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claudegrasland1/git/GEO-ADMIN-2023/TGO/"/>
    </mc:Choice>
  </mc:AlternateContent>
  <xr:revisionPtr revIDLastSave="0" documentId="8_{F67F7593-9113-E04D-8A5B-ECBCB20A5B36}" xr6:coauthVersionLast="47" xr6:coauthVersionMax="47" xr10:uidLastSave="{00000000-0000-0000-0000-000000000000}"/>
  <bookViews>
    <workbookView xWindow="0" yWindow="760" windowWidth="23260" windowHeight="12580" tabRatio="831" activeTab="1" xr2:uid="{00000000-000D-0000-FFFF-FFFF00000000}"/>
  </bookViews>
  <sheets>
    <sheet name="Metadata" sheetId="11" r:id="rId1"/>
    <sheet name="tgo_admpop_adm0_2021" sheetId="27" r:id="rId2"/>
    <sheet name="tgo_admpop_adm1_2021" sheetId="26" r:id="rId3"/>
    <sheet name="tgo_admpop_adm2_2021" sheetId="18" r:id="rId4"/>
    <sheet name="Togo PopPyramid 2021 ADM0" sheetId="12" state="hidden" r:id="rId5"/>
    <sheet name="POP ADM1" sheetId="20" state="hidden" r:id="rId6"/>
    <sheet name="Explanatory Technical Notes" sheetId="24" r:id="rId7"/>
    <sheet name="Growth rates since last census" sheetId="14" r:id="rId8"/>
    <sheet name="Figure 1" sheetId="22" r:id="rId9"/>
    <sheet name="FIgure 2 (a-e)" sheetId="23" r:id="rId10"/>
  </sheets>
  <definedNames>
    <definedName name="_xlnm._FilterDatabase" localSheetId="1" hidden="1">tgo_admpop_adm0_2021!$A$1:$BD$23</definedName>
    <definedName name="_xlnm._FilterDatabase" localSheetId="2" hidden="1">tgo_admpop_adm1_2021!$A$1:$BF$38</definedName>
    <definedName name="_xlnm._FilterDatabase" localSheetId="3" hidden="1">tgo_admpop_adm2_2021!$A$1:$BH$38</definedName>
  </definedNames>
  <calcPr calcId="191029"/>
  <pivotCaches>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1" i="23" l="1"/>
  <c r="O49" i="23" s="1"/>
  <c r="N31" i="23"/>
  <c r="N49" i="23" s="1"/>
  <c r="M31" i="23"/>
  <c r="M49" i="23" s="1"/>
  <c r="L31" i="23"/>
  <c r="L49" i="23" s="1"/>
  <c r="K31" i="23"/>
  <c r="K49" i="23" s="1"/>
  <c r="J31" i="23"/>
  <c r="J49" i="23" s="1"/>
  <c r="I31" i="23"/>
  <c r="I49" i="23" s="1"/>
  <c r="H31" i="23"/>
  <c r="H49" i="23" s="1"/>
  <c r="G31" i="23"/>
  <c r="G49" i="23" s="1"/>
  <c r="F31" i="23"/>
  <c r="F49" i="23" s="1"/>
  <c r="E31" i="23"/>
  <c r="D31" i="23"/>
  <c r="O30" i="23"/>
  <c r="O48" i="23" s="1"/>
  <c r="N30" i="23"/>
  <c r="N48" i="23" s="1"/>
  <c r="M30" i="23"/>
  <c r="M48" i="23" s="1"/>
  <c r="L30" i="23"/>
  <c r="L48" i="23" s="1"/>
  <c r="K30" i="23"/>
  <c r="K48" i="23" s="1"/>
  <c r="J30" i="23"/>
  <c r="J48" i="23" s="1"/>
  <c r="I30" i="23"/>
  <c r="I48" i="23" s="1"/>
  <c r="H30" i="23"/>
  <c r="H48" i="23" s="1"/>
  <c r="G30" i="23"/>
  <c r="G48" i="23" s="1"/>
  <c r="F30" i="23"/>
  <c r="F48" i="23" s="1"/>
  <c r="E30" i="23"/>
  <c r="D30" i="23"/>
  <c r="O29" i="23"/>
  <c r="O47" i="23" s="1"/>
  <c r="N29" i="23"/>
  <c r="N47" i="23" s="1"/>
  <c r="M29" i="23"/>
  <c r="M47" i="23" s="1"/>
  <c r="L29" i="23"/>
  <c r="L47" i="23" s="1"/>
  <c r="K29" i="23"/>
  <c r="K47" i="23" s="1"/>
  <c r="J29" i="23"/>
  <c r="J47" i="23" s="1"/>
  <c r="I29" i="23"/>
  <c r="I47" i="23" s="1"/>
  <c r="H29" i="23"/>
  <c r="H47" i="23" s="1"/>
  <c r="G29" i="23"/>
  <c r="G47" i="23" s="1"/>
  <c r="F29" i="23"/>
  <c r="F47" i="23" s="1"/>
  <c r="E29" i="23"/>
  <c r="D29" i="23"/>
  <c r="O28" i="23"/>
  <c r="O46" i="23" s="1"/>
  <c r="N28" i="23"/>
  <c r="N46" i="23" s="1"/>
  <c r="M28" i="23"/>
  <c r="M46" i="23" s="1"/>
  <c r="L28" i="23"/>
  <c r="L46" i="23" s="1"/>
  <c r="K28" i="23"/>
  <c r="K46" i="23" s="1"/>
  <c r="J28" i="23"/>
  <c r="J46" i="23" s="1"/>
  <c r="I28" i="23"/>
  <c r="I46" i="23" s="1"/>
  <c r="H28" i="23"/>
  <c r="H46" i="23" s="1"/>
  <c r="G28" i="23"/>
  <c r="G46" i="23" s="1"/>
  <c r="F28" i="23"/>
  <c r="F46" i="23" s="1"/>
  <c r="E28" i="23"/>
  <c r="D28" i="23"/>
  <c r="O27" i="23"/>
  <c r="O45" i="23" s="1"/>
  <c r="N27" i="23"/>
  <c r="N45" i="23" s="1"/>
  <c r="M27" i="23"/>
  <c r="M45" i="23" s="1"/>
  <c r="L27" i="23"/>
  <c r="L45" i="23" s="1"/>
  <c r="K27" i="23"/>
  <c r="K45" i="23" s="1"/>
  <c r="J27" i="23"/>
  <c r="J45" i="23" s="1"/>
  <c r="I27" i="23"/>
  <c r="I45" i="23" s="1"/>
  <c r="H27" i="23"/>
  <c r="H45" i="23" s="1"/>
  <c r="G27" i="23"/>
  <c r="G45" i="23" s="1"/>
  <c r="F27" i="23"/>
  <c r="F45" i="23" s="1"/>
  <c r="E27" i="23"/>
  <c r="D27" i="23"/>
  <c r="O26" i="23"/>
  <c r="O44" i="23" s="1"/>
  <c r="N26" i="23"/>
  <c r="N44" i="23" s="1"/>
  <c r="M26" i="23"/>
  <c r="M44" i="23" s="1"/>
  <c r="L26" i="23"/>
  <c r="L44" i="23" s="1"/>
  <c r="K26" i="23"/>
  <c r="K44" i="23" s="1"/>
  <c r="J26" i="23"/>
  <c r="J44" i="23" s="1"/>
  <c r="I26" i="23"/>
  <c r="I44" i="23" s="1"/>
  <c r="H26" i="23"/>
  <c r="H44" i="23" s="1"/>
  <c r="G26" i="23"/>
  <c r="G44" i="23" s="1"/>
  <c r="F26" i="23"/>
  <c r="F44" i="23" s="1"/>
  <c r="E26" i="23"/>
  <c r="D26" i="23"/>
  <c r="O25" i="23"/>
  <c r="O43" i="23" s="1"/>
  <c r="N25" i="23"/>
  <c r="N43" i="23" s="1"/>
  <c r="M25" i="23"/>
  <c r="M43" i="23" s="1"/>
  <c r="L25" i="23"/>
  <c r="L43" i="23" s="1"/>
  <c r="K25" i="23"/>
  <c r="K43" i="23" s="1"/>
  <c r="J25" i="23"/>
  <c r="J43" i="23" s="1"/>
  <c r="I25" i="23"/>
  <c r="I43" i="23" s="1"/>
  <c r="H25" i="23"/>
  <c r="H43" i="23" s="1"/>
  <c r="G25" i="23"/>
  <c r="G43" i="23" s="1"/>
  <c r="F25" i="23"/>
  <c r="F43" i="23" s="1"/>
  <c r="E25" i="23"/>
  <c r="D25" i="23"/>
  <c r="O24" i="23"/>
  <c r="O42" i="23" s="1"/>
  <c r="N24" i="23"/>
  <c r="N42" i="23" s="1"/>
  <c r="M24" i="23"/>
  <c r="M42" i="23" s="1"/>
  <c r="L24" i="23"/>
  <c r="L42" i="23" s="1"/>
  <c r="K24" i="23"/>
  <c r="K42" i="23" s="1"/>
  <c r="J24" i="23"/>
  <c r="J42" i="23" s="1"/>
  <c r="I24" i="23"/>
  <c r="I42" i="23" s="1"/>
  <c r="H24" i="23"/>
  <c r="H42" i="23" s="1"/>
  <c r="G24" i="23"/>
  <c r="G42" i="23" s="1"/>
  <c r="F24" i="23"/>
  <c r="F42" i="23" s="1"/>
  <c r="E24" i="23"/>
  <c r="D24" i="23"/>
  <c r="O23" i="23"/>
  <c r="O41" i="23" s="1"/>
  <c r="N23" i="23"/>
  <c r="N41" i="23" s="1"/>
  <c r="M23" i="23"/>
  <c r="M41" i="23" s="1"/>
  <c r="L23" i="23"/>
  <c r="L41" i="23" s="1"/>
  <c r="K23" i="23"/>
  <c r="K41" i="23" s="1"/>
  <c r="J23" i="23"/>
  <c r="J41" i="23" s="1"/>
  <c r="I23" i="23"/>
  <c r="I41" i="23" s="1"/>
  <c r="H23" i="23"/>
  <c r="H41" i="23" s="1"/>
  <c r="G23" i="23"/>
  <c r="G41" i="23" s="1"/>
  <c r="F23" i="23"/>
  <c r="F41" i="23" s="1"/>
  <c r="E23" i="23"/>
  <c r="D23" i="23"/>
  <c r="O22" i="23"/>
  <c r="O40" i="23" s="1"/>
  <c r="N22" i="23"/>
  <c r="N40" i="23" s="1"/>
  <c r="M22" i="23"/>
  <c r="M40" i="23" s="1"/>
  <c r="L22" i="23"/>
  <c r="L40" i="23" s="1"/>
  <c r="K22" i="23"/>
  <c r="K40" i="23" s="1"/>
  <c r="J22" i="23"/>
  <c r="J40" i="23" s="1"/>
  <c r="I22" i="23"/>
  <c r="I40" i="23" s="1"/>
  <c r="H22" i="23"/>
  <c r="H40" i="23" s="1"/>
  <c r="G22" i="23"/>
  <c r="G40" i="23" s="1"/>
  <c r="F22" i="23"/>
  <c r="F40" i="23" s="1"/>
  <c r="E22" i="23"/>
  <c r="D22" i="23"/>
  <c r="O21" i="23"/>
  <c r="O39" i="23" s="1"/>
  <c r="N21" i="23"/>
  <c r="N39" i="23" s="1"/>
  <c r="M21" i="23"/>
  <c r="M39" i="23" s="1"/>
  <c r="L21" i="23"/>
  <c r="L39" i="23" s="1"/>
  <c r="K21" i="23"/>
  <c r="K39" i="23" s="1"/>
  <c r="J21" i="23"/>
  <c r="J39" i="23" s="1"/>
  <c r="I21" i="23"/>
  <c r="I39" i="23" s="1"/>
  <c r="H21" i="23"/>
  <c r="H39" i="23" s="1"/>
  <c r="G21" i="23"/>
  <c r="G39" i="23" s="1"/>
  <c r="F21" i="23"/>
  <c r="F39" i="23" s="1"/>
  <c r="E21" i="23"/>
  <c r="D21" i="23"/>
  <c r="O20" i="23"/>
  <c r="O38" i="23" s="1"/>
  <c r="N20" i="23"/>
  <c r="N38" i="23" s="1"/>
  <c r="M20" i="23"/>
  <c r="M38" i="23" s="1"/>
  <c r="L20" i="23"/>
  <c r="L38" i="23" s="1"/>
  <c r="K20" i="23"/>
  <c r="K38" i="23" s="1"/>
  <c r="J20" i="23"/>
  <c r="J38" i="23" s="1"/>
  <c r="I20" i="23"/>
  <c r="I38" i="23" s="1"/>
  <c r="H20" i="23"/>
  <c r="H38" i="23" s="1"/>
  <c r="G20" i="23"/>
  <c r="G38" i="23" s="1"/>
  <c r="F20" i="23"/>
  <c r="F38" i="23" s="1"/>
  <c r="E20" i="23"/>
  <c r="D20" i="23"/>
  <c r="O19" i="23"/>
  <c r="O37" i="23" s="1"/>
  <c r="N19" i="23"/>
  <c r="N37" i="23" s="1"/>
  <c r="M19" i="23"/>
  <c r="M37" i="23" s="1"/>
  <c r="L19" i="23"/>
  <c r="L37" i="23" s="1"/>
  <c r="K19" i="23"/>
  <c r="K37" i="23" s="1"/>
  <c r="J19" i="23"/>
  <c r="J37" i="23" s="1"/>
  <c r="I19" i="23"/>
  <c r="I37" i="23" s="1"/>
  <c r="H19" i="23"/>
  <c r="H37" i="23" s="1"/>
  <c r="G19" i="23"/>
  <c r="G37" i="23" s="1"/>
  <c r="F19" i="23"/>
  <c r="F37" i="23" s="1"/>
  <c r="E19" i="23"/>
  <c r="D19" i="23"/>
  <c r="O18" i="23"/>
  <c r="O36" i="23" s="1"/>
  <c r="N18" i="23"/>
  <c r="N36" i="23" s="1"/>
  <c r="M18" i="23"/>
  <c r="M36" i="23" s="1"/>
  <c r="L18" i="23"/>
  <c r="L36" i="23" s="1"/>
  <c r="K18" i="23"/>
  <c r="K36" i="23" s="1"/>
  <c r="J18" i="23"/>
  <c r="J36" i="23" s="1"/>
  <c r="I18" i="23"/>
  <c r="I36" i="23" s="1"/>
  <c r="H18" i="23"/>
  <c r="H36" i="23" s="1"/>
  <c r="G18" i="23"/>
  <c r="G36" i="23" s="1"/>
  <c r="F18" i="23"/>
  <c r="F36" i="23" s="1"/>
  <c r="E18" i="23"/>
  <c r="D18" i="23"/>
  <c r="O17" i="23"/>
  <c r="O35" i="23" s="1"/>
  <c r="N17" i="23"/>
  <c r="N35" i="23" s="1"/>
  <c r="M17" i="23"/>
  <c r="M35" i="23" s="1"/>
  <c r="L17" i="23"/>
  <c r="L35" i="23" s="1"/>
  <c r="K17" i="23"/>
  <c r="K35" i="23" s="1"/>
  <c r="J17" i="23"/>
  <c r="J35" i="23" s="1"/>
  <c r="I17" i="23"/>
  <c r="I35" i="23" s="1"/>
  <c r="H17" i="23"/>
  <c r="H35" i="23" s="1"/>
  <c r="G17" i="23"/>
  <c r="G35" i="23" s="1"/>
  <c r="F17" i="23"/>
  <c r="F35" i="23" s="1"/>
  <c r="E17" i="23"/>
  <c r="D17" i="23"/>
  <c r="O16" i="23"/>
  <c r="O34" i="23" s="1"/>
  <c r="N16" i="23"/>
  <c r="N34" i="23" s="1"/>
  <c r="M16" i="23"/>
  <c r="M34" i="23" s="1"/>
  <c r="L16" i="23"/>
  <c r="L34" i="23" s="1"/>
  <c r="K16" i="23"/>
  <c r="K34" i="23" s="1"/>
  <c r="J16" i="23"/>
  <c r="J34" i="23" s="1"/>
  <c r="I16" i="23"/>
  <c r="I34" i="23" s="1"/>
  <c r="H16" i="23"/>
  <c r="H34" i="23" s="1"/>
  <c r="G16" i="23"/>
  <c r="G34" i="23" s="1"/>
  <c r="F16" i="23"/>
  <c r="F34" i="23" s="1"/>
  <c r="E16" i="23"/>
  <c r="D16" i="23"/>
  <c r="O15" i="23"/>
  <c r="O33" i="23" s="1"/>
  <c r="N15" i="23"/>
  <c r="N33" i="23" s="1"/>
  <c r="M15" i="23"/>
  <c r="M33" i="23" s="1"/>
  <c r="L15" i="23"/>
  <c r="L33" i="23" s="1"/>
  <c r="K15" i="23"/>
  <c r="K33" i="23" s="1"/>
  <c r="J15" i="23"/>
  <c r="J33" i="23" s="1"/>
  <c r="I15" i="23"/>
  <c r="I33" i="23" s="1"/>
  <c r="H15" i="23"/>
  <c r="H33" i="23" s="1"/>
  <c r="G15" i="23"/>
  <c r="G33" i="23" s="1"/>
  <c r="F15" i="23"/>
  <c r="F33" i="23" s="1"/>
  <c r="E15" i="23"/>
  <c r="D15" i="23"/>
  <c r="B1" i="23"/>
  <c r="B33" i="23" s="1"/>
  <c r="E33" i="23" l="1"/>
  <c r="E35" i="23"/>
  <c r="E37" i="23"/>
  <c r="E39" i="23"/>
  <c r="E41" i="23"/>
  <c r="E45" i="23"/>
  <c r="E47" i="23"/>
  <c r="E49" i="23"/>
  <c r="E43" i="23"/>
  <c r="C42" i="23"/>
  <c r="C36" i="23"/>
  <c r="C34" i="23"/>
  <c r="D33" i="23"/>
  <c r="D34" i="23"/>
  <c r="D35" i="23"/>
  <c r="D36" i="23"/>
  <c r="D37" i="23"/>
  <c r="D38" i="23"/>
  <c r="D39" i="23"/>
  <c r="D40" i="23"/>
  <c r="D41" i="23"/>
  <c r="D42" i="23"/>
  <c r="D43" i="23"/>
  <c r="D44" i="23"/>
  <c r="D45" i="23"/>
  <c r="D46" i="23"/>
  <c r="D47" i="23"/>
  <c r="D48" i="23"/>
  <c r="D49" i="23"/>
  <c r="C44" i="23"/>
  <c r="E34" i="23"/>
  <c r="E36" i="23"/>
  <c r="E38" i="23"/>
  <c r="E40" i="23"/>
  <c r="E42" i="23"/>
  <c r="E44" i="23"/>
  <c r="E46" i="23"/>
  <c r="E48" i="23"/>
  <c r="C46" i="23"/>
  <c r="C40" i="23"/>
  <c r="C38" i="23"/>
  <c r="C48" i="23"/>
  <c r="B48" i="23"/>
  <c r="B46" i="23"/>
  <c r="B44" i="23"/>
  <c r="B42" i="23"/>
  <c r="B40" i="23"/>
  <c r="B38" i="23"/>
  <c r="B36" i="23"/>
  <c r="B34" i="23"/>
  <c r="C49" i="23"/>
  <c r="C47" i="23"/>
  <c r="C45" i="23"/>
  <c r="C43" i="23"/>
  <c r="C41" i="23"/>
  <c r="C39" i="23"/>
  <c r="C37" i="23"/>
  <c r="C35" i="23"/>
  <c r="C33" i="23"/>
  <c r="B49" i="23"/>
  <c r="B47" i="23"/>
  <c r="B45" i="23"/>
  <c r="B43" i="23"/>
  <c r="B41" i="23"/>
  <c r="B39" i="23"/>
  <c r="B37" i="23"/>
  <c r="B35" i="23"/>
  <c r="O31" i="22" l="1"/>
  <c r="N31" i="22"/>
  <c r="M31" i="22"/>
  <c r="L31" i="22"/>
  <c r="K31" i="22"/>
  <c r="J31" i="22"/>
  <c r="I31" i="22"/>
  <c r="H31" i="22"/>
  <c r="G31" i="22"/>
  <c r="F31" i="22"/>
  <c r="E31" i="22"/>
  <c r="Q31" i="22" s="1"/>
  <c r="S31" i="22" s="1"/>
  <c r="D31" i="22"/>
  <c r="P31" i="22" s="1"/>
  <c r="R31" i="22" s="1"/>
  <c r="O30" i="22"/>
  <c r="N30" i="22"/>
  <c r="M30" i="22"/>
  <c r="L30" i="22"/>
  <c r="K30" i="22"/>
  <c r="J30" i="22"/>
  <c r="I30" i="22"/>
  <c r="H30" i="22"/>
  <c r="G30" i="22"/>
  <c r="F30" i="22"/>
  <c r="E30" i="22"/>
  <c r="Q30" i="22" s="1"/>
  <c r="S30" i="22" s="1"/>
  <c r="D30" i="22"/>
  <c r="P30" i="22" s="1"/>
  <c r="R30" i="22" s="1"/>
  <c r="O29" i="22"/>
  <c r="N29" i="22"/>
  <c r="M29" i="22"/>
  <c r="L29" i="22"/>
  <c r="K29" i="22"/>
  <c r="J29" i="22"/>
  <c r="I29" i="22"/>
  <c r="H29" i="22"/>
  <c r="G29" i="22"/>
  <c r="F29" i="22"/>
  <c r="E29" i="22"/>
  <c r="Q29" i="22" s="1"/>
  <c r="S29" i="22" s="1"/>
  <c r="D29" i="22"/>
  <c r="P29" i="22" s="1"/>
  <c r="R29" i="22" s="1"/>
  <c r="O28" i="22"/>
  <c r="N28" i="22"/>
  <c r="M28" i="22"/>
  <c r="L28" i="22"/>
  <c r="K28" i="22"/>
  <c r="J28" i="22"/>
  <c r="I28" i="22"/>
  <c r="H28" i="22"/>
  <c r="G28" i="22"/>
  <c r="F28" i="22"/>
  <c r="E28" i="22"/>
  <c r="Q28" i="22" s="1"/>
  <c r="S28" i="22" s="1"/>
  <c r="D28" i="22"/>
  <c r="P28" i="22" s="1"/>
  <c r="R28" i="22" s="1"/>
  <c r="O27" i="22"/>
  <c r="N27" i="22"/>
  <c r="M27" i="22"/>
  <c r="L27" i="22"/>
  <c r="K27" i="22"/>
  <c r="J27" i="22"/>
  <c r="I27" i="22"/>
  <c r="H27" i="22"/>
  <c r="G27" i="22"/>
  <c r="F27" i="22"/>
  <c r="E27" i="22"/>
  <c r="Q27" i="22" s="1"/>
  <c r="S27" i="22" s="1"/>
  <c r="D27" i="22"/>
  <c r="P27" i="22" s="1"/>
  <c r="R27" i="22" s="1"/>
  <c r="O26" i="22"/>
  <c r="N26" i="22"/>
  <c r="M26" i="22"/>
  <c r="L26" i="22"/>
  <c r="K26" i="22"/>
  <c r="J26" i="22"/>
  <c r="I26" i="22"/>
  <c r="H26" i="22"/>
  <c r="G26" i="22"/>
  <c r="F26" i="22"/>
  <c r="E26" i="22"/>
  <c r="Q26" i="22" s="1"/>
  <c r="S26" i="22" s="1"/>
  <c r="D26" i="22"/>
  <c r="P26" i="22" s="1"/>
  <c r="R26" i="22" s="1"/>
  <c r="O25" i="22"/>
  <c r="N25" i="22"/>
  <c r="M25" i="22"/>
  <c r="L25" i="22"/>
  <c r="K25" i="22"/>
  <c r="J25" i="22"/>
  <c r="I25" i="22"/>
  <c r="H25" i="22"/>
  <c r="G25" i="22"/>
  <c r="F25" i="22"/>
  <c r="E25" i="22"/>
  <c r="Q25" i="22" s="1"/>
  <c r="S25" i="22" s="1"/>
  <c r="D25" i="22"/>
  <c r="P25" i="22" s="1"/>
  <c r="R25" i="22" s="1"/>
  <c r="O24" i="22"/>
  <c r="N24" i="22"/>
  <c r="M24" i="22"/>
  <c r="L24" i="22"/>
  <c r="K24" i="22"/>
  <c r="J24" i="22"/>
  <c r="I24" i="22"/>
  <c r="H24" i="22"/>
  <c r="G24" i="22"/>
  <c r="F24" i="22"/>
  <c r="E24" i="22"/>
  <c r="Q24" i="22" s="1"/>
  <c r="S24" i="22" s="1"/>
  <c r="D24" i="22"/>
  <c r="P24" i="22" s="1"/>
  <c r="R24" i="22" s="1"/>
  <c r="O23" i="22"/>
  <c r="N23" i="22"/>
  <c r="M23" i="22"/>
  <c r="L23" i="22"/>
  <c r="K23" i="22"/>
  <c r="J23" i="22"/>
  <c r="I23" i="22"/>
  <c r="H23" i="22"/>
  <c r="G23" i="22"/>
  <c r="F23" i="22"/>
  <c r="E23" i="22"/>
  <c r="Q23" i="22" s="1"/>
  <c r="S23" i="22" s="1"/>
  <c r="D23" i="22"/>
  <c r="P23" i="22" s="1"/>
  <c r="R23" i="22" s="1"/>
  <c r="O22" i="22"/>
  <c r="N22" i="22"/>
  <c r="M22" i="22"/>
  <c r="L22" i="22"/>
  <c r="K22" i="22"/>
  <c r="J22" i="22"/>
  <c r="I22" i="22"/>
  <c r="H22" i="22"/>
  <c r="G22" i="22"/>
  <c r="F22" i="22"/>
  <c r="E22" i="22"/>
  <c r="Q22" i="22" s="1"/>
  <c r="S22" i="22" s="1"/>
  <c r="D22" i="22"/>
  <c r="P22" i="22" s="1"/>
  <c r="R22" i="22" s="1"/>
  <c r="O21" i="22"/>
  <c r="N21" i="22"/>
  <c r="M21" i="22"/>
  <c r="L21" i="22"/>
  <c r="K21" i="22"/>
  <c r="J21" i="22"/>
  <c r="I21" i="22"/>
  <c r="H21" i="22"/>
  <c r="G21" i="22"/>
  <c r="F21" i="22"/>
  <c r="E21" i="22"/>
  <c r="Q21" i="22" s="1"/>
  <c r="S21" i="22" s="1"/>
  <c r="D21" i="22"/>
  <c r="P21" i="22" s="1"/>
  <c r="R21" i="22" s="1"/>
  <c r="O20" i="22"/>
  <c r="N20" i="22"/>
  <c r="M20" i="22"/>
  <c r="L20" i="22"/>
  <c r="K20" i="22"/>
  <c r="J20" i="22"/>
  <c r="I20" i="22"/>
  <c r="H20" i="22"/>
  <c r="G20" i="22"/>
  <c r="F20" i="22"/>
  <c r="E20" i="22"/>
  <c r="Q20" i="22" s="1"/>
  <c r="S20" i="22" s="1"/>
  <c r="D20" i="22"/>
  <c r="P20" i="22" s="1"/>
  <c r="R20" i="22" s="1"/>
  <c r="O19" i="22"/>
  <c r="N19" i="22"/>
  <c r="M19" i="22"/>
  <c r="L19" i="22"/>
  <c r="K19" i="22"/>
  <c r="J19" i="22"/>
  <c r="I19" i="22"/>
  <c r="H19" i="22"/>
  <c r="G19" i="22"/>
  <c r="F19" i="22"/>
  <c r="E19" i="22"/>
  <c r="Q19" i="22" s="1"/>
  <c r="S19" i="22" s="1"/>
  <c r="D19" i="22"/>
  <c r="P19" i="22" s="1"/>
  <c r="R19" i="22" s="1"/>
  <c r="O18" i="22"/>
  <c r="N18" i="22"/>
  <c r="M18" i="22"/>
  <c r="L18" i="22"/>
  <c r="K18" i="22"/>
  <c r="J18" i="22"/>
  <c r="I18" i="22"/>
  <c r="H18" i="22"/>
  <c r="G18" i="22"/>
  <c r="F18" i="22"/>
  <c r="E18" i="22"/>
  <c r="Q18" i="22" s="1"/>
  <c r="S18" i="22" s="1"/>
  <c r="D18" i="22"/>
  <c r="P18" i="22" s="1"/>
  <c r="R18" i="22" s="1"/>
  <c r="O17" i="22"/>
  <c r="N17" i="22"/>
  <c r="M17" i="22"/>
  <c r="L17" i="22"/>
  <c r="K17" i="22"/>
  <c r="J17" i="22"/>
  <c r="I17" i="22"/>
  <c r="H17" i="22"/>
  <c r="G17" i="22"/>
  <c r="F17" i="22"/>
  <c r="E17" i="22"/>
  <c r="Q17" i="22" s="1"/>
  <c r="S17" i="22" s="1"/>
  <c r="D17" i="22"/>
  <c r="P17" i="22" s="1"/>
  <c r="R17" i="22" s="1"/>
  <c r="O16" i="22"/>
  <c r="N16" i="22"/>
  <c r="M16" i="22"/>
  <c r="L16" i="22"/>
  <c r="K16" i="22"/>
  <c r="J16" i="22"/>
  <c r="I16" i="22"/>
  <c r="H16" i="22"/>
  <c r="G16" i="22"/>
  <c r="F16" i="22"/>
  <c r="E16" i="22"/>
  <c r="Q16" i="22" s="1"/>
  <c r="S16" i="22" s="1"/>
  <c r="D16" i="22"/>
  <c r="P16" i="22" s="1"/>
  <c r="R16" i="22" s="1"/>
  <c r="O15" i="22"/>
  <c r="N15" i="22"/>
  <c r="M15" i="22"/>
  <c r="L15" i="22"/>
  <c r="K15" i="22"/>
  <c r="J15" i="22"/>
  <c r="I15" i="22"/>
  <c r="H15" i="22"/>
  <c r="G15" i="22"/>
  <c r="F15" i="22"/>
  <c r="E15" i="22"/>
  <c r="Q15" i="22" s="1"/>
  <c r="S15" i="22" s="1"/>
  <c r="D15" i="22"/>
  <c r="P15" i="22" s="1"/>
  <c r="R15" i="22" s="1"/>
  <c r="D31" i="20" l="1"/>
  <c r="D32" i="20"/>
  <c r="D33" i="20"/>
  <c r="D34" i="20"/>
  <c r="D35" i="20"/>
  <c r="D36" i="20"/>
  <c r="D37" i="20"/>
  <c r="D38" i="20"/>
  <c r="D39" i="20"/>
  <c r="D40" i="20"/>
  <c r="D41" i="20"/>
  <c r="D42" i="20"/>
  <c r="D43" i="20"/>
  <c r="D44" i="20"/>
  <c r="D45" i="20"/>
  <c r="D46" i="20"/>
  <c r="D30" i="20"/>
  <c r="I8" i="14"/>
  <c r="J8" i="14"/>
  <c r="L8" i="14"/>
  <c r="E8" i="14" s="1"/>
  <c r="M8" i="14"/>
  <c r="E4" i="14"/>
  <c r="G4" i="14" s="1"/>
  <c r="F4" i="14"/>
  <c r="E5" i="14"/>
  <c r="G5" i="14" s="1"/>
  <c r="F5" i="14"/>
  <c r="E6" i="14"/>
  <c r="G6" i="14" s="1"/>
  <c r="F6" i="14"/>
  <c r="E7" i="14"/>
  <c r="F7" i="14"/>
  <c r="F3" i="14"/>
  <c r="C5" i="14" s="1"/>
  <c r="E3" i="14"/>
  <c r="G3" i="14" s="1"/>
  <c r="C3" i="14" l="1"/>
  <c r="G7" i="14"/>
  <c r="B5" i="14"/>
  <c r="B3" i="14"/>
  <c r="F8" i="14"/>
  <c r="G8"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Han</author>
  </authors>
  <commentList>
    <comment ref="R15" authorId="0" shapeId="0" xr:uid="{56DD4838-5AD3-4B85-90A4-49B93C232F75}">
      <text>
        <r>
          <rPr>
            <b/>
            <sz val="9"/>
            <color indexed="81"/>
            <rFont val="Tahoma"/>
            <family val="2"/>
          </rPr>
          <t>Dan Han:</t>
        </r>
        <r>
          <rPr>
            <sz val="9"/>
            <color indexed="81"/>
            <rFont val="Tahoma"/>
            <family val="2"/>
          </rPr>
          <t xml:space="preserve">
</t>
        </r>
      </text>
    </comment>
  </commentList>
</comments>
</file>

<file path=xl/sharedStrings.xml><?xml version="1.0" encoding="utf-8"?>
<sst xmlns="http://schemas.openxmlformats.org/spreadsheetml/2006/main" count="790" uniqueCount="310">
  <si>
    <t>Togo</t>
  </si>
  <si>
    <t>Maritime</t>
  </si>
  <si>
    <t>Lacs</t>
  </si>
  <si>
    <t>Golfe</t>
  </si>
  <si>
    <t>Bas-Mono</t>
  </si>
  <si>
    <t>Vo</t>
  </si>
  <si>
    <t>Yoto</t>
  </si>
  <si>
    <t>Zio</t>
  </si>
  <si>
    <t>Ave</t>
  </si>
  <si>
    <t>Ogou</t>
  </si>
  <si>
    <t>Plateaux</t>
  </si>
  <si>
    <t>Anié</t>
  </si>
  <si>
    <t>Est-mono</t>
  </si>
  <si>
    <t>Akébou</t>
  </si>
  <si>
    <t>Wawa</t>
  </si>
  <si>
    <t>Amou</t>
  </si>
  <si>
    <t>Danyi</t>
  </si>
  <si>
    <t>Kpélé</t>
  </si>
  <si>
    <t>Kloto</t>
  </si>
  <si>
    <t>Agou</t>
  </si>
  <si>
    <t>Haho</t>
  </si>
  <si>
    <t>Moyen-Mono</t>
  </si>
  <si>
    <t>Tchaoudjo</t>
  </si>
  <si>
    <t>Centrale</t>
  </si>
  <si>
    <t>Tchamba</t>
  </si>
  <si>
    <t>Sotouboua</t>
  </si>
  <si>
    <t>Blitta</t>
  </si>
  <si>
    <t>Plaine de Mô</t>
  </si>
  <si>
    <t>Kozah</t>
  </si>
  <si>
    <t>Kara</t>
  </si>
  <si>
    <t>Binah</t>
  </si>
  <si>
    <t>Doufelgou</t>
  </si>
  <si>
    <t>Keran</t>
  </si>
  <si>
    <t>Dankpen</t>
  </si>
  <si>
    <t>Bassar</t>
  </si>
  <si>
    <t>Assoli</t>
  </si>
  <si>
    <t>Tone</t>
  </si>
  <si>
    <t>Savanes</t>
  </si>
  <si>
    <t>Cinkassé</t>
  </si>
  <si>
    <t>Kpendjal</t>
  </si>
  <si>
    <t>Oti</t>
  </si>
  <si>
    <t>Tandjouare</t>
  </si>
  <si>
    <t>ADM2_PCODE</t>
  </si>
  <si>
    <t>ADM0_PCODE</t>
  </si>
  <si>
    <t>TG0104</t>
  </si>
  <si>
    <t>TG01</t>
  </si>
  <si>
    <t>TG0105</t>
  </si>
  <si>
    <t>TG0201</t>
  </si>
  <si>
    <t>TG02</t>
  </si>
  <si>
    <t>TG0203</t>
  </si>
  <si>
    <t>TG0205</t>
  </si>
  <si>
    <t>TG0206</t>
  </si>
  <si>
    <t>TG0207</t>
  </si>
  <si>
    <t>TG0303</t>
  </si>
  <si>
    <t>TG03</t>
  </si>
  <si>
    <t>TG0302</t>
  </si>
  <si>
    <t>TG0306</t>
  </si>
  <si>
    <t>TG0307</t>
  </si>
  <si>
    <t>TG0401</t>
  </si>
  <si>
    <t>TG04</t>
  </si>
  <si>
    <t>TG0402</t>
  </si>
  <si>
    <t>TG0101</t>
  </si>
  <si>
    <t>TG0103</t>
  </si>
  <si>
    <t>TG0202</t>
  </si>
  <si>
    <t>TG0204</t>
  </si>
  <si>
    <t>TG0301</t>
  </si>
  <si>
    <t>TG0308</t>
  </si>
  <si>
    <t>TG0403</t>
  </si>
  <si>
    <t>TG0404</t>
  </si>
  <si>
    <t>TG0405</t>
  </si>
  <si>
    <t>TG0406</t>
  </si>
  <si>
    <t>TG0407</t>
  </si>
  <si>
    <t>TG0408</t>
  </si>
  <si>
    <t>TG0409</t>
  </si>
  <si>
    <t>TG0513</t>
  </si>
  <si>
    <t>TG05</t>
  </si>
  <si>
    <t>TG0514</t>
  </si>
  <si>
    <t>TG0515</t>
  </si>
  <si>
    <t>TG0516</t>
  </si>
  <si>
    <t>TG0517</t>
  </si>
  <si>
    <t>TG0102</t>
  </si>
  <si>
    <t>TG0410</t>
  </si>
  <si>
    <t>TG0411</t>
  </si>
  <si>
    <t>TG0412</t>
  </si>
  <si>
    <t>TG0304</t>
  </si>
  <si>
    <t>Lome Commune</t>
  </si>
  <si>
    <t>TG0305</t>
  </si>
  <si>
    <t>ADM1_PCODE</t>
  </si>
  <si>
    <t>TG</t>
  </si>
  <si>
    <t>Country</t>
  </si>
  <si>
    <t>Item</t>
  </si>
  <si>
    <t>Metadata</t>
  </si>
  <si>
    <t>Baseline population</t>
  </si>
  <si>
    <t>Reference year of projections</t>
  </si>
  <si>
    <t>Source(s)</t>
  </si>
  <si>
    <t>Source(s) Link(s)</t>
  </si>
  <si>
    <t>Methods</t>
  </si>
  <si>
    <t>Year of publication</t>
  </si>
  <si>
    <t>ADM1 Number of units</t>
  </si>
  <si>
    <t>ADM1 Age-and-Sex disaggregation</t>
  </si>
  <si>
    <t>5 year age-groups, SAD integrated</t>
  </si>
  <si>
    <t>ADM1 Open-ended group</t>
  </si>
  <si>
    <t>80+</t>
  </si>
  <si>
    <t>ADM2 Name</t>
  </si>
  <si>
    <t>ADM2 Number of units</t>
  </si>
  <si>
    <t>ADM2 Age-and-Sex disaggregation</t>
  </si>
  <si>
    <t>ADM2 Open-ended group</t>
  </si>
  <si>
    <t>Limitations of use and general Notes</t>
  </si>
  <si>
    <t>Togo (TGO)</t>
  </si>
  <si>
    <t>ADM 1 Name</t>
  </si>
  <si>
    <t>RGPH5 started in December 2020, projected to end in 2023.</t>
  </si>
  <si>
    <t>https://cnlstogo.org/download/etudes_et_enquEtes/Recensement%20General%20de%20la%20Population%20et%20de%20lHabitat_Togo%202010.pdf</t>
  </si>
  <si>
    <t>INSEED Togo</t>
  </si>
  <si>
    <t>Region</t>
  </si>
  <si>
    <t>Prefecture, Commune</t>
  </si>
  <si>
    <t>0-4</t>
  </si>
  <si>
    <t>Age</t>
  </si>
  <si>
    <t>5-9</t>
  </si>
  <si>
    <t>10-14</t>
  </si>
  <si>
    <t>15-19</t>
  </si>
  <si>
    <t>20-24</t>
  </si>
  <si>
    <t>25-29</t>
  </si>
  <si>
    <t>30-34</t>
  </si>
  <si>
    <t>35-39</t>
  </si>
  <si>
    <t>40-44</t>
  </si>
  <si>
    <t>45-49</t>
  </si>
  <si>
    <t>50-54</t>
  </si>
  <si>
    <t>55-59</t>
  </si>
  <si>
    <t>60-64</t>
  </si>
  <si>
    <t>65-69</t>
  </si>
  <si>
    <t>70-74</t>
  </si>
  <si>
    <t>75-79</t>
  </si>
  <si>
    <t>Maritime (y compris Lomé Commune)</t>
  </si>
  <si>
    <t>ADM 1
(2021 projection)</t>
  </si>
  <si>
    <t>Male
(2021 projection)</t>
  </si>
  <si>
    <t>Female
(2021 projection)</t>
  </si>
  <si>
    <t>ADM0 average annual rate of population change (WPP)</t>
  </si>
  <si>
    <t>1975-1980</t>
  </si>
  <si>
    <t>1980-1985</t>
  </si>
  <si>
    <t>1985-1990</t>
  </si>
  <si>
    <t>1990-1995</t>
  </si>
  <si>
    <t>1995-2000</t>
  </si>
  <si>
    <t>2000-2005</t>
  </si>
  <si>
    <t>2005-2010</t>
  </si>
  <si>
    <t>2010-2015</t>
  </si>
  <si>
    <t>2015-2020</t>
  </si>
  <si>
    <t>2020-2025</t>
  </si>
  <si>
    <t>2025-2030</t>
  </si>
  <si>
    <t>2030-2035</t>
  </si>
  <si>
    <t>Total (2021 projection)</t>
  </si>
  <si>
    <t>ADM0 growth rate, Male, 2010-2021</t>
  </si>
  <si>
    <t>ADM0 growth rate, Female, 2010-2021</t>
  </si>
  <si>
    <t>ADM1 median growth rate, Male, 2010-2021</t>
  </si>
  <si>
    <t>ADM1 median growth rate, Female, 2010-2021</t>
  </si>
  <si>
    <t>ADM 1
(2010 census)</t>
  </si>
  <si>
    <t>Male
(2010 census)</t>
  </si>
  <si>
    <t>Female
(2010 census)</t>
  </si>
  <si>
    <t>Total (2010 census)</t>
  </si>
  <si>
    <t>ADM0 Male
(NSO 2021 projection)</t>
  </si>
  <si>
    <t>ADM0 Female
(NSO 2021 projection)</t>
  </si>
  <si>
    <t>ADM0 Female
(WPP 2020 projection)</t>
  </si>
  <si>
    <t>ADM0 Male
(WPP 2020 projection)</t>
  </si>
  <si>
    <t>ADM0_NAME</t>
  </si>
  <si>
    <t>ADM1_NAME</t>
  </si>
  <si>
    <t>ADM2_NAME</t>
  </si>
  <si>
    <t>Row Labels</t>
  </si>
  <si>
    <t>Grand Total</t>
  </si>
  <si>
    <t>Sum of Male_00-04</t>
  </si>
  <si>
    <t>Sum of Male_05-09</t>
  </si>
  <si>
    <t>Sum of Male_10-14</t>
  </si>
  <si>
    <t>Sum of Male_15-19</t>
  </si>
  <si>
    <t>Sum of Male_20-24</t>
  </si>
  <si>
    <t>Sum of Male_25-29</t>
  </si>
  <si>
    <t>Sum of Male_30-34</t>
  </si>
  <si>
    <t>Sum of Male_35-39</t>
  </si>
  <si>
    <t>Sum of Male_40-44</t>
  </si>
  <si>
    <t>Sum of Male_45-49</t>
  </si>
  <si>
    <t>Sum of Male_50-54</t>
  </si>
  <si>
    <t>Sum of Male_55-59</t>
  </si>
  <si>
    <t>Sum of Male_70-74</t>
  </si>
  <si>
    <t>Sum of Male_60-64</t>
  </si>
  <si>
    <t>Sum of Male_65-69</t>
  </si>
  <si>
    <t>Sum of Male_75-79</t>
  </si>
  <si>
    <t>Sum of Male_80+</t>
  </si>
  <si>
    <t>Sum of Female_00-04</t>
  </si>
  <si>
    <t>Sum of Female_05-09</t>
  </si>
  <si>
    <t>Sum of Female_10-14</t>
  </si>
  <si>
    <t>Sum of Female_15-19</t>
  </si>
  <si>
    <t>Sum of Female_20-24</t>
  </si>
  <si>
    <t>Sum of Female_25-29</t>
  </si>
  <si>
    <t>Sum of Female_30-34</t>
  </si>
  <si>
    <t>Sum of Female_35-39</t>
  </si>
  <si>
    <t>Sum of Female_40-44</t>
  </si>
  <si>
    <t>Sum of Female_45-49</t>
  </si>
  <si>
    <t>Sum of Female_50-54</t>
  </si>
  <si>
    <t>Sum of Female_55-59</t>
  </si>
  <si>
    <t>Sum of Female_60-64</t>
  </si>
  <si>
    <t>Sum of Female_65-69</t>
  </si>
  <si>
    <t>Sum of Female_70-74</t>
  </si>
  <si>
    <t>Sum of Female_75-79</t>
  </si>
  <si>
    <t>Sum of Female_80+</t>
  </si>
  <si>
    <t>ADM1 (Centrale) Male (NSO 2021)</t>
  </si>
  <si>
    <t>ADM1 (Centrale) Female (NSO 2021)</t>
  </si>
  <si>
    <t>ADM1 (Kara) Male (NSO 2021)</t>
  </si>
  <si>
    <t>ADM1 (Kara) Female (NSO 2021)</t>
  </si>
  <si>
    <t>ADM1 (Maritime) Male (NSO 2021)</t>
  </si>
  <si>
    <t>ADM1 (Maritime) Female (NSO 2021)</t>
  </si>
  <si>
    <t>ADM1 (Plateaux) Male (NSO 2021)</t>
  </si>
  <si>
    <t>ADM1 (Plateaux) Female (NSO 2021)</t>
  </si>
  <si>
    <t>ADM1 (Savanes) Male (NSO 2021)</t>
  </si>
  <si>
    <t>ADM1 (Savanes) Female (NSO 2021)</t>
  </si>
  <si>
    <t xml:space="preserve">ADM1 (Centrale)
Male (NSO 2021) </t>
  </si>
  <si>
    <t>ADM1 (Centrale)
Female (NSO 2021)</t>
  </si>
  <si>
    <t xml:space="preserve">ADM1 (Kara)
Male (NSO 2021) </t>
  </si>
  <si>
    <t xml:space="preserve">ADM1 (Kara)
Female (NSO 2021) </t>
  </si>
  <si>
    <t xml:space="preserve">ADM1 (Maritime)
Male (NSO 2021) </t>
  </si>
  <si>
    <t xml:space="preserve">ADM1 (Maritime)
Female (NSO 2021) </t>
  </si>
  <si>
    <t xml:space="preserve">ADM1 (Plateaux)
Male (NSO 2021) </t>
  </si>
  <si>
    <t xml:space="preserve">ADM1 (Plateaux)
Female (NSO 2021) </t>
  </si>
  <si>
    <t xml:space="preserve">ADM1 (Savanes)
Male (NSO 2021) </t>
  </si>
  <si>
    <t xml:space="preserve">ADM1 (Savanes)
Female (NSO 2021) </t>
  </si>
  <si>
    <t xml:space="preserve">  </t>
  </si>
  <si>
    <t>M_TL</t>
  </si>
  <si>
    <t>F_TL</t>
  </si>
  <si>
    <t>T_TL</t>
  </si>
  <si>
    <t>M_00_04</t>
  </si>
  <si>
    <t>M_05_09</t>
  </si>
  <si>
    <t>M_10_14</t>
  </si>
  <si>
    <t>M_15_19</t>
  </si>
  <si>
    <t>M_20_24</t>
  </si>
  <si>
    <t>M_25_29</t>
  </si>
  <si>
    <t>M_30_34</t>
  </si>
  <si>
    <t>M_35_39</t>
  </si>
  <si>
    <t>M_40_44</t>
  </si>
  <si>
    <t>M_45_49</t>
  </si>
  <si>
    <t>M_50_54</t>
  </si>
  <si>
    <t>M_55_59</t>
  </si>
  <si>
    <t>M_60_64</t>
  </si>
  <si>
    <t>M_65_69</t>
  </si>
  <si>
    <t>M_70_74</t>
  </si>
  <si>
    <t>M_75_79</t>
  </si>
  <si>
    <t>M_80PLUS</t>
  </si>
  <si>
    <t>F_00_04</t>
  </si>
  <si>
    <t>F_05_09</t>
  </si>
  <si>
    <t>F_10_14</t>
  </si>
  <si>
    <t>F_15_19</t>
  </si>
  <si>
    <t>F_20_24</t>
  </si>
  <si>
    <t>F_25_29</t>
  </si>
  <si>
    <t>F_30_34</t>
  </si>
  <si>
    <t>F_35_39</t>
  </si>
  <si>
    <t>F_40_44</t>
  </si>
  <si>
    <t>F_45_49</t>
  </si>
  <si>
    <t>F_50_54</t>
  </si>
  <si>
    <t>F_55_59</t>
  </si>
  <si>
    <t>F_60_64</t>
  </si>
  <si>
    <t>F_65_69</t>
  </si>
  <si>
    <t>F_70_74</t>
  </si>
  <si>
    <t>F_75_79</t>
  </si>
  <si>
    <t>F_80PLUS</t>
  </si>
  <si>
    <t>T_00_04</t>
  </si>
  <si>
    <t>T_05_09</t>
  </si>
  <si>
    <t>T_10_14</t>
  </si>
  <si>
    <t>T_15_19</t>
  </si>
  <si>
    <t>T_20_24</t>
  </si>
  <si>
    <t>T_25_29</t>
  </si>
  <si>
    <t>T_30_34</t>
  </si>
  <si>
    <t>T_35_39</t>
  </si>
  <si>
    <t>T_40_44</t>
  </si>
  <si>
    <t>T_45_49</t>
  </si>
  <si>
    <t>T_50_54</t>
  </si>
  <si>
    <t>T_55_59</t>
  </si>
  <si>
    <t>T_60_64</t>
  </si>
  <si>
    <t>T_65_69</t>
  </si>
  <si>
    <t>T_70_74</t>
  </si>
  <si>
    <t>T_75_79</t>
  </si>
  <si>
    <t>T_80PLUS</t>
  </si>
  <si>
    <t>National total</t>
  </si>
  <si>
    <t>Sum of Male_Total</t>
  </si>
  <si>
    <t>Sum of Female_Total</t>
  </si>
  <si>
    <t>Sum of Both_Total</t>
  </si>
  <si>
    <t>Male
(NSO-WPP)</t>
  </si>
  <si>
    <t>Female
(NSO-WPP)</t>
  </si>
  <si>
    <t>Growth rate (ADM 1), Male, 2010-2020</t>
  </si>
  <si>
    <t>Growth rate (ADM 1) Female, 2010-2020</t>
  </si>
  <si>
    <t>Growth rate, (ADM 1) Total, 2010-2020</t>
  </si>
  <si>
    <t>As described below, the implied population growth rates and age-/sex-specific population counts of this COD-PS are generally consistent at ADM-0 and ADM-1 with the UN's population projections published in the 2019 revision of the World Population Prospects (WPP).</t>
  </si>
  <si>
    <t>Overall Objective</t>
  </si>
  <si>
    <t>The purpose of this explanatory technical note is to provide supplementary notes to end users of Common Operational Datasets on Population Statistics (COD-PS), so they can understand their strengths and weaknesses and be informed users of baseline population data for humanitarian decision-making and action.</t>
  </si>
  <si>
    <t>This note provides a short assessment of the intrinsic population growth rates implied by the COD-PS, relative to that projected by the WPP 2019 revision of the United Nations. It also compares the projected absolute and relative population size for 5-year sex-specific age groups between this COD-PS and the official WPP projections compiled at ADM-0 (i.e. country level).</t>
  </si>
  <si>
    <t>Structure of Supplementary Note</t>
  </si>
  <si>
    <t>This supplementary note is organized into the following sections:</t>
  </si>
  <si>
    <t>* Intrinsic population growth rate, r, ADM-0</t>
  </si>
  <si>
    <t>* Intrinsic population growth rate, r, ADM-1</t>
  </si>
  <si>
    <t>* Population counts by age and sex, ADM-0</t>
  </si>
  <si>
    <t>* Relative population size by age and sex, ADM-1</t>
  </si>
  <si>
    <t>Each of these sections compares the COD-PS against available population projections compiled by the United Nations as part of the 2019 revision of the World Population Prospects.</t>
  </si>
  <si>
    <t>Intrinsic Population Growth Rate, r, ADM-0</t>
  </si>
  <si>
    <t>Intrinsic Population Growth Rate, r, ADM-1</t>
  </si>
  <si>
    <t>Population Counts by age and sex, ADM-0</t>
  </si>
  <si>
    <t>Relative population size by age and sex, ADM-1</t>
  </si>
  <si>
    <t>Explanatory Technical Note - Togo COD-PS, 2021</t>
  </si>
  <si>
    <t>This COD-PS is based on post-censal population projections prepared by the National Statistics Office (NSO) since 2010. For basic attributes of the COD-PS, please refer to the COD-PS Metadata.</t>
  </si>
  <si>
    <t xml:space="preserve">The post censal (2010-2021) population growth rate, at ADM-0, of this COD-PS is 2.35% (females 2.32%, males 2.39%). This is lower than the 2010-2020 population growth rate of 2.54% implied by the ADM-0 population projections published in the 2019 WPP revision. </t>
  </si>
  <si>
    <t>The projected population growth rates, for the 2010-21 period, vary across geographic regions at the ADM-1 level, but within a relatively narrow range of 2.24% to 2.41% across the 5 ADM-1 regions.</t>
  </si>
  <si>
    <t xml:space="preserve">   At the ADM-0 level, the differences in projected population counts by 5-year age groups between the NSO and UN's WPP are relatively small, ranging from 577 to 57,540 persons. These differences are graphically displayed in Figure 1.
   The absolute difference in projected population counts between WPP projections and the NSO of Cabo Verde for most 5-year age groups for each sex are below 20,000 persons. The largest differences between WPP and NSO projections are for 5-9 year old males (NSO estimates are 57,540 persons lower) and 5-9 year old females (NSO estimates are 54,245 persons higher).</t>
  </si>
  <si>
    <t>Male
(NSO-WPP), %</t>
  </si>
  <si>
    <t>Female
(NSO-WPP), %</t>
  </si>
  <si>
    <t>In Figures 2(a-e), we compare the relative population proportions for 5-year age groups by sex between the NSO ADM-1 projections and the WPP ADM-0 projections. While the northern-most region of Savanes show high fertility, the southern-most capital region of Maritime shows relatively lower proportions of 0-14 year olds for both sexes.</t>
  </si>
  <si>
    <t>Koumpentoum</t>
  </si>
  <si>
    <t>SN1203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</si>
</sst>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0.00;\-##0.00;0"/>
    <numFmt numFmtId="167" formatCode="#\ ###\ ###\ ##0;\-#\ ###\ ###\ ##0;0"/>
    <numFmt numFmtId="168" formatCode="_(* #,##0_);_(* \(#,##0\);_(* &quot;-&quot;??_);_(@_)"/>
  </numFmts>
  <fonts count="31">
    <font>
      <sz val="11"/>
      <color theme="1"/>
      <name val="Calibri"/>
      <family val="2"/>
      <scheme val="minor"/>
    </font>
    <font>
      <sz val="11"/>
      <color theme="1"/>
      <name val="Calibri"/>
      <family val="2"/>
      <scheme val="minor"/>
    </font>
    <font>
      <b/>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theme="1"/>
      <name val="Arial"/>
      <family val="2"/>
    </font>
    <font>
      <sz val="10"/>
      <color theme="1"/>
      <name val="Arial"/>
      <family val="2"/>
    </font>
    <font>
      <sz val="8"/>
      <name val="Calibri"/>
      <family val="2"/>
      <scheme val="minor"/>
    </font>
    <font>
      <sz val="12"/>
      <color theme="1"/>
      <name val="Calibri"/>
      <family val="2"/>
      <scheme val="minor"/>
    </font>
    <font>
      <sz val="8"/>
      <color theme="1"/>
      <name val="Calibri"/>
      <family val="2"/>
      <scheme val="minor"/>
    </font>
    <font>
      <sz val="9"/>
      <color theme="1"/>
      <name val="Arial"/>
      <family val="2"/>
    </font>
    <font>
      <b/>
      <sz val="11"/>
      <color rgb="FF000000"/>
      <name val="Calibri"/>
      <family val="2"/>
    </font>
    <font>
      <b/>
      <sz val="11"/>
      <color theme="1"/>
      <name val="Calibri"/>
      <family val="2"/>
    </font>
    <font>
      <b/>
      <sz val="16"/>
      <color theme="1"/>
      <name val="Calibri"/>
      <family val="2"/>
      <scheme val="minor"/>
    </font>
    <font>
      <b/>
      <u/>
      <sz val="12"/>
      <color theme="1"/>
      <name val="Calibri"/>
      <family val="2"/>
      <scheme val="minor"/>
    </font>
    <font>
      <sz val="9"/>
      <color indexed="81"/>
      <name val="Tahoma"/>
      <family val="2"/>
    </font>
    <font>
      <b/>
      <sz val="9"/>
      <color indexed="81"/>
      <name val="Tahoma"/>
      <family val="2"/>
    </font>
    <font>
      <sz val="10"/>
      <color theme="1"/>
      <name val="Liberation Sans"/>
    </font>
  </fonts>
  <fills count="38">
    <fill>
      <patternFill patternType="none"/>
    </fill>
    <fill>
      <patternFill patternType="gray125"/>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AEAEA"/>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s>
  <borders count="25">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6">
    <xf numFmtId="0" fontId="0" fillId="0" borderId="0"/>
    <xf numFmtId="0" fontId="1" fillId="2" borderId="1" applyNumberFormat="0" applyFont="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5" applyNumberFormat="0" applyAlignment="0" applyProtection="0"/>
    <xf numFmtId="0" fontId="11" fillId="7" borderId="6" applyNumberFormat="0" applyAlignment="0" applyProtection="0"/>
    <xf numFmtId="0" fontId="12" fillId="7" borderId="5" applyNumberFormat="0" applyAlignment="0" applyProtection="0"/>
    <xf numFmtId="0" fontId="13" fillId="0" borderId="7" applyNumberFormat="0" applyFill="0" applyAlignment="0" applyProtection="0"/>
    <xf numFmtId="0" fontId="14" fillId="8" borderId="8"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xf numFmtId="0" fontId="21" fillId="0" borderId="0"/>
    <xf numFmtId="0" fontId="22" fillId="0" borderId="0"/>
    <xf numFmtId="164" fontId="1" fillId="0" borderId="0" applyFont="0" applyFill="0" applyBorder="0" applyAlignment="0" applyProtection="0"/>
  </cellStyleXfs>
  <cellXfs count="71">
    <xf numFmtId="0" fontId="0" fillId="0" borderId="0" xfId="0"/>
    <xf numFmtId="49" fontId="0" fillId="0" borderId="0" xfId="0" applyNumberFormat="1"/>
    <xf numFmtId="0" fontId="0" fillId="0" borderId="0" xfId="0" applyAlignment="1">
      <alignment horizontal="center" vertical="center"/>
    </xf>
    <xf numFmtId="0" fontId="0" fillId="0" borderId="0" xfId="0" applyAlignment="1">
      <alignment vertical="center"/>
    </xf>
    <xf numFmtId="0" fontId="2" fillId="36" borderId="11" xfId="0" applyFont="1" applyFill="1" applyBorder="1" applyAlignment="1">
      <alignment horizontal="center" vertical="center" wrapText="1"/>
    </xf>
    <xf numFmtId="0" fontId="2" fillId="36" borderId="12"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alignment vertical="center"/>
    </xf>
    <xf numFmtId="10" fontId="0" fillId="0" borderId="14" xfId="0" applyNumberFormat="1" applyBorder="1" applyAlignment="1">
      <alignment horizontal="center" vertical="center"/>
    </xf>
    <xf numFmtId="10" fontId="0" fillId="0" borderId="15" xfId="0" applyNumberFormat="1" applyBorder="1" applyAlignment="1">
      <alignment horizontal="center" vertical="center"/>
    </xf>
    <xf numFmtId="0" fontId="0" fillId="0" borderId="13" xfId="0" applyBorder="1" applyAlignment="1">
      <alignment horizontal="center" vertical="center"/>
    </xf>
    <xf numFmtId="0" fontId="2" fillId="35" borderId="14" xfId="0" applyFont="1" applyFill="1" applyBorder="1" applyAlignment="1">
      <alignment horizontal="center" vertical="center" wrapText="1"/>
    </xf>
    <xf numFmtId="0" fontId="2" fillId="35" borderId="15" xfId="0" applyFont="1" applyFill="1" applyBorder="1" applyAlignment="1">
      <alignment horizontal="center" vertical="center" wrapText="1"/>
    </xf>
    <xf numFmtId="10" fontId="0" fillId="0" borderId="16" xfId="0" applyNumberFormat="1" applyBorder="1" applyAlignment="1">
      <alignment horizontal="center" vertical="center"/>
    </xf>
    <xf numFmtId="10" fontId="0" fillId="0" borderId="17" xfId="0" applyNumberFormat="1" applyBorder="1" applyAlignment="1">
      <alignment horizontal="center" vertical="center"/>
    </xf>
    <xf numFmtId="0" fontId="0" fillId="0" borderId="14" xfId="0" applyBorder="1" applyAlignment="1">
      <alignment horizontal="center" vertical="center"/>
    </xf>
    <xf numFmtId="0" fontId="2" fillId="0" borderId="18" xfId="0"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horizontal="left" vertical="center"/>
    </xf>
    <xf numFmtId="166" fontId="23" fillId="0" borderId="0" xfId="43" applyNumberFormat="1" applyFont="1" applyAlignment="1">
      <alignment horizontal="right" vertical="center"/>
    </xf>
    <xf numFmtId="0" fontId="0" fillId="0" borderId="16" xfId="0" applyBorder="1" applyAlignment="1">
      <alignment horizontal="center" vertical="center"/>
    </xf>
    <xf numFmtId="0" fontId="0" fillId="0" borderId="13" xfId="0" applyBorder="1" applyAlignment="1">
      <alignment horizontal="left" vertical="center" indent="1"/>
    </xf>
    <xf numFmtId="0" fontId="0" fillId="0" borderId="13" xfId="0" applyBorder="1" applyAlignment="1">
      <alignment horizontal="left" vertical="center" wrapText="1" indent="1"/>
    </xf>
    <xf numFmtId="1" fontId="0" fillId="0" borderId="0" xfId="0" applyNumberFormat="1"/>
    <xf numFmtId="0" fontId="0" fillId="0" borderId="0" xfId="0" applyAlignment="1">
      <alignment wrapText="1"/>
    </xf>
    <xf numFmtId="49" fontId="2" fillId="0" borderId="0" xfId="0" applyNumberFormat="1" applyFont="1" applyAlignment="1">
      <alignment horizontal="center" vertical="center"/>
    </xf>
    <xf numFmtId="0" fontId="2" fillId="0" borderId="0" xfId="0" applyFont="1" applyAlignment="1">
      <alignment horizontal="center" vertical="center" wrapText="1"/>
    </xf>
    <xf numFmtId="167" fontId="23" fillId="0" borderId="0" xfId="0" applyNumberFormat="1" applyFont="1" applyAlignment="1">
      <alignment horizontal="right"/>
    </xf>
    <xf numFmtId="1" fontId="23" fillId="0" borderId="0" xfId="0" applyNumberFormat="1" applyFont="1" applyAlignment="1">
      <alignment horizontal="right"/>
    </xf>
    <xf numFmtId="0" fontId="18" fillId="33" borderId="10" xfId="0" applyFont="1" applyFill="1" applyBorder="1" applyAlignment="1">
      <alignment horizontal="right" wrapText="1" indent="1"/>
    </xf>
    <xf numFmtId="0" fontId="19" fillId="0" borderId="10" xfId="0" applyFont="1" applyBorder="1" applyAlignment="1">
      <alignment horizontal="right" wrapText="1" indent="1"/>
    </xf>
    <xf numFmtId="0" fontId="0" fillId="0" borderId="0" xfId="0" applyAlignment="1">
      <alignment horizontal="right" indent="1"/>
    </xf>
    <xf numFmtId="0" fontId="18" fillId="33" borderId="10" xfId="0" applyFont="1" applyFill="1" applyBorder="1" applyAlignment="1">
      <alignment horizontal="left" wrapText="1" indent="1"/>
    </xf>
    <xf numFmtId="0" fontId="19" fillId="0" borderId="10" xfId="0" applyFont="1" applyBorder="1" applyAlignment="1">
      <alignment horizontal="left" wrapText="1" indent="1"/>
    </xf>
    <xf numFmtId="0" fontId="0" fillId="0" borderId="0" xfId="0" applyAlignment="1">
      <alignment horizontal="left" wrapText="1" indent="1"/>
    </xf>
    <xf numFmtId="0" fontId="0" fillId="0" borderId="0" xfId="0" applyAlignment="1">
      <alignment horizontal="left" indent="1"/>
    </xf>
    <xf numFmtId="0" fontId="2" fillId="0" borderId="0" xfId="0" applyFont="1"/>
    <xf numFmtId="0" fontId="24" fillId="0" borderId="0" xfId="0" applyFont="1"/>
    <xf numFmtId="0" fontId="0" fillId="0" borderId="0" xfId="0" pivotButton="1"/>
    <xf numFmtId="0" fontId="0" fillId="0" borderId="0" xfId="0" applyAlignment="1">
      <alignment horizontal="left"/>
    </xf>
    <xf numFmtId="0" fontId="2" fillId="0" borderId="0" xfId="0" applyFont="1" applyAlignment="1">
      <alignment vertical="center" wrapText="1"/>
    </xf>
    <xf numFmtId="0" fontId="2" fillId="0" borderId="0" xfId="0" applyFont="1" applyAlignment="1">
      <alignment horizontal="left" vertical="center" wrapText="1"/>
    </xf>
    <xf numFmtId="0" fontId="0" fillId="0" borderId="0" xfId="0" applyAlignment="1">
      <alignment vertical="center" wrapText="1"/>
    </xf>
    <xf numFmtId="10" fontId="0" fillId="0" borderId="0" xfId="0" applyNumberFormat="1"/>
    <xf numFmtId="0" fontId="2" fillId="37" borderId="19" xfId="0" applyFont="1" applyFill="1" applyBorder="1"/>
    <xf numFmtId="0" fontId="2" fillId="37" borderId="20" xfId="0" applyFont="1" applyFill="1" applyBorder="1"/>
    <xf numFmtId="168" fontId="0" fillId="0" borderId="0" xfId="45" applyNumberFormat="1" applyFont="1"/>
    <xf numFmtId="10" fontId="0" fillId="0" borderId="13" xfId="0" applyNumberFormat="1" applyBorder="1" applyAlignment="1">
      <alignment horizontal="center" vertical="center"/>
    </xf>
    <xf numFmtId="0" fontId="2" fillId="0" borderId="11"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22" xfId="0" applyBorder="1" applyAlignment="1">
      <alignment horizontal="left" vertical="center" indent="1"/>
    </xf>
    <xf numFmtId="0" fontId="0" fillId="0" borderId="22" xfId="0" applyBorder="1" applyAlignment="1">
      <alignment horizontal="left" vertical="center" wrapText="1" indent="1"/>
    </xf>
    <xf numFmtId="0" fontId="2" fillId="0" borderId="23" xfId="0" applyFont="1" applyBorder="1" applyAlignment="1">
      <alignment horizontal="center" vertical="center"/>
    </xf>
    <xf numFmtId="10" fontId="2" fillId="0" borderId="16" xfId="0" applyNumberFormat="1" applyFont="1" applyBorder="1" applyAlignment="1">
      <alignment horizontal="center" vertical="center"/>
    </xf>
    <xf numFmtId="10" fontId="2" fillId="0" borderId="24" xfId="0" applyNumberFormat="1" applyFont="1" applyBorder="1" applyAlignment="1">
      <alignment horizontal="center" vertical="center"/>
    </xf>
    <xf numFmtId="10" fontId="2" fillId="0" borderId="17" xfId="0" applyNumberFormat="1" applyFont="1" applyBorder="1" applyAlignment="1">
      <alignment horizontal="center" vertical="center"/>
    </xf>
    <xf numFmtId="0" fontId="0" fillId="37" borderId="14" xfId="0" applyFill="1" applyBorder="1" applyAlignment="1">
      <alignment horizontal="center" vertical="center"/>
    </xf>
    <xf numFmtId="10" fontId="0" fillId="37" borderId="15" xfId="0" applyNumberFormat="1" applyFill="1" applyBorder="1" applyAlignment="1">
      <alignment horizontal="center" vertical="center"/>
    </xf>
    <xf numFmtId="0" fontId="26" fillId="0" borderId="0" xfId="44" applyFont="1"/>
    <xf numFmtId="0" fontId="22" fillId="0" borderId="0" xfId="44"/>
    <xf numFmtId="0" fontId="22" fillId="0" borderId="0" xfId="44" applyAlignment="1">
      <alignment horizontal="left" vertical="top" wrapText="1"/>
    </xf>
    <xf numFmtId="0" fontId="27" fillId="0" borderId="0" xfId="44" applyFont="1"/>
    <xf numFmtId="3" fontId="25" fillId="0" borderId="0" xfId="0" applyNumberFormat="1" applyFont="1" applyAlignment="1">
      <alignment horizontal="right"/>
    </xf>
    <xf numFmtId="3" fontId="0" fillId="0" borderId="0" xfId="0" applyNumberFormat="1" applyAlignment="1">
      <alignment horizontal="right"/>
    </xf>
    <xf numFmtId="0" fontId="22" fillId="0" borderId="0" xfId="44" applyAlignment="1">
      <alignment horizontal="left" vertical="top" wrapText="1"/>
    </xf>
    <xf numFmtId="0" fontId="22" fillId="0" borderId="0" xfId="44" applyAlignment="1">
      <alignment horizontal="left" wrapText="1"/>
    </xf>
    <xf numFmtId="0" fontId="2" fillId="34" borderId="11" xfId="0" applyFont="1" applyFill="1" applyBorder="1" applyAlignment="1">
      <alignment horizontal="center" vertical="center"/>
    </xf>
    <xf numFmtId="0" fontId="2" fillId="34" borderId="12" xfId="0" applyFont="1" applyFill="1" applyBorder="1" applyAlignment="1">
      <alignment horizontal="center" vertical="center"/>
    </xf>
    <xf numFmtId="0" fontId="30" fillId="0" borderId="0" xfId="0" applyFont="1"/>
  </cellXfs>
  <cellStyles count="46">
    <cellStyle name="20% - Accent1 2" xfId="19" xr:uid="{E93AC8A4-0362-4C90-A0E2-586F8FBDB7B9}"/>
    <cellStyle name="20% - Accent2 2" xfId="23" xr:uid="{15264866-352D-4F96-AE3E-F59BE486ADAF}"/>
    <cellStyle name="20% - Accent3 2" xfId="27" xr:uid="{86C48F27-E376-4B9E-86D3-CE4335427A74}"/>
    <cellStyle name="20% - Accent4 2" xfId="31" xr:uid="{75474B6D-C838-4CEF-B4B2-E1EA17C54768}"/>
    <cellStyle name="20% - Accent5 2" xfId="35" xr:uid="{0181F7D3-53C1-4CE2-9EB1-E52DB46196E2}"/>
    <cellStyle name="20% - Accent6 2" xfId="39" xr:uid="{7F60D8D7-17A8-4865-83E0-072001303A06}"/>
    <cellStyle name="40% - Accent1 2" xfId="20" xr:uid="{16418EDD-40DF-4AFB-8592-43124BEF6C39}"/>
    <cellStyle name="40% - Accent2 2" xfId="24" xr:uid="{C6954F2D-341C-4C04-AF5F-368893FF40DE}"/>
    <cellStyle name="40% - Accent3 2" xfId="28" xr:uid="{D8D30E95-A6F1-4800-B97B-B6B8C091C85D}"/>
    <cellStyle name="40% - Accent4 2" xfId="32" xr:uid="{7E9FB448-C813-48CF-ABA8-452D403C43D8}"/>
    <cellStyle name="40% - Accent5 2" xfId="36" xr:uid="{85672BF0-3BDF-4057-BC50-E8E806B765E8}"/>
    <cellStyle name="40% - Accent6 2" xfId="40" xr:uid="{70613869-9BAC-49D7-8497-DFCFFA23375D}"/>
    <cellStyle name="60% - Accent1 2" xfId="21" xr:uid="{FFF1D108-110E-4FD4-9821-24B805283FC3}"/>
    <cellStyle name="60% - Accent2 2" xfId="25" xr:uid="{E4C8AC4D-87DA-4F21-90B8-05F93825374C}"/>
    <cellStyle name="60% - Accent3 2" xfId="29" xr:uid="{7FC060E3-B39A-41DD-91E0-9CDA82D52AB3}"/>
    <cellStyle name="60% - Accent4 2" xfId="33" xr:uid="{A95A698A-834F-41FA-9357-FF810802A318}"/>
    <cellStyle name="60% - Accent5 2" xfId="37" xr:uid="{C9366ADF-D3AF-4FC8-A672-6B9DC93A8C3E}"/>
    <cellStyle name="60% - Accent6 2" xfId="41" xr:uid="{11B828DC-4E1A-4B39-B97D-AECF1B123C6D}"/>
    <cellStyle name="Accent1 2" xfId="18" xr:uid="{ADB5D7AB-6042-4EB3-83A0-046D09884140}"/>
    <cellStyle name="Accent2 2" xfId="22" xr:uid="{D8E11BB1-E4BC-4032-941D-F5ED798A4E87}"/>
    <cellStyle name="Accent3 2" xfId="26" xr:uid="{35BDA7D6-9F97-464F-889E-E995E0C450E0}"/>
    <cellStyle name="Accent4 2" xfId="30" xr:uid="{3DB43F2F-8ED3-460F-B79F-A2FA20170754}"/>
    <cellStyle name="Accent5 2" xfId="34" xr:uid="{E2953786-1139-4FF0-AE42-5CF4C715D4F4}"/>
    <cellStyle name="Accent6 2" xfId="38" xr:uid="{D9A462F2-35D6-4AD2-BB82-332330A25359}"/>
    <cellStyle name="Bad 2" xfId="8" xr:uid="{83DEE02B-C996-4A0B-B256-6A992A929F5B}"/>
    <cellStyle name="Calculation 2" xfId="12" xr:uid="{11BC98F5-8BBA-4FE9-B8BA-A4A9622B6002}"/>
    <cellStyle name="Check Cell 2" xfId="14" xr:uid="{0989E419-93E5-4AF3-80CD-CD7B8E359530}"/>
    <cellStyle name="Comma 2" xfId="42" xr:uid="{D487E2FC-8D48-447F-BD1B-A0CBAF337334}"/>
    <cellStyle name="Explanatory Text 2" xfId="16" xr:uid="{759A0147-94FE-4E9B-9A3A-48670342F43A}"/>
    <cellStyle name="Good 2" xfId="7" xr:uid="{1FF41400-1412-4CAC-AD3C-864F18CB56B9}"/>
    <cellStyle name="Heading 1 2" xfId="3" xr:uid="{7925DD21-0E14-4383-BD4B-656628B002D4}"/>
    <cellStyle name="Heading 2 2" xfId="4" xr:uid="{3EC53C69-4F14-42E2-A04E-68C8786928EB}"/>
    <cellStyle name="Heading 3 2" xfId="5" xr:uid="{94DCE46F-085E-480D-81A8-2865E245EF4F}"/>
    <cellStyle name="Heading 4 2" xfId="6" xr:uid="{601ACB44-EF5C-468B-B8A2-FAA69B382736}"/>
    <cellStyle name="Input 2" xfId="10" xr:uid="{FA00F16C-CB35-4C42-AA55-E8D01A582BE1}"/>
    <cellStyle name="Linked Cell 2" xfId="13" xr:uid="{4D80A460-61FC-4C8D-88E9-8AD11F1EF2C6}"/>
    <cellStyle name="Milliers" xfId="45" builtinId="3"/>
    <cellStyle name="Neutral 2" xfId="9" xr:uid="{C3A2824C-47E2-42FB-A77F-91BEFE515102}"/>
    <cellStyle name="Normal" xfId="0" builtinId="0"/>
    <cellStyle name="Normal 2" xfId="43" xr:uid="{17B3934C-D2C4-47F1-B526-B7BB977D45AD}"/>
    <cellStyle name="Normal 3" xfId="44" xr:uid="{CFE10541-B0C9-4D3B-93F9-DE546FA7F54A}"/>
    <cellStyle name="Note" xfId="1" builtinId="10" customBuiltin="1"/>
    <cellStyle name="Output 2" xfId="11" xr:uid="{46CC325A-FA01-4B8C-97BC-65BDB81EED97}"/>
    <cellStyle name="Title 2" xfId="2" xr:uid="{59A64973-F63C-44D6-8B3B-4417F0BF747F}"/>
    <cellStyle name="Total 2" xfId="17" xr:uid="{9539458E-7B0C-4F3E-A3D3-B9B6BC5A3A52}"/>
    <cellStyle name="Warning Text 2" xfId="15" xr:uid="{02862B13-804E-4862-A8D9-983D321BC5DE}"/>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Togo: </a:t>
            </a:r>
            <a:r>
              <a:rPr lang="en-US" sz="1400" b="1" i="0" u="none" strike="noStrike" baseline="0">
                <a:effectLst/>
              </a:rPr>
              <a:t>WPP (2020) vs NSO (2021), ADM0</a:t>
            </a:r>
            <a:endParaRPr lang="en-US" b="1"/>
          </a:p>
        </c:rich>
      </c:tx>
      <c:overlay val="0"/>
      <c:spPr>
        <a:noFill/>
        <a:ln>
          <a:noFill/>
        </a:ln>
        <a:effectLst/>
      </c:spPr>
    </c:title>
    <c:autoTitleDeleted val="0"/>
    <c:plotArea>
      <c:layout/>
      <c:barChart>
        <c:barDir val="bar"/>
        <c:grouping val="clustered"/>
        <c:varyColors val="0"/>
        <c:ser>
          <c:idx val="4"/>
          <c:order val="0"/>
          <c:tx>
            <c:strRef>
              <c:f>'Togo PopPyramid 2021 ADM0'!$E$1</c:f>
              <c:strCache>
                <c:ptCount val="1"/>
                <c:pt idx="0">
                  <c:v>ADM0 Female
(NSO 2021 projection)</c:v>
                </c:pt>
              </c:strCache>
            </c:strRef>
          </c:tx>
          <c:invertIfNegative val="0"/>
          <c:cat>
            <c:strRef>
              <c:f>'Togo PopPyramid 2021 ADM0'!$A$2:$A$18</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'Togo PopPyramid 2021 ADM0'!$E$2:$E$18</c:f>
              <c:numCache>
                <c:formatCode>General</c:formatCode>
                <c:ptCount val="17"/>
                <c:pt idx="0">
                  <c:v>577403</c:v>
                </c:pt>
                <c:pt idx="1">
                  <c:v>504081</c:v>
                </c:pt>
                <c:pt idx="2">
                  <c:v>481643</c:v>
                </c:pt>
                <c:pt idx="3">
                  <c:v>475744</c:v>
                </c:pt>
                <c:pt idx="4">
                  <c:v>374771</c:v>
                </c:pt>
                <c:pt idx="5">
                  <c:v>301049</c:v>
                </c:pt>
                <c:pt idx="6">
                  <c:v>244222</c:v>
                </c:pt>
                <c:pt idx="7">
                  <c:v>216359</c:v>
                </c:pt>
                <c:pt idx="8">
                  <c:v>188755</c:v>
                </c:pt>
                <c:pt idx="9">
                  <c:v>151923</c:v>
                </c:pt>
                <c:pt idx="10">
                  <c:v>121566</c:v>
                </c:pt>
                <c:pt idx="11">
                  <c:v>90947</c:v>
                </c:pt>
                <c:pt idx="12">
                  <c:v>59280</c:v>
                </c:pt>
                <c:pt idx="13">
                  <c:v>49443</c:v>
                </c:pt>
                <c:pt idx="14">
                  <c:v>33396</c:v>
                </c:pt>
                <c:pt idx="15">
                  <c:v>20943</c:v>
                </c:pt>
                <c:pt idx="16">
                  <c:v>21480</c:v>
                </c:pt>
              </c:numCache>
            </c:numRef>
          </c:val>
          <c:extLst>
            <c:ext xmlns:c16="http://schemas.microsoft.com/office/drawing/2014/chart" uri="{C3380CC4-5D6E-409C-BE32-E72D297353CC}">
              <c16:uniqueId val="{00000009-227B-49BA-B10A-C435FBA2F860}"/>
            </c:ext>
          </c:extLst>
        </c:ser>
        <c:ser>
          <c:idx val="5"/>
          <c:order val="1"/>
          <c:tx>
            <c:strRef>
              <c:f>'Togo PopPyramid 2021 ADM0'!$D$1</c:f>
              <c:strCache>
                <c:ptCount val="1"/>
                <c:pt idx="0">
                  <c:v>ADM0 Male
(NSO 2021 projection)</c:v>
                </c:pt>
              </c:strCache>
            </c:strRef>
          </c:tx>
          <c:spPr>
            <a:solidFill>
              <a:schemeClr val="accent1"/>
            </a:solidFill>
          </c:spPr>
          <c:invertIfNegative val="0"/>
          <c:val>
            <c:numRef>
              <c:f>'Togo PopPyramid 2021 ADM0'!$D$2:$D$18</c:f>
              <c:numCache>
                <c:formatCode>General</c:formatCode>
                <c:ptCount val="17"/>
                <c:pt idx="0">
                  <c:v>-577403</c:v>
                </c:pt>
                <c:pt idx="1">
                  <c:v>-504081</c:v>
                </c:pt>
                <c:pt idx="2">
                  <c:v>-481643</c:v>
                </c:pt>
                <c:pt idx="3">
                  <c:v>-475744</c:v>
                </c:pt>
                <c:pt idx="4">
                  <c:v>-374771</c:v>
                </c:pt>
                <c:pt idx="5">
                  <c:v>-301049</c:v>
                </c:pt>
                <c:pt idx="6">
                  <c:v>-244222</c:v>
                </c:pt>
                <c:pt idx="7">
                  <c:v>-216359</c:v>
                </c:pt>
                <c:pt idx="8">
                  <c:v>-188755</c:v>
                </c:pt>
                <c:pt idx="9">
                  <c:v>-151923</c:v>
                </c:pt>
                <c:pt idx="10">
                  <c:v>-121566</c:v>
                </c:pt>
                <c:pt idx="11">
                  <c:v>-90947</c:v>
                </c:pt>
                <c:pt idx="12">
                  <c:v>-59280</c:v>
                </c:pt>
                <c:pt idx="13">
                  <c:v>-49443</c:v>
                </c:pt>
                <c:pt idx="14">
                  <c:v>-33396</c:v>
                </c:pt>
                <c:pt idx="15">
                  <c:v>-20943</c:v>
                </c:pt>
                <c:pt idx="16">
                  <c:v>-21480</c:v>
                </c:pt>
              </c:numCache>
            </c:numRef>
          </c:val>
          <c:extLst>
            <c:ext xmlns:c16="http://schemas.microsoft.com/office/drawing/2014/chart" uri="{C3380CC4-5D6E-409C-BE32-E72D297353CC}">
              <c16:uniqueId val="{0000000A-227B-49BA-B10A-C435FBA2F860}"/>
            </c:ext>
          </c:extLst>
        </c:ser>
        <c:ser>
          <c:idx val="6"/>
          <c:order val="2"/>
          <c:tx>
            <c:strRef>
              <c:f>'Togo PopPyramid 2021 ADM0'!$C$1</c:f>
              <c:strCache>
                <c:ptCount val="1"/>
                <c:pt idx="0">
                  <c:v>ADM0 Female
(WPP 2020 projection)</c:v>
                </c:pt>
              </c:strCache>
            </c:strRef>
          </c:tx>
          <c:spPr>
            <a:solidFill>
              <a:schemeClr val="accent2"/>
            </a:solidFill>
            <a:ln>
              <a:solidFill>
                <a:sysClr val="windowText" lastClr="000000"/>
              </a:solidFill>
            </a:ln>
          </c:spPr>
          <c:invertIfNegative val="0"/>
          <c:val>
            <c:numRef>
              <c:f>'Togo PopPyramid 2021 ADM0'!$C$2:$C$18</c:f>
              <c:numCache>
                <c:formatCode>0</c:formatCode>
                <c:ptCount val="17"/>
                <c:pt idx="0">
                  <c:v>608386</c:v>
                </c:pt>
                <c:pt idx="1">
                  <c:v>558500</c:v>
                </c:pt>
                <c:pt idx="2">
                  <c:v>510126</c:v>
                </c:pt>
                <c:pt idx="3">
                  <c:v>443717</c:v>
                </c:pt>
                <c:pt idx="4">
                  <c:v>370592</c:v>
                </c:pt>
                <c:pt idx="5">
                  <c:v>315163</c:v>
                </c:pt>
                <c:pt idx="6">
                  <c:v>283651</c:v>
                </c:pt>
                <c:pt idx="7">
                  <c:v>249497</c:v>
                </c:pt>
                <c:pt idx="8">
                  <c:v>209402</c:v>
                </c:pt>
                <c:pt idx="9">
                  <c:v>168046</c:v>
                </c:pt>
                <c:pt idx="10">
                  <c:v>131103</c:v>
                </c:pt>
                <c:pt idx="11">
                  <c:v>102250</c:v>
                </c:pt>
                <c:pt idx="12">
                  <c:v>78350</c:v>
                </c:pt>
                <c:pt idx="13">
                  <c:v>57840</c:v>
                </c:pt>
                <c:pt idx="14">
                  <c:v>38952</c:v>
                </c:pt>
                <c:pt idx="15">
                  <c:v>21789</c:v>
                </c:pt>
                <c:pt idx="16">
                  <c:v>11969</c:v>
                </c:pt>
              </c:numCache>
            </c:numRef>
          </c:val>
          <c:extLst>
            <c:ext xmlns:c16="http://schemas.microsoft.com/office/drawing/2014/chart" uri="{C3380CC4-5D6E-409C-BE32-E72D297353CC}">
              <c16:uniqueId val="{0000000B-227B-49BA-B10A-C435FBA2F860}"/>
            </c:ext>
          </c:extLst>
        </c:ser>
        <c:ser>
          <c:idx val="7"/>
          <c:order val="3"/>
          <c:tx>
            <c:strRef>
              <c:f>'Togo PopPyramid 2021 ADM0'!$B$1</c:f>
              <c:strCache>
                <c:ptCount val="1"/>
                <c:pt idx="0">
                  <c:v>ADM0 Male
(WPP 2020 projection)</c:v>
                </c:pt>
              </c:strCache>
            </c:strRef>
          </c:tx>
          <c:spPr>
            <a:noFill/>
            <a:ln>
              <a:solidFill>
                <a:sysClr val="windowText" lastClr="000000"/>
              </a:solidFill>
            </a:ln>
          </c:spPr>
          <c:invertIfNegative val="0"/>
          <c:val>
            <c:numRef>
              <c:f>'Togo PopPyramid 2021 ADM0'!$B$2:$B$18</c:f>
              <c:numCache>
                <c:formatCode>0</c:formatCode>
                <c:ptCount val="17"/>
                <c:pt idx="0">
                  <c:v>-611674</c:v>
                </c:pt>
                <c:pt idx="1">
                  <c:v>-561621</c:v>
                </c:pt>
                <c:pt idx="2">
                  <c:v>-513865</c:v>
                </c:pt>
                <c:pt idx="3">
                  <c:v>-447288</c:v>
                </c:pt>
                <c:pt idx="4">
                  <c:v>-373141</c:v>
                </c:pt>
                <c:pt idx="5">
                  <c:v>-316365</c:v>
                </c:pt>
                <c:pt idx="6">
                  <c:v>-283604</c:v>
                </c:pt>
                <c:pt idx="7">
                  <c:v>-247805</c:v>
                </c:pt>
                <c:pt idx="8">
                  <c:v>-205162</c:v>
                </c:pt>
                <c:pt idx="9">
                  <c:v>-161907</c:v>
                </c:pt>
                <c:pt idx="10">
                  <c:v>-123729</c:v>
                </c:pt>
                <c:pt idx="11">
                  <c:v>-93632</c:v>
                </c:pt>
                <c:pt idx="12">
                  <c:v>-69662</c:v>
                </c:pt>
                <c:pt idx="13">
                  <c:v>-50085</c:v>
                </c:pt>
                <c:pt idx="14">
                  <c:v>-32819</c:v>
                </c:pt>
                <c:pt idx="15">
                  <c:v>-17933</c:v>
                </c:pt>
                <c:pt idx="16">
                  <c:v>-9112</c:v>
                </c:pt>
              </c:numCache>
            </c:numRef>
          </c:val>
          <c:extLst>
            <c:ext xmlns:c16="http://schemas.microsoft.com/office/drawing/2014/chart" uri="{C3380CC4-5D6E-409C-BE32-E72D297353CC}">
              <c16:uniqueId val="{0000000C-227B-49BA-B10A-C435FBA2F860}"/>
            </c:ext>
          </c:extLst>
        </c:ser>
        <c:ser>
          <c:idx val="1"/>
          <c:order val="4"/>
          <c:tx>
            <c:strRef>
              <c:f>'Togo PopPyramid 2021 ADM0'!$E$1</c:f>
              <c:strCache>
                <c:ptCount val="1"/>
                <c:pt idx="0">
                  <c:v>ADM0 Female
(NSO 2021 projection)</c:v>
                </c:pt>
              </c:strCache>
            </c:strRef>
          </c:tx>
          <c:spPr>
            <a:solidFill>
              <a:schemeClr val="accent2"/>
            </a:solidFill>
            <a:ln>
              <a:noFill/>
            </a:ln>
            <a:effectLst/>
          </c:spPr>
          <c:invertIfNegative val="0"/>
          <c:cat>
            <c:strRef>
              <c:f>'Togo PopPyramid 2021 ADM0'!$A$2:$A$18</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'Togo PopPyramid 2021 ADM0'!$E$2:$E$18</c:f>
              <c:numCache>
                <c:formatCode>General</c:formatCode>
                <c:ptCount val="17"/>
                <c:pt idx="0">
                  <c:v>577403</c:v>
                </c:pt>
                <c:pt idx="1">
                  <c:v>504081</c:v>
                </c:pt>
                <c:pt idx="2">
                  <c:v>481643</c:v>
                </c:pt>
                <c:pt idx="3">
                  <c:v>475744</c:v>
                </c:pt>
                <c:pt idx="4">
                  <c:v>374771</c:v>
                </c:pt>
                <c:pt idx="5">
                  <c:v>301049</c:v>
                </c:pt>
                <c:pt idx="6">
                  <c:v>244222</c:v>
                </c:pt>
                <c:pt idx="7">
                  <c:v>216359</c:v>
                </c:pt>
                <c:pt idx="8">
                  <c:v>188755</c:v>
                </c:pt>
                <c:pt idx="9">
                  <c:v>151923</c:v>
                </c:pt>
                <c:pt idx="10">
                  <c:v>121566</c:v>
                </c:pt>
                <c:pt idx="11">
                  <c:v>90947</c:v>
                </c:pt>
                <c:pt idx="12">
                  <c:v>59280</c:v>
                </c:pt>
                <c:pt idx="13">
                  <c:v>49443</c:v>
                </c:pt>
                <c:pt idx="14">
                  <c:v>33396</c:v>
                </c:pt>
                <c:pt idx="15">
                  <c:v>20943</c:v>
                </c:pt>
                <c:pt idx="16">
                  <c:v>21480</c:v>
                </c:pt>
              </c:numCache>
            </c:numRef>
          </c:val>
          <c:extLst>
            <c:ext xmlns:c16="http://schemas.microsoft.com/office/drawing/2014/chart" uri="{C3380CC4-5D6E-409C-BE32-E72D297353CC}">
              <c16:uniqueId val="{00000002-227B-49BA-B10A-C435FBA2F860}"/>
            </c:ext>
          </c:extLst>
        </c:ser>
        <c:ser>
          <c:idx val="2"/>
          <c:order val="5"/>
          <c:tx>
            <c:strRef>
              <c:f>'Togo PopPyramid 2021 ADM0'!$D$1</c:f>
              <c:strCache>
                <c:ptCount val="1"/>
                <c:pt idx="0">
                  <c:v>ADM0 Male
(NSO 2021 projection)</c:v>
                </c:pt>
              </c:strCache>
            </c:strRef>
          </c:tx>
          <c:spPr>
            <a:solidFill>
              <a:schemeClr val="accent1"/>
            </a:solidFill>
            <a:ln>
              <a:noFill/>
            </a:ln>
            <a:effectLst/>
          </c:spPr>
          <c:invertIfNegative val="0"/>
          <c:val>
            <c:numRef>
              <c:f>'Togo PopPyramid 2021 ADM0'!$D$2:$D$18</c:f>
              <c:numCache>
                <c:formatCode>General</c:formatCode>
                <c:ptCount val="17"/>
                <c:pt idx="0">
                  <c:v>-577403</c:v>
                </c:pt>
                <c:pt idx="1">
                  <c:v>-504081</c:v>
                </c:pt>
                <c:pt idx="2">
                  <c:v>-481643</c:v>
                </c:pt>
                <c:pt idx="3">
                  <c:v>-475744</c:v>
                </c:pt>
                <c:pt idx="4">
                  <c:v>-374771</c:v>
                </c:pt>
                <c:pt idx="5">
                  <c:v>-301049</c:v>
                </c:pt>
                <c:pt idx="6">
                  <c:v>-244222</c:v>
                </c:pt>
                <c:pt idx="7">
                  <c:v>-216359</c:v>
                </c:pt>
                <c:pt idx="8">
                  <c:v>-188755</c:v>
                </c:pt>
                <c:pt idx="9">
                  <c:v>-151923</c:v>
                </c:pt>
                <c:pt idx="10">
                  <c:v>-121566</c:v>
                </c:pt>
                <c:pt idx="11">
                  <c:v>-90947</c:v>
                </c:pt>
                <c:pt idx="12">
                  <c:v>-59280</c:v>
                </c:pt>
                <c:pt idx="13">
                  <c:v>-49443</c:v>
                </c:pt>
                <c:pt idx="14">
                  <c:v>-33396</c:v>
                </c:pt>
                <c:pt idx="15">
                  <c:v>-20943</c:v>
                </c:pt>
                <c:pt idx="16">
                  <c:v>-21480</c:v>
                </c:pt>
              </c:numCache>
            </c:numRef>
          </c:val>
          <c:extLst>
            <c:ext xmlns:c16="http://schemas.microsoft.com/office/drawing/2014/chart" uri="{C3380CC4-5D6E-409C-BE32-E72D297353CC}">
              <c16:uniqueId val="{00000004-227B-49BA-B10A-C435FBA2F860}"/>
            </c:ext>
          </c:extLst>
        </c:ser>
        <c:ser>
          <c:idx val="0"/>
          <c:order val="6"/>
          <c:tx>
            <c:strRef>
              <c:f>'Togo PopPyramid 2021 ADM0'!$C$1</c:f>
              <c:strCache>
                <c:ptCount val="1"/>
                <c:pt idx="0">
                  <c:v>ADM0 Female
(WPP 2020 projection)</c:v>
                </c:pt>
              </c:strCache>
            </c:strRef>
          </c:tx>
          <c:spPr>
            <a:solidFill>
              <a:schemeClr val="accent2"/>
            </a:solidFill>
            <a:ln>
              <a:solidFill>
                <a:sysClr val="windowText" lastClr="000000"/>
              </a:solidFill>
            </a:ln>
            <a:effectLst/>
          </c:spPr>
          <c:invertIfNegative val="0"/>
          <c:val>
            <c:numRef>
              <c:f>'Togo PopPyramid 2021 ADM0'!$C$2:$C$18</c:f>
              <c:numCache>
                <c:formatCode>0</c:formatCode>
                <c:ptCount val="17"/>
                <c:pt idx="0">
                  <c:v>608386</c:v>
                </c:pt>
                <c:pt idx="1">
                  <c:v>558500</c:v>
                </c:pt>
                <c:pt idx="2">
                  <c:v>510126</c:v>
                </c:pt>
                <c:pt idx="3">
                  <c:v>443717</c:v>
                </c:pt>
                <c:pt idx="4">
                  <c:v>370592</c:v>
                </c:pt>
                <c:pt idx="5">
                  <c:v>315163</c:v>
                </c:pt>
                <c:pt idx="6">
                  <c:v>283651</c:v>
                </c:pt>
                <c:pt idx="7">
                  <c:v>249497</c:v>
                </c:pt>
                <c:pt idx="8">
                  <c:v>209402</c:v>
                </c:pt>
                <c:pt idx="9">
                  <c:v>168046</c:v>
                </c:pt>
                <c:pt idx="10">
                  <c:v>131103</c:v>
                </c:pt>
                <c:pt idx="11">
                  <c:v>102250</c:v>
                </c:pt>
                <c:pt idx="12">
                  <c:v>78350</c:v>
                </c:pt>
                <c:pt idx="13">
                  <c:v>57840</c:v>
                </c:pt>
                <c:pt idx="14">
                  <c:v>38952</c:v>
                </c:pt>
                <c:pt idx="15">
                  <c:v>21789</c:v>
                </c:pt>
                <c:pt idx="16">
                  <c:v>11969</c:v>
                </c:pt>
              </c:numCache>
            </c:numRef>
          </c:val>
          <c:extLst>
            <c:ext xmlns:c16="http://schemas.microsoft.com/office/drawing/2014/chart" uri="{C3380CC4-5D6E-409C-BE32-E72D297353CC}">
              <c16:uniqueId val="{00000006-227B-49BA-B10A-C435FBA2F860}"/>
            </c:ext>
          </c:extLst>
        </c:ser>
        <c:ser>
          <c:idx val="3"/>
          <c:order val="7"/>
          <c:tx>
            <c:strRef>
              <c:f>'Togo PopPyramid 2021 ADM0'!$B$1</c:f>
              <c:strCache>
                <c:ptCount val="1"/>
                <c:pt idx="0">
                  <c:v>ADM0 Male
(WPP 2020 projection)</c:v>
                </c:pt>
              </c:strCache>
            </c:strRef>
          </c:tx>
          <c:spPr>
            <a:noFill/>
            <a:ln>
              <a:solidFill>
                <a:sysClr val="windowText" lastClr="000000"/>
              </a:solidFill>
            </a:ln>
            <a:effectLst/>
          </c:spPr>
          <c:invertIfNegative val="0"/>
          <c:val>
            <c:numRef>
              <c:f>'Togo PopPyramid 2021 ADM0'!$B$2:$B$18</c:f>
              <c:numCache>
                <c:formatCode>0</c:formatCode>
                <c:ptCount val="17"/>
                <c:pt idx="0">
                  <c:v>-611674</c:v>
                </c:pt>
                <c:pt idx="1">
                  <c:v>-561621</c:v>
                </c:pt>
                <c:pt idx="2">
                  <c:v>-513865</c:v>
                </c:pt>
                <c:pt idx="3">
                  <c:v>-447288</c:v>
                </c:pt>
                <c:pt idx="4">
                  <c:v>-373141</c:v>
                </c:pt>
                <c:pt idx="5">
                  <c:v>-316365</c:v>
                </c:pt>
                <c:pt idx="6">
                  <c:v>-283604</c:v>
                </c:pt>
                <c:pt idx="7">
                  <c:v>-247805</c:v>
                </c:pt>
                <c:pt idx="8">
                  <c:v>-205162</c:v>
                </c:pt>
                <c:pt idx="9">
                  <c:v>-161907</c:v>
                </c:pt>
                <c:pt idx="10">
                  <c:v>-123729</c:v>
                </c:pt>
                <c:pt idx="11">
                  <c:v>-93632</c:v>
                </c:pt>
                <c:pt idx="12">
                  <c:v>-69662</c:v>
                </c:pt>
                <c:pt idx="13">
                  <c:v>-50085</c:v>
                </c:pt>
                <c:pt idx="14">
                  <c:v>-32819</c:v>
                </c:pt>
                <c:pt idx="15">
                  <c:v>-17933</c:v>
                </c:pt>
                <c:pt idx="16">
                  <c:v>-9112</c:v>
                </c:pt>
              </c:numCache>
            </c:numRef>
          </c:val>
          <c:extLst>
            <c:ext xmlns:c16="http://schemas.microsoft.com/office/drawing/2014/chart" uri="{C3380CC4-5D6E-409C-BE32-E72D297353CC}">
              <c16:uniqueId val="{00000008-227B-49BA-B10A-C435FBA2F860}"/>
            </c:ext>
          </c:extLst>
        </c:ser>
        <c:dLbls>
          <c:showLegendKey val="0"/>
          <c:showVal val="0"/>
          <c:showCatName val="0"/>
          <c:showSerName val="0"/>
          <c:showPercent val="0"/>
          <c:showBubbleSize val="0"/>
        </c:dLbls>
        <c:gapWidth val="80"/>
        <c:overlap val="100"/>
        <c:axId val="710556472"/>
        <c:axId val="710556800"/>
      </c:barChart>
      <c:catAx>
        <c:axId val="710556472"/>
        <c:scaling>
          <c:orientation val="minMax"/>
        </c:scaling>
        <c:delete val="0"/>
        <c:axPos val="l"/>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800"/>
        <c:crossesAt val="0"/>
        <c:auto val="1"/>
        <c:lblAlgn val="ctr"/>
        <c:lblOffset val="100"/>
        <c:noMultiLvlLbl val="0"/>
      </c:catAx>
      <c:valAx>
        <c:axId val="710556800"/>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710556472"/>
        <c:crosses val="autoZero"/>
        <c:crossBetween val="between"/>
      </c:valAx>
    </c:plotArea>
    <c:legend>
      <c:legendPos val="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Togo: </a:t>
            </a:r>
            <a:r>
              <a:rPr lang="en-US" sz="1400" b="1" i="0" u="none" strike="noStrike" baseline="0">
                <a:effectLst/>
              </a:rPr>
              <a:t>WPP (2020) vs NSO (2021), ADM0</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1"/>
          <c:order val="0"/>
          <c:tx>
            <c:strRef>
              <c:f>'Togo PopPyramid 2021 ADM0'!$E$1</c:f>
              <c:strCache>
                <c:ptCount val="1"/>
                <c:pt idx="0">
                  <c:v>ADM0 Female
(NSO 2021 projection)</c:v>
                </c:pt>
              </c:strCache>
            </c:strRef>
          </c:tx>
          <c:spPr>
            <a:solidFill>
              <a:schemeClr val="accent2"/>
            </a:solidFill>
            <a:ln>
              <a:noFill/>
            </a:ln>
            <a:effectLst/>
          </c:spPr>
          <c:invertIfNegative val="0"/>
          <c:cat>
            <c:strRef>
              <c:f>'Togo PopPyramid 2021 ADM0'!$A$2:$A$18</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'Togo PopPyramid 2021 ADM0'!$E$2:$E$18</c:f>
              <c:numCache>
                <c:formatCode>General</c:formatCode>
                <c:ptCount val="17"/>
                <c:pt idx="0">
                  <c:v>577403</c:v>
                </c:pt>
                <c:pt idx="1">
                  <c:v>504081</c:v>
                </c:pt>
                <c:pt idx="2">
                  <c:v>481643</c:v>
                </c:pt>
                <c:pt idx="3">
                  <c:v>475744</c:v>
                </c:pt>
                <c:pt idx="4">
                  <c:v>374771</c:v>
                </c:pt>
                <c:pt idx="5">
                  <c:v>301049</c:v>
                </c:pt>
                <c:pt idx="6">
                  <c:v>244222</c:v>
                </c:pt>
                <c:pt idx="7">
                  <c:v>216359</c:v>
                </c:pt>
                <c:pt idx="8">
                  <c:v>188755</c:v>
                </c:pt>
                <c:pt idx="9">
                  <c:v>151923</c:v>
                </c:pt>
                <c:pt idx="10">
                  <c:v>121566</c:v>
                </c:pt>
                <c:pt idx="11">
                  <c:v>90947</c:v>
                </c:pt>
                <c:pt idx="12">
                  <c:v>59280</c:v>
                </c:pt>
                <c:pt idx="13">
                  <c:v>49443</c:v>
                </c:pt>
                <c:pt idx="14">
                  <c:v>33396</c:v>
                </c:pt>
                <c:pt idx="15">
                  <c:v>20943</c:v>
                </c:pt>
                <c:pt idx="16">
                  <c:v>21480</c:v>
                </c:pt>
              </c:numCache>
            </c:numRef>
          </c:val>
          <c:extLst>
            <c:ext xmlns:c16="http://schemas.microsoft.com/office/drawing/2014/chart" uri="{C3380CC4-5D6E-409C-BE32-E72D297353CC}">
              <c16:uniqueId val="{00000000-AAA1-4D24-ACD5-6E7D7EF44CE9}"/>
            </c:ext>
          </c:extLst>
        </c:ser>
        <c:ser>
          <c:idx val="2"/>
          <c:order val="1"/>
          <c:tx>
            <c:strRef>
              <c:f>'Togo PopPyramid 2021 ADM0'!$D$1</c:f>
              <c:strCache>
                <c:ptCount val="1"/>
                <c:pt idx="0">
                  <c:v>ADM0 Male
(NSO 2021 projection)</c:v>
                </c:pt>
              </c:strCache>
            </c:strRef>
          </c:tx>
          <c:spPr>
            <a:solidFill>
              <a:schemeClr val="accent1"/>
            </a:solidFill>
            <a:ln>
              <a:noFill/>
            </a:ln>
            <a:effectLst/>
          </c:spPr>
          <c:invertIfNegative val="0"/>
          <c:val>
            <c:numRef>
              <c:f>'Togo PopPyramid 2021 ADM0'!$D$2:$D$18</c:f>
              <c:numCache>
                <c:formatCode>General</c:formatCode>
                <c:ptCount val="17"/>
                <c:pt idx="0">
                  <c:v>-577403</c:v>
                </c:pt>
                <c:pt idx="1">
                  <c:v>-504081</c:v>
                </c:pt>
                <c:pt idx="2">
                  <c:v>-481643</c:v>
                </c:pt>
                <c:pt idx="3">
                  <c:v>-475744</c:v>
                </c:pt>
                <c:pt idx="4">
                  <c:v>-374771</c:v>
                </c:pt>
                <c:pt idx="5">
                  <c:v>-301049</c:v>
                </c:pt>
                <c:pt idx="6">
                  <c:v>-244222</c:v>
                </c:pt>
                <c:pt idx="7">
                  <c:v>-216359</c:v>
                </c:pt>
                <c:pt idx="8">
                  <c:v>-188755</c:v>
                </c:pt>
                <c:pt idx="9">
                  <c:v>-151923</c:v>
                </c:pt>
                <c:pt idx="10">
                  <c:v>-121566</c:v>
                </c:pt>
                <c:pt idx="11">
                  <c:v>-90947</c:v>
                </c:pt>
                <c:pt idx="12">
                  <c:v>-59280</c:v>
                </c:pt>
                <c:pt idx="13">
                  <c:v>-49443</c:v>
                </c:pt>
                <c:pt idx="14">
                  <c:v>-33396</c:v>
                </c:pt>
                <c:pt idx="15">
                  <c:v>-20943</c:v>
                </c:pt>
                <c:pt idx="16">
                  <c:v>-21480</c:v>
                </c:pt>
              </c:numCache>
            </c:numRef>
          </c:val>
          <c:extLst>
            <c:ext xmlns:c16="http://schemas.microsoft.com/office/drawing/2014/chart" uri="{C3380CC4-5D6E-409C-BE32-E72D297353CC}">
              <c16:uniqueId val="{00000001-AAA1-4D24-ACD5-6E7D7EF44CE9}"/>
            </c:ext>
          </c:extLst>
        </c:ser>
        <c:ser>
          <c:idx val="0"/>
          <c:order val="2"/>
          <c:tx>
            <c:strRef>
              <c:f>'Togo PopPyramid 2021 ADM0'!$C$1</c:f>
              <c:strCache>
                <c:ptCount val="1"/>
                <c:pt idx="0">
                  <c:v>ADM0 Female
(WPP 2020 projection)</c:v>
                </c:pt>
              </c:strCache>
            </c:strRef>
          </c:tx>
          <c:spPr>
            <a:solidFill>
              <a:schemeClr val="accent2"/>
            </a:solidFill>
            <a:ln>
              <a:solidFill>
                <a:sysClr val="windowText" lastClr="000000"/>
              </a:solidFill>
            </a:ln>
            <a:effectLst/>
          </c:spPr>
          <c:invertIfNegative val="0"/>
          <c:val>
            <c:numRef>
              <c:f>'Togo PopPyramid 2021 ADM0'!$C$2:$C$18</c:f>
              <c:numCache>
                <c:formatCode>0</c:formatCode>
                <c:ptCount val="17"/>
                <c:pt idx="0">
                  <c:v>608386</c:v>
                </c:pt>
                <c:pt idx="1">
                  <c:v>558500</c:v>
                </c:pt>
                <c:pt idx="2">
                  <c:v>510126</c:v>
                </c:pt>
                <c:pt idx="3">
                  <c:v>443717</c:v>
                </c:pt>
                <c:pt idx="4">
                  <c:v>370592</c:v>
                </c:pt>
                <c:pt idx="5">
                  <c:v>315163</c:v>
                </c:pt>
                <c:pt idx="6">
                  <c:v>283651</c:v>
                </c:pt>
                <c:pt idx="7">
                  <c:v>249497</c:v>
                </c:pt>
                <c:pt idx="8">
                  <c:v>209402</c:v>
                </c:pt>
                <c:pt idx="9">
                  <c:v>168046</c:v>
                </c:pt>
                <c:pt idx="10">
                  <c:v>131103</c:v>
                </c:pt>
                <c:pt idx="11">
                  <c:v>102250</c:v>
                </c:pt>
                <c:pt idx="12">
                  <c:v>78350</c:v>
                </c:pt>
                <c:pt idx="13">
                  <c:v>57840</c:v>
                </c:pt>
                <c:pt idx="14">
                  <c:v>38952</c:v>
                </c:pt>
                <c:pt idx="15">
                  <c:v>21789</c:v>
                </c:pt>
                <c:pt idx="16">
                  <c:v>11969</c:v>
                </c:pt>
              </c:numCache>
            </c:numRef>
          </c:val>
          <c:extLst>
            <c:ext xmlns:c16="http://schemas.microsoft.com/office/drawing/2014/chart" uri="{C3380CC4-5D6E-409C-BE32-E72D297353CC}">
              <c16:uniqueId val="{00000002-AAA1-4D24-ACD5-6E7D7EF44CE9}"/>
            </c:ext>
          </c:extLst>
        </c:ser>
        <c:ser>
          <c:idx val="3"/>
          <c:order val="3"/>
          <c:tx>
            <c:strRef>
              <c:f>'Togo PopPyramid 2021 ADM0'!$B$1</c:f>
              <c:strCache>
                <c:ptCount val="1"/>
                <c:pt idx="0">
                  <c:v>ADM0 Male
(WPP 2020 projection)</c:v>
                </c:pt>
              </c:strCache>
            </c:strRef>
          </c:tx>
          <c:spPr>
            <a:noFill/>
            <a:ln>
              <a:solidFill>
                <a:sysClr val="windowText" lastClr="000000"/>
              </a:solidFill>
            </a:ln>
            <a:effectLst/>
          </c:spPr>
          <c:invertIfNegative val="0"/>
          <c:val>
            <c:numRef>
              <c:f>'Togo PopPyramid 2021 ADM0'!$B$2:$B$18</c:f>
              <c:numCache>
                <c:formatCode>0</c:formatCode>
                <c:ptCount val="17"/>
                <c:pt idx="0">
                  <c:v>-611674</c:v>
                </c:pt>
                <c:pt idx="1">
                  <c:v>-561621</c:v>
                </c:pt>
                <c:pt idx="2">
                  <c:v>-513865</c:v>
                </c:pt>
                <c:pt idx="3">
                  <c:v>-447288</c:v>
                </c:pt>
                <c:pt idx="4">
                  <c:v>-373141</c:v>
                </c:pt>
                <c:pt idx="5">
                  <c:v>-316365</c:v>
                </c:pt>
                <c:pt idx="6">
                  <c:v>-283604</c:v>
                </c:pt>
                <c:pt idx="7">
                  <c:v>-247805</c:v>
                </c:pt>
                <c:pt idx="8">
                  <c:v>-205162</c:v>
                </c:pt>
                <c:pt idx="9">
                  <c:v>-161907</c:v>
                </c:pt>
                <c:pt idx="10">
                  <c:v>-123729</c:v>
                </c:pt>
                <c:pt idx="11">
                  <c:v>-93632</c:v>
                </c:pt>
                <c:pt idx="12">
                  <c:v>-69662</c:v>
                </c:pt>
                <c:pt idx="13">
                  <c:v>-50085</c:v>
                </c:pt>
                <c:pt idx="14">
                  <c:v>-32819</c:v>
                </c:pt>
                <c:pt idx="15">
                  <c:v>-17933</c:v>
                </c:pt>
                <c:pt idx="16">
                  <c:v>-9112</c:v>
                </c:pt>
              </c:numCache>
            </c:numRef>
          </c:val>
          <c:extLst>
            <c:ext xmlns:c16="http://schemas.microsoft.com/office/drawing/2014/chart" uri="{C3380CC4-5D6E-409C-BE32-E72D297353CC}">
              <c16:uniqueId val="{00000003-AAA1-4D24-ACD5-6E7D7EF44CE9}"/>
            </c:ext>
          </c:extLst>
        </c:ser>
        <c:dLbls>
          <c:showLegendKey val="0"/>
          <c:showVal val="0"/>
          <c:showCatName val="0"/>
          <c:showSerName val="0"/>
          <c:showPercent val="0"/>
          <c:showBubbleSize val="0"/>
        </c:dLbls>
        <c:gapWidth val="80"/>
        <c:overlap val="100"/>
        <c:axId val="710556472"/>
        <c:axId val="710556800"/>
      </c:barChart>
      <c:catAx>
        <c:axId val="710556472"/>
        <c:scaling>
          <c:orientation val="minMax"/>
        </c:scaling>
        <c:delete val="0"/>
        <c:axPos val="l"/>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800"/>
        <c:crossesAt val="0"/>
        <c:auto val="1"/>
        <c:lblAlgn val="ctr"/>
        <c:lblOffset val="100"/>
        <c:noMultiLvlLbl val="0"/>
      </c:catAx>
      <c:valAx>
        <c:axId val="710556800"/>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710556472"/>
        <c:crosses val="autoZero"/>
        <c:crossBetween val="between"/>
      </c:valAx>
      <c:spPr>
        <a:noFill/>
        <a:ln>
          <a:noFill/>
        </a:ln>
        <a:effectLst/>
      </c:spPr>
    </c:plotArea>
    <c:legend>
      <c:legendPos val="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Togo: WPP (2020) vs NSO (2021), ADM0</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5809899366362083E-2"/>
          <c:y val="0.23695291195627169"/>
          <c:w val="0.83522109976776848"/>
          <c:h val="0.69928933711355179"/>
        </c:manualLayout>
      </c:layout>
      <c:barChart>
        <c:barDir val="bar"/>
        <c:grouping val="stacked"/>
        <c:varyColors val="0"/>
        <c:ser>
          <c:idx val="0"/>
          <c:order val="0"/>
          <c:tx>
            <c:strRef>
              <c:f>'Figure 1'!$B$14</c:f>
              <c:strCache>
                <c:ptCount val="1"/>
                <c:pt idx="0">
                  <c:v>ADM0 Male
(WPP 2020 projection)</c:v>
                </c:pt>
              </c:strCache>
            </c:strRef>
          </c:tx>
          <c:spPr>
            <a:noFill/>
            <a:ln w="19050">
              <a:solidFill>
                <a:sysClr val="windowText" lastClr="000000"/>
              </a:solidFill>
            </a:ln>
            <a:effectLst/>
          </c:spPr>
          <c:invertIfNegative val="0"/>
          <c:cat>
            <c:strRef>
              <c:f>'Figure 1'!$A$15:$A$31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1'!$B$15:$B$31</c:f>
              <c:numCache>
                <c:formatCode>0</c:formatCode>
                <c:ptCount val="17"/>
                <c:pt idx="0">
                  <c:v>-611674</c:v>
                </c:pt>
                <c:pt idx="1">
                  <c:v>-561621</c:v>
                </c:pt>
                <c:pt idx="2">
                  <c:v>-513865</c:v>
                </c:pt>
                <c:pt idx="3">
                  <c:v>-447288</c:v>
                </c:pt>
                <c:pt idx="4">
                  <c:v>-373141</c:v>
                </c:pt>
                <c:pt idx="5">
                  <c:v>-316365</c:v>
                </c:pt>
                <c:pt idx="6">
                  <c:v>-283604</c:v>
                </c:pt>
                <c:pt idx="7">
                  <c:v>-247805</c:v>
                </c:pt>
                <c:pt idx="8">
                  <c:v>-205162</c:v>
                </c:pt>
                <c:pt idx="9">
                  <c:v>-161907</c:v>
                </c:pt>
                <c:pt idx="10">
                  <c:v>-123729</c:v>
                </c:pt>
                <c:pt idx="11">
                  <c:v>-93632</c:v>
                </c:pt>
                <c:pt idx="12">
                  <c:v>-69662</c:v>
                </c:pt>
                <c:pt idx="13">
                  <c:v>-50085</c:v>
                </c:pt>
                <c:pt idx="14">
                  <c:v>-32819</c:v>
                </c:pt>
                <c:pt idx="15">
                  <c:v>-17933</c:v>
                </c:pt>
                <c:pt idx="16">
                  <c:v>-9112</c:v>
                </c:pt>
              </c:numCache>
            </c:numRef>
          </c:val>
          <c:extLst>
            <c:ext xmlns:c16="http://schemas.microsoft.com/office/drawing/2014/chart" uri="{C3380CC4-5D6E-409C-BE32-E72D297353CC}">
              <c16:uniqueId val="{00000000-E841-43DC-B832-CA2756EB203E}"/>
            </c:ext>
          </c:extLst>
        </c:ser>
        <c:ser>
          <c:idx val="1"/>
          <c:order val="1"/>
          <c:tx>
            <c:strRef>
              <c:f>'Figure 1'!$C$14</c:f>
              <c:strCache>
                <c:ptCount val="1"/>
                <c:pt idx="0">
                  <c:v>ADM0 Female
(WPP 2020 projection)</c:v>
                </c:pt>
              </c:strCache>
            </c:strRef>
          </c:tx>
          <c:spPr>
            <a:noFill/>
            <a:ln w="19050">
              <a:solidFill>
                <a:sysClr val="windowText" lastClr="000000"/>
              </a:solidFill>
            </a:ln>
            <a:effectLst/>
          </c:spPr>
          <c:invertIfNegative val="0"/>
          <c:cat>
            <c:strRef>
              <c:f>'Figure 1'!$A$15:$A$31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1'!$C$15:$C$31</c:f>
              <c:numCache>
                <c:formatCode>0</c:formatCode>
                <c:ptCount val="17"/>
                <c:pt idx="0">
                  <c:v>608386</c:v>
                </c:pt>
                <c:pt idx="1">
                  <c:v>558500</c:v>
                </c:pt>
                <c:pt idx="2">
                  <c:v>510126</c:v>
                </c:pt>
                <c:pt idx="3">
                  <c:v>443717</c:v>
                </c:pt>
                <c:pt idx="4">
                  <c:v>370592</c:v>
                </c:pt>
                <c:pt idx="5">
                  <c:v>315163</c:v>
                </c:pt>
                <c:pt idx="6">
                  <c:v>283651</c:v>
                </c:pt>
                <c:pt idx="7">
                  <c:v>249497</c:v>
                </c:pt>
                <c:pt idx="8">
                  <c:v>209402</c:v>
                </c:pt>
                <c:pt idx="9">
                  <c:v>168046</c:v>
                </c:pt>
                <c:pt idx="10">
                  <c:v>131103</c:v>
                </c:pt>
                <c:pt idx="11">
                  <c:v>102250</c:v>
                </c:pt>
                <c:pt idx="12">
                  <c:v>78350</c:v>
                </c:pt>
                <c:pt idx="13">
                  <c:v>57840</c:v>
                </c:pt>
                <c:pt idx="14">
                  <c:v>38952</c:v>
                </c:pt>
                <c:pt idx="15">
                  <c:v>21789</c:v>
                </c:pt>
                <c:pt idx="16">
                  <c:v>11969</c:v>
                </c:pt>
              </c:numCache>
            </c:numRef>
          </c:val>
          <c:extLst>
            <c:ext xmlns:c16="http://schemas.microsoft.com/office/drawing/2014/chart" uri="{C3380CC4-5D6E-409C-BE32-E72D297353CC}">
              <c16:uniqueId val="{00000001-E841-43DC-B832-CA2756EB203E}"/>
            </c:ext>
          </c:extLst>
        </c:ser>
        <c:dLbls>
          <c:showLegendKey val="0"/>
          <c:showVal val="0"/>
          <c:showCatName val="0"/>
          <c:showSerName val="0"/>
          <c:showPercent val="0"/>
          <c:showBubbleSize val="0"/>
        </c:dLbls>
        <c:gapWidth val="20"/>
        <c:overlap val="100"/>
        <c:axId val="710556472"/>
        <c:axId val="710556800"/>
      </c:barChart>
      <c:barChart>
        <c:barDir val="bar"/>
        <c:grouping val="stacked"/>
        <c:varyColors val="0"/>
        <c:ser>
          <c:idx val="2"/>
          <c:order val="2"/>
          <c:tx>
            <c:strRef>
              <c:f>'Figure 1'!$D$14</c:f>
              <c:strCache>
                <c:ptCount val="1"/>
                <c:pt idx="0">
                  <c:v>ADM0 Male
(NSO 2021 projection)</c:v>
                </c:pt>
              </c:strCache>
            </c:strRef>
          </c:tx>
          <c:spPr>
            <a:solidFill>
              <a:schemeClr val="accent1">
                <a:alpha val="70000"/>
              </a:schemeClr>
            </a:solidFill>
            <a:ln>
              <a:noFill/>
            </a:ln>
            <a:effectLst/>
          </c:spPr>
          <c:invertIfNegative val="0"/>
          <c:cat>
            <c:strRef>
              <c:f>'Figure 1'!$A$15:$A$31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1'!$D$15:$D$31</c:f>
              <c:numCache>
                <c:formatCode>General</c:formatCode>
                <c:ptCount val="17"/>
                <c:pt idx="0">
                  <c:v>-577403</c:v>
                </c:pt>
                <c:pt idx="1">
                  <c:v>-504081</c:v>
                </c:pt>
                <c:pt idx="2">
                  <c:v>-481643</c:v>
                </c:pt>
                <c:pt idx="3">
                  <c:v>-475744</c:v>
                </c:pt>
                <c:pt idx="4">
                  <c:v>-374771</c:v>
                </c:pt>
                <c:pt idx="5">
                  <c:v>-301049</c:v>
                </c:pt>
                <c:pt idx="6">
                  <c:v>-244222</c:v>
                </c:pt>
                <c:pt idx="7">
                  <c:v>-216359</c:v>
                </c:pt>
                <c:pt idx="8">
                  <c:v>-188755</c:v>
                </c:pt>
                <c:pt idx="9">
                  <c:v>-151923</c:v>
                </c:pt>
                <c:pt idx="10">
                  <c:v>-121566</c:v>
                </c:pt>
                <c:pt idx="11">
                  <c:v>-90947</c:v>
                </c:pt>
                <c:pt idx="12">
                  <c:v>-59280</c:v>
                </c:pt>
                <c:pt idx="13">
                  <c:v>-49443</c:v>
                </c:pt>
                <c:pt idx="14">
                  <c:v>-33396</c:v>
                </c:pt>
                <c:pt idx="15">
                  <c:v>-20943</c:v>
                </c:pt>
                <c:pt idx="16">
                  <c:v>-21480</c:v>
                </c:pt>
              </c:numCache>
            </c:numRef>
          </c:val>
          <c:extLst>
            <c:ext xmlns:c16="http://schemas.microsoft.com/office/drawing/2014/chart" uri="{C3380CC4-5D6E-409C-BE32-E72D297353CC}">
              <c16:uniqueId val="{00000002-E841-43DC-B832-CA2756EB203E}"/>
            </c:ext>
          </c:extLst>
        </c:ser>
        <c:ser>
          <c:idx val="3"/>
          <c:order val="3"/>
          <c:tx>
            <c:strRef>
              <c:f>'Figure 1'!$E$14</c:f>
              <c:strCache>
                <c:ptCount val="1"/>
                <c:pt idx="0">
                  <c:v>ADM0 Female
(NSO 2021 projection)</c:v>
                </c:pt>
              </c:strCache>
            </c:strRef>
          </c:tx>
          <c:spPr>
            <a:solidFill>
              <a:schemeClr val="accent2">
                <a:alpha val="70000"/>
              </a:schemeClr>
            </a:solidFill>
            <a:ln>
              <a:noFill/>
            </a:ln>
            <a:effectLst/>
          </c:spPr>
          <c:invertIfNegative val="0"/>
          <c:cat>
            <c:strRef>
              <c:f>'Figure 1'!$A$15:$A$31</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1'!$E$15:$E$31</c:f>
              <c:numCache>
                <c:formatCode>General</c:formatCode>
                <c:ptCount val="17"/>
                <c:pt idx="0">
                  <c:v>569916</c:v>
                </c:pt>
                <c:pt idx="1">
                  <c:v>504255</c:v>
                </c:pt>
                <c:pt idx="2">
                  <c:v>478540</c:v>
                </c:pt>
                <c:pt idx="3">
                  <c:v>458050</c:v>
                </c:pt>
                <c:pt idx="4">
                  <c:v>345236</c:v>
                </c:pt>
                <c:pt idx="5">
                  <c:v>307503</c:v>
                </c:pt>
                <c:pt idx="6">
                  <c:v>305350</c:v>
                </c:pt>
                <c:pt idx="7">
                  <c:v>277117</c:v>
                </c:pt>
                <c:pt idx="8">
                  <c:v>210751</c:v>
                </c:pt>
                <c:pt idx="9">
                  <c:v>172138</c:v>
                </c:pt>
                <c:pt idx="10">
                  <c:v>132658</c:v>
                </c:pt>
                <c:pt idx="11">
                  <c:v>100716</c:v>
                </c:pt>
                <c:pt idx="12">
                  <c:v>71643</c:v>
                </c:pt>
                <c:pt idx="13">
                  <c:v>60700</c:v>
                </c:pt>
                <c:pt idx="14">
                  <c:v>45964</c:v>
                </c:pt>
                <c:pt idx="15">
                  <c:v>31740</c:v>
                </c:pt>
                <c:pt idx="16">
                  <c:v>34816</c:v>
                </c:pt>
              </c:numCache>
            </c:numRef>
          </c:val>
          <c:extLst>
            <c:ext xmlns:c16="http://schemas.microsoft.com/office/drawing/2014/chart" uri="{C3380CC4-5D6E-409C-BE32-E72D297353CC}">
              <c16:uniqueId val="{00000003-E841-43DC-B832-CA2756EB203E}"/>
            </c:ext>
          </c:extLst>
        </c:ser>
        <c:dLbls>
          <c:showLegendKey val="0"/>
          <c:showVal val="0"/>
          <c:showCatName val="0"/>
          <c:showSerName val="0"/>
          <c:showPercent val="0"/>
          <c:showBubbleSize val="0"/>
        </c:dLbls>
        <c:gapWidth val="80"/>
        <c:overlap val="100"/>
        <c:axId val="619704336"/>
        <c:axId val="619711224"/>
      </c:barChart>
      <c:catAx>
        <c:axId val="710556472"/>
        <c:scaling>
          <c:orientation val="minMax"/>
        </c:scaling>
        <c:delete val="0"/>
        <c:axPos val="l"/>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800"/>
        <c:crossesAt val="0"/>
        <c:auto val="1"/>
        <c:lblAlgn val="ctr"/>
        <c:lblOffset val="100"/>
        <c:noMultiLvlLbl val="0"/>
      </c:catAx>
      <c:valAx>
        <c:axId val="710556800"/>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472"/>
        <c:crosses val="autoZero"/>
        <c:crossBetween val="between"/>
      </c:valAx>
      <c:valAx>
        <c:axId val="619711224"/>
        <c:scaling>
          <c:orientation val="minMax"/>
        </c:scaling>
        <c:delete val="1"/>
        <c:axPos val="t"/>
        <c:numFmt formatCode="General" sourceLinked="1"/>
        <c:majorTickMark val="out"/>
        <c:minorTickMark val="none"/>
        <c:tickLblPos val="nextTo"/>
        <c:crossAx val="619704336"/>
        <c:crosses val="max"/>
        <c:crossBetween val="between"/>
      </c:valAx>
      <c:catAx>
        <c:axId val="619704336"/>
        <c:scaling>
          <c:orientation val="minMax"/>
        </c:scaling>
        <c:delete val="1"/>
        <c:axPos val="l"/>
        <c:numFmt formatCode="General" sourceLinked="1"/>
        <c:majorTickMark val="out"/>
        <c:minorTickMark val="none"/>
        <c:tickLblPos val="nextTo"/>
        <c:crossAx val="619711224"/>
        <c:crosses val="autoZero"/>
        <c:auto val="1"/>
        <c:lblAlgn val="ctr"/>
        <c:lblOffset val="100"/>
        <c:noMultiLvlLbl val="0"/>
      </c:catAx>
      <c:spPr>
        <a:noFill/>
        <a:ln>
          <a:noFill/>
        </a:ln>
        <a:effectLst/>
      </c:spPr>
    </c:plotArea>
    <c:legend>
      <c:legendPos val="t"/>
      <c:layout>
        <c:manualLayout>
          <c:xMode val="edge"/>
          <c:yMode val="edge"/>
          <c:x val="9.4855001605878314E-2"/>
          <c:y val="8.8195646862503099E-2"/>
          <c:w val="0.84236546928057909"/>
          <c:h val="0.11852503961893113"/>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Figure 2(a).</a:t>
            </a:r>
          </a:p>
          <a:p>
            <a:pPr>
              <a:defRPr sz="1100"/>
            </a:pPr>
            <a:r>
              <a:rPr lang="en-US" sz="1100" b="1" i="0" baseline="0">
                <a:effectLst/>
              </a:rPr>
              <a:t>Togo: WPP ADM 0 (2020) vs Centrale ADM 1 (2021)</a:t>
            </a:r>
            <a:endParaRPr lang="en-US" sz="1100">
              <a:effectLst/>
            </a:endParaRPr>
          </a:p>
        </c:rich>
      </c:tx>
      <c:layout>
        <c:manualLayout>
          <c:xMode val="edge"/>
          <c:yMode val="edge"/>
          <c:x val="0.15105123127415085"/>
          <c:y val="3.741663950366841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1435763501722"/>
          <c:y val="0.31363955696770413"/>
          <c:w val="0.84727811364993311"/>
          <c:h val="0.60732187657437142"/>
        </c:manualLayout>
      </c:layout>
      <c:barChart>
        <c:barDir val="bar"/>
        <c:grouping val="stacked"/>
        <c:varyColors val="0"/>
        <c:ser>
          <c:idx val="0"/>
          <c:order val="0"/>
          <c:tx>
            <c:strRef>
              <c:f>'FIgure 2 (a-e)'!$B$32</c:f>
              <c:strCache>
                <c:ptCount val="1"/>
                <c:pt idx="0">
                  <c:v>ADM0 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(a-e)'!$B$33:$B$49</c:f>
              <c:numCache>
                <c:formatCode>0.00%</c:formatCode>
                <c:ptCount val="17"/>
                <c:pt idx="0">
                  <c:v>-7.6267646604817052E-2</c:v>
                </c:pt>
                <c:pt idx="1">
                  <c:v>-7.0026700421865165E-2</c:v>
                </c:pt>
                <c:pt idx="2">
                  <c:v>-6.4072159716751592E-2</c:v>
                </c:pt>
                <c:pt idx="3">
                  <c:v>-5.5770889582645998E-2</c:v>
                </c:pt>
                <c:pt idx="4">
                  <c:v>-4.6525740707906563E-2</c:v>
                </c:pt>
                <c:pt idx="5">
                  <c:v>-3.9446525466397042E-2</c:v>
                </c:pt>
                <c:pt idx="6">
                  <c:v>-3.5361662662974941E-2</c:v>
                </c:pt>
                <c:pt idx="7">
                  <c:v>-3.089800149574232E-2</c:v>
                </c:pt>
                <c:pt idx="8">
                  <c:v>-2.5580984172512606E-2</c:v>
                </c:pt>
                <c:pt idx="9">
                  <c:v>-2.0187658554795714E-2</c:v>
                </c:pt>
                <c:pt idx="10">
                  <c:v>-1.5427367595757559E-2</c:v>
                </c:pt>
                <c:pt idx="11">
                  <c:v>-1.167467030951492E-2</c:v>
                </c:pt>
                <c:pt idx="12">
                  <c:v>-8.6859287754339157E-3</c:v>
                </c:pt>
                <c:pt idx="13">
                  <c:v>-6.2449361591342149E-3</c:v>
                </c:pt>
                <c:pt idx="14">
                  <c:v>-4.0920946352525868E-3</c:v>
                </c:pt>
                <c:pt idx="15">
                  <c:v>-2.2360075899321929E-3</c:v>
                </c:pt>
                <c:pt idx="16">
                  <c:v>-1.136145717920155E-3</c:v>
                </c:pt>
              </c:numCache>
            </c:numRef>
          </c:val>
          <c:extLst>
            <c:ext xmlns:c16="http://schemas.microsoft.com/office/drawing/2014/chart" uri="{C3380CC4-5D6E-409C-BE32-E72D297353CC}">
              <c16:uniqueId val="{00000000-FB5A-4075-880D-3FC18BE1278D}"/>
            </c:ext>
          </c:extLst>
        </c:ser>
        <c:ser>
          <c:idx val="1"/>
          <c:order val="1"/>
          <c:tx>
            <c:strRef>
              <c:f>'FIgure 2 (a-e)'!$C$32</c:f>
              <c:strCache>
                <c:ptCount val="1"/>
                <c:pt idx="0">
                  <c:v>ADM0 Female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(a-e)'!$C$33:$C$49</c:f>
              <c:numCache>
                <c:formatCode>0.00%</c:formatCode>
                <c:ptCount val="17"/>
                <c:pt idx="0">
                  <c:v>7.5857676552082032E-2</c:v>
                </c:pt>
                <c:pt idx="1">
                  <c:v>6.9637553057331714E-2</c:v>
                </c:pt>
                <c:pt idx="2">
                  <c:v>6.3605955937196784E-2</c:v>
                </c:pt>
                <c:pt idx="3">
                  <c:v>5.532563317804845E-2</c:v>
                </c:pt>
                <c:pt idx="4">
                  <c:v>4.6207914167632369E-2</c:v>
                </c:pt>
                <c:pt idx="5">
                  <c:v>3.9296651986048051E-2</c:v>
                </c:pt>
                <c:pt idx="6">
                  <c:v>3.5367522940492745E-2</c:v>
                </c:pt>
                <c:pt idx="7">
                  <c:v>3.1108971486383332E-2</c:v>
                </c:pt>
                <c:pt idx="8">
                  <c:v>2.6109656016672117E-2</c:v>
                </c:pt>
                <c:pt idx="9">
                  <c:v>2.0953110548025723E-2</c:v>
                </c:pt>
                <c:pt idx="10">
                  <c:v>1.6346807732274593E-2</c:v>
                </c:pt>
                <c:pt idx="11">
                  <c:v>1.2749220770120265E-2</c:v>
                </c:pt>
                <c:pt idx="12">
                  <c:v>9.7692073089381201E-3</c:v>
                </c:pt>
                <c:pt idx="13">
                  <c:v>7.2118819495721872E-3</c:v>
                </c:pt>
                <c:pt idx="14">
                  <c:v>4.8567985079484063E-3</c:v>
                </c:pt>
                <c:pt idx="15">
                  <c:v>2.716799719903672E-3</c:v>
                </c:pt>
                <c:pt idx="16">
                  <c:v>1.4923757789493345E-3</c:v>
                </c:pt>
              </c:numCache>
            </c:numRef>
          </c:val>
          <c:extLst>
            <c:ext xmlns:c16="http://schemas.microsoft.com/office/drawing/2014/chart" uri="{C3380CC4-5D6E-409C-BE32-E72D297353CC}">
              <c16:uniqueId val="{00000001-FB5A-4075-880D-3FC18BE1278D}"/>
            </c:ext>
          </c:extLst>
        </c:ser>
        <c:dLbls>
          <c:showLegendKey val="0"/>
          <c:showVal val="0"/>
          <c:showCatName val="0"/>
          <c:showSerName val="0"/>
          <c:showPercent val="0"/>
          <c:showBubbleSize val="0"/>
        </c:dLbls>
        <c:gapWidth val="20"/>
        <c:overlap val="100"/>
        <c:axId val="710556472"/>
        <c:axId val="710556800"/>
      </c:barChart>
      <c:barChart>
        <c:barDir val="bar"/>
        <c:grouping val="stacked"/>
        <c:varyColors val="0"/>
        <c:ser>
          <c:idx val="2"/>
          <c:order val="2"/>
          <c:tx>
            <c:strRef>
              <c:f>'FIgure 2 (a-e)'!$F$32</c:f>
              <c:strCache>
                <c:ptCount val="1"/>
                <c:pt idx="0">
                  <c:v>ADM1 (Centrale)
Male (NSO 2021) </c:v>
                </c:pt>
              </c:strCache>
            </c:strRef>
          </c:tx>
          <c:spPr>
            <a:solidFill>
              <a:schemeClr val="accent5"/>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(a-e)'!$F$33:$F$49</c:f>
              <c:numCache>
                <c:formatCode>0.00%</c:formatCode>
                <c:ptCount val="17"/>
                <c:pt idx="0">
                  <c:v>-7.3635961481266735E-2</c:v>
                </c:pt>
                <c:pt idx="1">
                  <c:v>-6.6356840624117452E-2</c:v>
                </c:pt>
                <c:pt idx="2">
                  <c:v>-6.6950417003026619E-2</c:v>
                </c:pt>
                <c:pt idx="3">
                  <c:v>-6.7406533588925233E-2</c:v>
                </c:pt>
                <c:pt idx="4">
                  <c:v>-4.7131214119869938E-2</c:v>
                </c:pt>
                <c:pt idx="5">
                  <c:v>-3.3760125163389706E-2</c:v>
                </c:pt>
                <c:pt idx="6">
                  <c:v>-2.6724683030213664E-2</c:v>
                </c:pt>
                <c:pt idx="7">
                  <c:v>-2.5706230927453722E-2</c:v>
                </c:pt>
                <c:pt idx="8">
                  <c:v>-2.2944538722423691E-2</c:v>
                </c:pt>
                <c:pt idx="9">
                  <c:v>-1.9676744552218475E-2</c:v>
                </c:pt>
                <c:pt idx="10">
                  <c:v>-1.475068542451333E-2</c:v>
                </c:pt>
                <c:pt idx="11">
                  <c:v>-1.1257957047563587E-2</c:v>
                </c:pt>
                <c:pt idx="12">
                  <c:v>-7.5977776500373642E-3</c:v>
                </c:pt>
                <c:pt idx="13">
                  <c:v>-6.7630218161187855E-3</c:v>
                </c:pt>
                <c:pt idx="14">
                  <c:v>-4.4074608177108194E-3</c:v>
                </c:pt>
                <c:pt idx="15">
                  <c:v>-2.9578848186905329E-3</c:v>
                </c:pt>
                <c:pt idx="16">
                  <c:v>-3.1965650047361149E-3</c:v>
                </c:pt>
              </c:numCache>
            </c:numRef>
          </c:val>
          <c:extLst>
            <c:ext xmlns:c16="http://schemas.microsoft.com/office/drawing/2014/chart" uri="{C3380CC4-5D6E-409C-BE32-E72D297353CC}">
              <c16:uniqueId val="{00000002-FB5A-4075-880D-3FC18BE1278D}"/>
            </c:ext>
          </c:extLst>
        </c:ser>
        <c:ser>
          <c:idx val="3"/>
          <c:order val="3"/>
          <c:tx>
            <c:strRef>
              <c:f>'FIgure 2 (a-e)'!$G$32</c:f>
              <c:strCache>
                <c:ptCount val="1"/>
                <c:pt idx="0">
                  <c:v>ADM1 (Centrale)
Female (NSO 2021)</c:v>
                </c:pt>
              </c:strCache>
            </c:strRef>
          </c:tx>
          <c:spPr>
            <a:solidFill>
              <a:schemeClr val="accent2"/>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(a-e)'!$G$33:$G$49</c:f>
              <c:numCache>
                <c:formatCode>0.00%</c:formatCode>
                <c:ptCount val="17"/>
                <c:pt idx="0">
                  <c:v>7.276371661289073E-2</c:v>
                </c:pt>
                <c:pt idx="1">
                  <c:v>6.5457103797139343E-2</c:v>
                </c:pt>
                <c:pt idx="2">
                  <c:v>6.1996865916719358E-2</c:v>
                </c:pt>
                <c:pt idx="3">
                  <c:v>5.4400337901163907E-2</c:v>
                </c:pt>
                <c:pt idx="4">
                  <c:v>3.8441255932639702E-2</c:v>
                </c:pt>
                <c:pt idx="5">
                  <c:v>3.4308714700949969E-2</c:v>
                </c:pt>
                <c:pt idx="6">
                  <c:v>3.422748845962556E-2</c:v>
                </c:pt>
                <c:pt idx="7">
                  <c:v>3.4081281225241615E-2</c:v>
                </c:pt>
                <c:pt idx="8">
                  <c:v>2.5260111417410407E-2</c:v>
                </c:pt>
                <c:pt idx="9">
                  <c:v>2.1235038751165284E-2</c:v>
                </c:pt>
                <c:pt idx="10">
                  <c:v>1.4898142293379187E-2</c:v>
                </c:pt>
                <c:pt idx="11">
                  <c:v>1.1820292564424906E-2</c:v>
                </c:pt>
                <c:pt idx="12">
                  <c:v>8.5612458355930898E-3</c:v>
                </c:pt>
                <c:pt idx="13">
                  <c:v>7.501555794929983E-3</c:v>
                </c:pt>
                <c:pt idx="14">
                  <c:v>5.2809553205687334E-3</c:v>
                </c:pt>
                <c:pt idx="15">
                  <c:v>3.9975807076430142E-3</c:v>
                </c:pt>
                <c:pt idx="16">
                  <c:v>4.5511687831309346E-3</c:v>
                </c:pt>
              </c:numCache>
            </c:numRef>
          </c:val>
          <c:extLst>
            <c:ext xmlns:c16="http://schemas.microsoft.com/office/drawing/2014/chart" uri="{C3380CC4-5D6E-409C-BE32-E72D297353CC}">
              <c16:uniqueId val="{00000003-FB5A-4075-880D-3FC18BE1278D}"/>
            </c:ext>
          </c:extLst>
        </c:ser>
        <c:dLbls>
          <c:showLegendKey val="0"/>
          <c:showVal val="0"/>
          <c:showCatName val="0"/>
          <c:showSerName val="0"/>
          <c:showPercent val="0"/>
          <c:showBubbleSize val="0"/>
        </c:dLbls>
        <c:gapWidth val="80"/>
        <c:overlap val="100"/>
        <c:axId val="1180902744"/>
        <c:axId val="1180911600"/>
      </c:barChart>
      <c:catAx>
        <c:axId val="710556472"/>
        <c:scaling>
          <c:orientation val="minMax"/>
        </c:scaling>
        <c:delete val="0"/>
        <c:axPos val="l"/>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800"/>
        <c:crossesAt val="0"/>
        <c:auto val="1"/>
        <c:lblAlgn val="ctr"/>
        <c:lblOffset val="100"/>
        <c:noMultiLvlLbl val="0"/>
      </c:catAx>
      <c:valAx>
        <c:axId val="710556800"/>
        <c:scaling>
          <c:orientation val="minMax"/>
          <c:max val="0.1"/>
          <c:min val="-0.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472"/>
        <c:crosses val="autoZero"/>
        <c:crossBetween val="between"/>
        <c:majorUnit val="2.0000000000000004E-2"/>
      </c:valAx>
      <c:valAx>
        <c:axId val="1180911600"/>
        <c:scaling>
          <c:orientation val="minMax"/>
        </c:scaling>
        <c:delete val="1"/>
        <c:axPos val="t"/>
        <c:numFmt formatCode="0.00%" sourceLinked="1"/>
        <c:majorTickMark val="out"/>
        <c:minorTickMark val="none"/>
        <c:tickLblPos val="nextTo"/>
        <c:crossAx val="1180902744"/>
        <c:crosses val="max"/>
        <c:crossBetween val="between"/>
      </c:valAx>
      <c:catAx>
        <c:axId val="1180902744"/>
        <c:scaling>
          <c:orientation val="minMax"/>
        </c:scaling>
        <c:delete val="1"/>
        <c:axPos val="l"/>
        <c:numFmt formatCode="General" sourceLinked="1"/>
        <c:majorTickMark val="out"/>
        <c:minorTickMark val="none"/>
        <c:tickLblPos val="nextTo"/>
        <c:crossAx val="1180911600"/>
        <c:crosses val="autoZero"/>
        <c:auto val="1"/>
        <c:lblAlgn val="ctr"/>
        <c:lblOffset val="100"/>
        <c:noMultiLvlLbl val="0"/>
      </c:catAx>
      <c:spPr>
        <a:noFill/>
        <a:ln>
          <a:noFill/>
        </a:ln>
        <a:effectLst/>
      </c:spPr>
    </c:plotArea>
    <c:legend>
      <c:legendPos val="t"/>
      <c:layout>
        <c:manualLayout>
          <c:xMode val="edge"/>
          <c:yMode val="edge"/>
          <c:x val="0.12686073036184078"/>
          <c:y val="0.14602238623881886"/>
          <c:w val="0.77450590646197137"/>
          <c:h val="0.13458676691559887"/>
        </c:manualLayout>
      </c:layout>
      <c:overlay val="0"/>
      <c:spPr>
        <a:noFill/>
        <a:ln>
          <a:solidFill>
            <a:sysClr val="windowText" lastClr="000000"/>
          </a:solid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Figure 2(b).</a:t>
            </a:r>
          </a:p>
          <a:p>
            <a:pPr>
              <a:defRPr sz="1100"/>
            </a:pPr>
            <a:r>
              <a:rPr lang="en-US" sz="1100" b="1" i="0" baseline="0">
                <a:effectLst/>
              </a:rPr>
              <a:t>Togo: WPP ADM 0 (2020) vs Kara ADM 1 (2021)</a:t>
            </a:r>
            <a:endParaRPr lang="en-US" sz="1100">
              <a:effectLst/>
            </a:endParaRPr>
          </a:p>
        </c:rich>
      </c:tx>
      <c:layout>
        <c:manualLayout>
          <c:xMode val="edge"/>
          <c:yMode val="edge"/>
          <c:x val="0.15105123127415085"/>
          <c:y val="3.741663950366841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1435763501722"/>
          <c:y val="0.31363955696770413"/>
          <c:w val="0.84727811364993311"/>
          <c:h val="0.60732187657437142"/>
        </c:manualLayout>
      </c:layout>
      <c:barChart>
        <c:barDir val="bar"/>
        <c:grouping val="stacked"/>
        <c:varyColors val="0"/>
        <c:ser>
          <c:idx val="0"/>
          <c:order val="0"/>
          <c:tx>
            <c:strRef>
              <c:f>'FIgure 2 (a-e)'!$B$32</c:f>
              <c:strCache>
                <c:ptCount val="1"/>
                <c:pt idx="0">
                  <c:v>ADM0 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(a-e)'!$B$33:$B$49</c:f>
              <c:numCache>
                <c:formatCode>0.00%</c:formatCode>
                <c:ptCount val="17"/>
                <c:pt idx="0">
                  <c:v>-7.6267646604817052E-2</c:v>
                </c:pt>
                <c:pt idx="1">
                  <c:v>-7.0026700421865165E-2</c:v>
                </c:pt>
                <c:pt idx="2">
                  <c:v>-6.4072159716751592E-2</c:v>
                </c:pt>
                <c:pt idx="3">
                  <c:v>-5.5770889582645998E-2</c:v>
                </c:pt>
                <c:pt idx="4">
                  <c:v>-4.6525740707906563E-2</c:v>
                </c:pt>
                <c:pt idx="5">
                  <c:v>-3.9446525466397042E-2</c:v>
                </c:pt>
                <c:pt idx="6">
                  <c:v>-3.5361662662974941E-2</c:v>
                </c:pt>
                <c:pt idx="7">
                  <c:v>-3.089800149574232E-2</c:v>
                </c:pt>
                <c:pt idx="8">
                  <c:v>-2.5580984172512606E-2</c:v>
                </c:pt>
                <c:pt idx="9">
                  <c:v>-2.0187658554795714E-2</c:v>
                </c:pt>
                <c:pt idx="10">
                  <c:v>-1.5427367595757559E-2</c:v>
                </c:pt>
                <c:pt idx="11">
                  <c:v>-1.167467030951492E-2</c:v>
                </c:pt>
                <c:pt idx="12">
                  <c:v>-8.6859287754339157E-3</c:v>
                </c:pt>
                <c:pt idx="13">
                  <c:v>-6.2449361591342149E-3</c:v>
                </c:pt>
                <c:pt idx="14">
                  <c:v>-4.0920946352525868E-3</c:v>
                </c:pt>
                <c:pt idx="15">
                  <c:v>-2.2360075899321929E-3</c:v>
                </c:pt>
                <c:pt idx="16">
                  <c:v>-1.136145717920155E-3</c:v>
                </c:pt>
              </c:numCache>
            </c:numRef>
          </c:val>
          <c:extLst>
            <c:ext xmlns:c16="http://schemas.microsoft.com/office/drawing/2014/chart" uri="{C3380CC4-5D6E-409C-BE32-E72D297353CC}">
              <c16:uniqueId val="{00000000-7624-4A07-8B7C-6F9147A9C0B0}"/>
            </c:ext>
          </c:extLst>
        </c:ser>
        <c:ser>
          <c:idx val="1"/>
          <c:order val="1"/>
          <c:tx>
            <c:strRef>
              <c:f>'FIgure 2 (a-e)'!$C$32</c:f>
              <c:strCache>
                <c:ptCount val="1"/>
                <c:pt idx="0">
                  <c:v>ADM0 Female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(a-e)'!$C$33:$C$49</c:f>
              <c:numCache>
                <c:formatCode>0.00%</c:formatCode>
                <c:ptCount val="17"/>
                <c:pt idx="0">
                  <c:v>7.5857676552082032E-2</c:v>
                </c:pt>
                <c:pt idx="1">
                  <c:v>6.9637553057331714E-2</c:v>
                </c:pt>
                <c:pt idx="2">
                  <c:v>6.3605955937196784E-2</c:v>
                </c:pt>
                <c:pt idx="3">
                  <c:v>5.532563317804845E-2</c:v>
                </c:pt>
                <c:pt idx="4">
                  <c:v>4.6207914167632369E-2</c:v>
                </c:pt>
                <c:pt idx="5">
                  <c:v>3.9296651986048051E-2</c:v>
                </c:pt>
                <c:pt idx="6">
                  <c:v>3.5367522940492745E-2</c:v>
                </c:pt>
                <c:pt idx="7">
                  <c:v>3.1108971486383332E-2</c:v>
                </c:pt>
                <c:pt idx="8">
                  <c:v>2.6109656016672117E-2</c:v>
                </c:pt>
                <c:pt idx="9">
                  <c:v>2.0953110548025723E-2</c:v>
                </c:pt>
                <c:pt idx="10">
                  <c:v>1.6346807732274593E-2</c:v>
                </c:pt>
                <c:pt idx="11">
                  <c:v>1.2749220770120265E-2</c:v>
                </c:pt>
                <c:pt idx="12">
                  <c:v>9.7692073089381201E-3</c:v>
                </c:pt>
                <c:pt idx="13">
                  <c:v>7.2118819495721872E-3</c:v>
                </c:pt>
                <c:pt idx="14">
                  <c:v>4.8567985079484063E-3</c:v>
                </c:pt>
                <c:pt idx="15">
                  <c:v>2.716799719903672E-3</c:v>
                </c:pt>
                <c:pt idx="16">
                  <c:v>1.4923757789493345E-3</c:v>
                </c:pt>
              </c:numCache>
            </c:numRef>
          </c:val>
          <c:extLst>
            <c:ext xmlns:c16="http://schemas.microsoft.com/office/drawing/2014/chart" uri="{C3380CC4-5D6E-409C-BE32-E72D297353CC}">
              <c16:uniqueId val="{00000001-7624-4A07-8B7C-6F9147A9C0B0}"/>
            </c:ext>
          </c:extLst>
        </c:ser>
        <c:dLbls>
          <c:showLegendKey val="0"/>
          <c:showVal val="0"/>
          <c:showCatName val="0"/>
          <c:showSerName val="0"/>
          <c:showPercent val="0"/>
          <c:showBubbleSize val="0"/>
        </c:dLbls>
        <c:gapWidth val="20"/>
        <c:overlap val="100"/>
        <c:axId val="710556472"/>
        <c:axId val="710556800"/>
      </c:barChart>
      <c:barChart>
        <c:barDir val="bar"/>
        <c:grouping val="stacked"/>
        <c:varyColors val="0"/>
        <c:ser>
          <c:idx val="2"/>
          <c:order val="2"/>
          <c:tx>
            <c:strRef>
              <c:f>'FIgure 2 (a-e)'!$H$32</c:f>
              <c:strCache>
                <c:ptCount val="1"/>
                <c:pt idx="0">
                  <c:v>ADM1 (Kara)
Male (NSO 2021) </c:v>
                </c:pt>
              </c:strCache>
            </c:strRef>
          </c:tx>
          <c:spPr>
            <a:solidFill>
              <a:schemeClr val="accent5"/>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(a-e)'!$H$33:$H$49</c:f>
              <c:numCache>
                <c:formatCode>0.00%</c:formatCode>
                <c:ptCount val="17"/>
                <c:pt idx="0">
                  <c:v>-7.6760719505723524E-2</c:v>
                </c:pt>
                <c:pt idx="1">
                  <c:v>-6.6561602486229138E-2</c:v>
                </c:pt>
                <c:pt idx="2">
                  <c:v>-6.4052701958467212E-2</c:v>
                </c:pt>
                <c:pt idx="3">
                  <c:v>-6.1353201230675398E-2</c:v>
                </c:pt>
                <c:pt idx="4">
                  <c:v>-4.9279180138255364E-2</c:v>
                </c:pt>
                <c:pt idx="5">
                  <c:v>-3.5063414692867841E-2</c:v>
                </c:pt>
                <c:pt idx="6">
                  <c:v>-2.5211390669217366E-2</c:v>
                </c:pt>
                <c:pt idx="7">
                  <c:v>-2.2675404849872249E-2</c:v>
                </c:pt>
                <c:pt idx="8">
                  <c:v>-2.0468455165315577E-2</c:v>
                </c:pt>
                <c:pt idx="9">
                  <c:v>-1.7771963914366341E-2</c:v>
                </c:pt>
                <c:pt idx="10">
                  <c:v>-1.3783403939003923E-2</c:v>
                </c:pt>
                <c:pt idx="11">
                  <c:v>-1.1409929869157979E-2</c:v>
                </c:pt>
                <c:pt idx="12">
                  <c:v>-7.1776022695468032E-3</c:v>
                </c:pt>
                <c:pt idx="13">
                  <c:v>-7.3993003969499956E-3</c:v>
                </c:pt>
                <c:pt idx="14">
                  <c:v>-4.7850681796978685E-3</c:v>
                </c:pt>
                <c:pt idx="15">
                  <c:v>-3.6113722110927308E-3</c:v>
                </c:pt>
                <c:pt idx="16">
                  <c:v>-3.1960644068170668E-3</c:v>
                </c:pt>
              </c:numCache>
            </c:numRef>
          </c:val>
          <c:extLst>
            <c:ext xmlns:c16="http://schemas.microsoft.com/office/drawing/2014/chart" uri="{C3380CC4-5D6E-409C-BE32-E72D297353CC}">
              <c16:uniqueId val="{00000002-7624-4A07-8B7C-6F9147A9C0B0}"/>
            </c:ext>
          </c:extLst>
        </c:ser>
        <c:ser>
          <c:idx val="3"/>
          <c:order val="3"/>
          <c:tx>
            <c:strRef>
              <c:f>'FIgure 2 (a-e)'!$I$32</c:f>
              <c:strCache>
                <c:ptCount val="1"/>
                <c:pt idx="0">
                  <c:v>ADM1 (Kara)
Female (NSO 2021) </c:v>
                </c:pt>
              </c:strCache>
            </c:strRef>
          </c:tx>
          <c:spPr>
            <a:solidFill>
              <a:schemeClr val="accent2"/>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(a-e)'!$I$33:$I$49</c:f>
              <c:numCache>
                <c:formatCode>0.00%</c:formatCode>
                <c:ptCount val="17"/>
                <c:pt idx="0">
                  <c:v>7.6456762344623216E-2</c:v>
                </c:pt>
                <c:pt idx="1">
                  <c:v>6.627369586828924E-2</c:v>
                </c:pt>
                <c:pt idx="2">
                  <c:v>5.9477293998802229E-2</c:v>
                </c:pt>
                <c:pt idx="3">
                  <c:v>5.1511208796500181E-2</c:v>
                </c:pt>
                <c:pt idx="4">
                  <c:v>3.9583648910418906E-2</c:v>
                </c:pt>
                <c:pt idx="5">
                  <c:v>3.2978850399909311E-2</c:v>
                </c:pt>
                <c:pt idx="6">
                  <c:v>3.2381970826131486E-2</c:v>
                </c:pt>
                <c:pt idx="7">
                  <c:v>3.1027706246971713E-2</c:v>
                </c:pt>
                <c:pt idx="8">
                  <c:v>2.529766233870458E-2</c:v>
                </c:pt>
                <c:pt idx="9">
                  <c:v>2.2484804649842354E-2</c:v>
                </c:pt>
                <c:pt idx="10">
                  <c:v>1.6713631224726664E-2</c:v>
                </c:pt>
                <c:pt idx="11">
                  <c:v>1.4791578681267311E-2</c:v>
                </c:pt>
                <c:pt idx="12">
                  <c:v>1.0141936959485419E-2</c:v>
                </c:pt>
                <c:pt idx="13">
                  <c:v>1.0540191061653145E-2</c:v>
                </c:pt>
                <c:pt idx="14">
                  <c:v>7.5929100738224668E-3</c:v>
                </c:pt>
                <c:pt idx="15">
                  <c:v>6.3570182504707326E-3</c:v>
                </c:pt>
                <c:pt idx="16">
                  <c:v>5.8283534851246571E-3</c:v>
                </c:pt>
              </c:numCache>
            </c:numRef>
          </c:val>
          <c:extLst>
            <c:ext xmlns:c16="http://schemas.microsoft.com/office/drawing/2014/chart" uri="{C3380CC4-5D6E-409C-BE32-E72D297353CC}">
              <c16:uniqueId val="{00000003-7624-4A07-8B7C-6F9147A9C0B0}"/>
            </c:ext>
          </c:extLst>
        </c:ser>
        <c:dLbls>
          <c:showLegendKey val="0"/>
          <c:showVal val="0"/>
          <c:showCatName val="0"/>
          <c:showSerName val="0"/>
          <c:showPercent val="0"/>
          <c:showBubbleSize val="0"/>
        </c:dLbls>
        <c:gapWidth val="80"/>
        <c:overlap val="100"/>
        <c:axId val="1180902744"/>
        <c:axId val="1180911600"/>
      </c:barChart>
      <c:catAx>
        <c:axId val="710556472"/>
        <c:scaling>
          <c:orientation val="minMax"/>
        </c:scaling>
        <c:delete val="0"/>
        <c:axPos val="l"/>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800"/>
        <c:crossesAt val="0"/>
        <c:auto val="1"/>
        <c:lblAlgn val="ctr"/>
        <c:lblOffset val="100"/>
        <c:noMultiLvlLbl val="0"/>
      </c:catAx>
      <c:valAx>
        <c:axId val="710556800"/>
        <c:scaling>
          <c:orientation val="minMax"/>
          <c:max val="0.1"/>
          <c:min val="-0.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472"/>
        <c:crosses val="autoZero"/>
        <c:crossBetween val="between"/>
        <c:majorUnit val="2.0000000000000004E-2"/>
      </c:valAx>
      <c:valAx>
        <c:axId val="1180911600"/>
        <c:scaling>
          <c:orientation val="minMax"/>
        </c:scaling>
        <c:delete val="1"/>
        <c:axPos val="t"/>
        <c:numFmt formatCode="0.00%" sourceLinked="1"/>
        <c:majorTickMark val="out"/>
        <c:minorTickMark val="none"/>
        <c:tickLblPos val="nextTo"/>
        <c:crossAx val="1180902744"/>
        <c:crosses val="max"/>
        <c:crossBetween val="between"/>
      </c:valAx>
      <c:catAx>
        <c:axId val="1180902744"/>
        <c:scaling>
          <c:orientation val="minMax"/>
        </c:scaling>
        <c:delete val="1"/>
        <c:axPos val="l"/>
        <c:numFmt formatCode="General" sourceLinked="1"/>
        <c:majorTickMark val="out"/>
        <c:minorTickMark val="none"/>
        <c:tickLblPos val="nextTo"/>
        <c:crossAx val="1180911600"/>
        <c:crosses val="autoZero"/>
        <c:auto val="1"/>
        <c:lblAlgn val="ctr"/>
        <c:lblOffset val="100"/>
        <c:noMultiLvlLbl val="0"/>
      </c:catAx>
      <c:spPr>
        <a:noFill/>
        <a:ln>
          <a:noFill/>
        </a:ln>
        <a:effectLst/>
      </c:spPr>
    </c:plotArea>
    <c:legend>
      <c:legendPos val="t"/>
      <c:layout>
        <c:manualLayout>
          <c:xMode val="edge"/>
          <c:yMode val="edge"/>
          <c:x val="0.12686073036184078"/>
          <c:y val="0.14602238623881886"/>
          <c:w val="0.77450590646197137"/>
          <c:h val="0.13458676691559887"/>
        </c:manualLayout>
      </c:layout>
      <c:overlay val="0"/>
      <c:spPr>
        <a:noFill/>
        <a:ln>
          <a:solidFill>
            <a:sysClr val="windowText" lastClr="000000"/>
          </a:solid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Figure 2(c).</a:t>
            </a:r>
          </a:p>
          <a:p>
            <a:pPr>
              <a:defRPr sz="1100"/>
            </a:pPr>
            <a:r>
              <a:rPr lang="en-US" sz="1100" b="1" i="0" baseline="0">
                <a:effectLst/>
              </a:rPr>
              <a:t>Togo: WPP ADM 0 (2020) vs Maritime ADM 1 (2021)</a:t>
            </a:r>
            <a:endParaRPr lang="en-US" sz="1100">
              <a:effectLst/>
            </a:endParaRPr>
          </a:p>
        </c:rich>
      </c:tx>
      <c:layout>
        <c:manualLayout>
          <c:xMode val="edge"/>
          <c:yMode val="edge"/>
          <c:x val="0.15105123127415085"/>
          <c:y val="3.741663950366841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1435763501722"/>
          <c:y val="0.31363955696770413"/>
          <c:w val="0.84727811364993311"/>
          <c:h val="0.60732187657437142"/>
        </c:manualLayout>
      </c:layout>
      <c:barChart>
        <c:barDir val="bar"/>
        <c:grouping val="stacked"/>
        <c:varyColors val="0"/>
        <c:ser>
          <c:idx val="0"/>
          <c:order val="0"/>
          <c:tx>
            <c:strRef>
              <c:f>'FIgure 2 (a-e)'!$B$32</c:f>
              <c:strCache>
                <c:ptCount val="1"/>
                <c:pt idx="0">
                  <c:v>ADM0 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(a-e)'!$B$33:$B$49</c:f>
              <c:numCache>
                <c:formatCode>0.00%</c:formatCode>
                <c:ptCount val="17"/>
                <c:pt idx="0">
                  <c:v>-7.6267646604817052E-2</c:v>
                </c:pt>
                <c:pt idx="1">
                  <c:v>-7.0026700421865165E-2</c:v>
                </c:pt>
                <c:pt idx="2">
                  <c:v>-6.4072159716751592E-2</c:v>
                </c:pt>
                <c:pt idx="3">
                  <c:v>-5.5770889582645998E-2</c:v>
                </c:pt>
                <c:pt idx="4">
                  <c:v>-4.6525740707906563E-2</c:v>
                </c:pt>
                <c:pt idx="5">
                  <c:v>-3.9446525466397042E-2</c:v>
                </c:pt>
                <c:pt idx="6">
                  <c:v>-3.5361662662974941E-2</c:v>
                </c:pt>
                <c:pt idx="7">
                  <c:v>-3.089800149574232E-2</c:v>
                </c:pt>
                <c:pt idx="8">
                  <c:v>-2.5580984172512606E-2</c:v>
                </c:pt>
                <c:pt idx="9">
                  <c:v>-2.0187658554795714E-2</c:v>
                </c:pt>
                <c:pt idx="10">
                  <c:v>-1.5427367595757559E-2</c:v>
                </c:pt>
                <c:pt idx="11">
                  <c:v>-1.167467030951492E-2</c:v>
                </c:pt>
                <c:pt idx="12">
                  <c:v>-8.6859287754339157E-3</c:v>
                </c:pt>
                <c:pt idx="13">
                  <c:v>-6.2449361591342149E-3</c:v>
                </c:pt>
                <c:pt idx="14">
                  <c:v>-4.0920946352525868E-3</c:v>
                </c:pt>
                <c:pt idx="15">
                  <c:v>-2.2360075899321929E-3</c:v>
                </c:pt>
                <c:pt idx="16">
                  <c:v>-1.136145717920155E-3</c:v>
                </c:pt>
              </c:numCache>
            </c:numRef>
          </c:val>
          <c:extLst>
            <c:ext xmlns:c16="http://schemas.microsoft.com/office/drawing/2014/chart" uri="{C3380CC4-5D6E-409C-BE32-E72D297353CC}">
              <c16:uniqueId val="{00000000-CF36-416F-B47E-C2E5C1655D91}"/>
            </c:ext>
          </c:extLst>
        </c:ser>
        <c:ser>
          <c:idx val="1"/>
          <c:order val="1"/>
          <c:tx>
            <c:strRef>
              <c:f>'FIgure 2 (a-e)'!$C$32</c:f>
              <c:strCache>
                <c:ptCount val="1"/>
                <c:pt idx="0">
                  <c:v>ADM0 Female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(a-e)'!$C$33:$C$49</c:f>
              <c:numCache>
                <c:formatCode>0.00%</c:formatCode>
                <c:ptCount val="17"/>
                <c:pt idx="0">
                  <c:v>7.5857676552082032E-2</c:v>
                </c:pt>
                <c:pt idx="1">
                  <c:v>6.9637553057331714E-2</c:v>
                </c:pt>
                <c:pt idx="2">
                  <c:v>6.3605955937196784E-2</c:v>
                </c:pt>
                <c:pt idx="3">
                  <c:v>5.532563317804845E-2</c:v>
                </c:pt>
                <c:pt idx="4">
                  <c:v>4.6207914167632369E-2</c:v>
                </c:pt>
                <c:pt idx="5">
                  <c:v>3.9296651986048051E-2</c:v>
                </c:pt>
                <c:pt idx="6">
                  <c:v>3.5367522940492745E-2</c:v>
                </c:pt>
                <c:pt idx="7">
                  <c:v>3.1108971486383332E-2</c:v>
                </c:pt>
                <c:pt idx="8">
                  <c:v>2.6109656016672117E-2</c:v>
                </c:pt>
                <c:pt idx="9">
                  <c:v>2.0953110548025723E-2</c:v>
                </c:pt>
                <c:pt idx="10">
                  <c:v>1.6346807732274593E-2</c:v>
                </c:pt>
                <c:pt idx="11">
                  <c:v>1.2749220770120265E-2</c:v>
                </c:pt>
                <c:pt idx="12">
                  <c:v>9.7692073089381201E-3</c:v>
                </c:pt>
                <c:pt idx="13">
                  <c:v>7.2118819495721872E-3</c:v>
                </c:pt>
                <c:pt idx="14">
                  <c:v>4.8567985079484063E-3</c:v>
                </c:pt>
                <c:pt idx="15">
                  <c:v>2.716799719903672E-3</c:v>
                </c:pt>
                <c:pt idx="16">
                  <c:v>1.4923757789493345E-3</c:v>
                </c:pt>
              </c:numCache>
            </c:numRef>
          </c:val>
          <c:extLst>
            <c:ext xmlns:c16="http://schemas.microsoft.com/office/drawing/2014/chart" uri="{C3380CC4-5D6E-409C-BE32-E72D297353CC}">
              <c16:uniqueId val="{00000001-CF36-416F-B47E-C2E5C1655D91}"/>
            </c:ext>
          </c:extLst>
        </c:ser>
        <c:dLbls>
          <c:showLegendKey val="0"/>
          <c:showVal val="0"/>
          <c:showCatName val="0"/>
          <c:showSerName val="0"/>
          <c:showPercent val="0"/>
          <c:showBubbleSize val="0"/>
        </c:dLbls>
        <c:gapWidth val="20"/>
        <c:overlap val="100"/>
        <c:axId val="710556472"/>
        <c:axId val="710556800"/>
      </c:barChart>
      <c:barChart>
        <c:barDir val="bar"/>
        <c:grouping val="stacked"/>
        <c:varyColors val="0"/>
        <c:ser>
          <c:idx val="2"/>
          <c:order val="2"/>
          <c:tx>
            <c:strRef>
              <c:f>'FIgure 2 (a-e)'!$J$32</c:f>
              <c:strCache>
                <c:ptCount val="1"/>
                <c:pt idx="0">
                  <c:v>ADM1 (Maritime)
Male (NSO 2021) </c:v>
                </c:pt>
              </c:strCache>
            </c:strRef>
          </c:tx>
          <c:spPr>
            <a:solidFill>
              <a:schemeClr val="accent5"/>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(a-e)'!$J$33:$J$49</c:f>
              <c:numCache>
                <c:formatCode>0.00%</c:formatCode>
                <c:ptCount val="17"/>
                <c:pt idx="0">
                  <c:v>-6.288132751273208E-2</c:v>
                </c:pt>
                <c:pt idx="1">
                  <c:v>-5.2876332690579626E-2</c:v>
                </c:pt>
                <c:pt idx="2">
                  <c:v>-5.2355595912983818E-2</c:v>
                </c:pt>
                <c:pt idx="3">
                  <c:v>-5.6794257017252797E-2</c:v>
                </c:pt>
                <c:pt idx="4">
                  <c:v>-5.142925123719265E-2</c:v>
                </c:pt>
                <c:pt idx="5">
                  <c:v>-4.5106018937815053E-2</c:v>
                </c:pt>
                <c:pt idx="6">
                  <c:v>-3.6047442544785133E-2</c:v>
                </c:pt>
                <c:pt idx="7">
                  <c:v>-3.067594231511778E-2</c:v>
                </c:pt>
                <c:pt idx="8">
                  <c:v>-2.5690271432569311E-2</c:v>
                </c:pt>
                <c:pt idx="9">
                  <c:v>-2.012718493948944E-2</c:v>
                </c:pt>
                <c:pt idx="10">
                  <c:v>-1.6212507837619867E-2</c:v>
                </c:pt>
                <c:pt idx="11">
                  <c:v>-1.2113329326454727E-2</c:v>
                </c:pt>
                <c:pt idx="12">
                  <c:v>-7.2678795149708868E-3</c:v>
                </c:pt>
                <c:pt idx="13">
                  <c:v>-5.7036027663993705E-3</c:v>
                </c:pt>
                <c:pt idx="14">
                  <c:v>-3.5645672275903114E-3</c:v>
                </c:pt>
                <c:pt idx="15">
                  <c:v>-2.0932791893037597E-3</c:v>
                </c:pt>
                <c:pt idx="16">
                  <c:v>-2.0221354458793898E-3</c:v>
                </c:pt>
              </c:numCache>
            </c:numRef>
          </c:val>
          <c:extLst>
            <c:ext xmlns:c16="http://schemas.microsoft.com/office/drawing/2014/chart" uri="{C3380CC4-5D6E-409C-BE32-E72D297353CC}">
              <c16:uniqueId val="{00000002-CF36-416F-B47E-C2E5C1655D91}"/>
            </c:ext>
          </c:extLst>
        </c:ser>
        <c:ser>
          <c:idx val="3"/>
          <c:order val="3"/>
          <c:tx>
            <c:strRef>
              <c:f>'FIgure 2 (a-e)'!$K$32</c:f>
              <c:strCache>
                <c:ptCount val="1"/>
                <c:pt idx="0">
                  <c:v>ADM1 (Maritime)
Female (NSO 2021) </c:v>
                </c:pt>
              </c:strCache>
            </c:strRef>
          </c:tx>
          <c:spPr>
            <a:solidFill>
              <a:schemeClr val="accent2"/>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(a-e)'!$K$33:$K$49</c:f>
              <c:numCache>
                <c:formatCode>0.00%</c:formatCode>
                <c:ptCount val="17"/>
                <c:pt idx="0">
                  <c:v>6.160841538972011E-2</c:v>
                </c:pt>
                <c:pt idx="1">
                  <c:v>5.383869204146529E-2</c:v>
                </c:pt>
                <c:pt idx="2">
                  <c:v>5.6853002265972508E-2</c:v>
                </c:pt>
                <c:pt idx="3">
                  <c:v>6.1508046623063327E-2</c:v>
                </c:pt>
                <c:pt idx="4">
                  <c:v>4.8258188615347919E-2</c:v>
                </c:pt>
                <c:pt idx="5">
                  <c:v>4.3493624221699258E-2</c:v>
                </c:pt>
                <c:pt idx="6">
                  <c:v>4.2399604665140277E-2</c:v>
                </c:pt>
                <c:pt idx="7">
                  <c:v>3.7270760688978444E-2</c:v>
                </c:pt>
                <c:pt idx="8">
                  <c:v>2.7860303208140026E-2</c:v>
                </c:pt>
                <c:pt idx="9">
                  <c:v>2.2920093472841983E-2</c:v>
                </c:pt>
                <c:pt idx="10">
                  <c:v>1.7590807165621454E-2</c:v>
                </c:pt>
                <c:pt idx="11">
                  <c:v>1.3524986509256952E-2</c:v>
                </c:pt>
                <c:pt idx="12">
                  <c:v>8.8407171289337175E-3</c:v>
                </c:pt>
                <c:pt idx="13">
                  <c:v>7.3945212823113629E-3</c:v>
                </c:pt>
                <c:pt idx="14">
                  <c:v>5.4506144339732925E-3</c:v>
                </c:pt>
                <c:pt idx="15">
                  <c:v>3.8913561237346153E-3</c:v>
                </c:pt>
                <c:pt idx="16">
                  <c:v>4.3356355173183357E-3</c:v>
                </c:pt>
              </c:numCache>
            </c:numRef>
          </c:val>
          <c:extLst>
            <c:ext xmlns:c16="http://schemas.microsoft.com/office/drawing/2014/chart" uri="{C3380CC4-5D6E-409C-BE32-E72D297353CC}">
              <c16:uniqueId val="{00000003-CF36-416F-B47E-C2E5C1655D91}"/>
            </c:ext>
          </c:extLst>
        </c:ser>
        <c:dLbls>
          <c:showLegendKey val="0"/>
          <c:showVal val="0"/>
          <c:showCatName val="0"/>
          <c:showSerName val="0"/>
          <c:showPercent val="0"/>
          <c:showBubbleSize val="0"/>
        </c:dLbls>
        <c:gapWidth val="80"/>
        <c:overlap val="100"/>
        <c:axId val="1180902744"/>
        <c:axId val="1180911600"/>
      </c:barChart>
      <c:catAx>
        <c:axId val="710556472"/>
        <c:scaling>
          <c:orientation val="minMax"/>
        </c:scaling>
        <c:delete val="0"/>
        <c:axPos val="l"/>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800"/>
        <c:crossesAt val="0"/>
        <c:auto val="1"/>
        <c:lblAlgn val="ctr"/>
        <c:lblOffset val="100"/>
        <c:noMultiLvlLbl val="0"/>
      </c:catAx>
      <c:valAx>
        <c:axId val="710556800"/>
        <c:scaling>
          <c:orientation val="minMax"/>
          <c:max val="0.1"/>
          <c:min val="-0.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472"/>
        <c:crosses val="autoZero"/>
        <c:crossBetween val="between"/>
        <c:majorUnit val="2.0000000000000004E-2"/>
      </c:valAx>
      <c:valAx>
        <c:axId val="1180911600"/>
        <c:scaling>
          <c:orientation val="minMax"/>
        </c:scaling>
        <c:delete val="1"/>
        <c:axPos val="t"/>
        <c:numFmt formatCode="0.00%" sourceLinked="1"/>
        <c:majorTickMark val="out"/>
        <c:minorTickMark val="none"/>
        <c:tickLblPos val="nextTo"/>
        <c:crossAx val="1180902744"/>
        <c:crosses val="max"/>
        <c:crossBetween val="between"/>
      </c:valAx>
      <c:catAx>
        <c:axId val="1180902744"/>
        <c:scaling>
          <c:orientation val="minMax"/>
        </c:scaling>
        <c:delete val="1"/>
        <c:axPos val="l"/>
        <c:numFmt formatCode="General" sourceLinked="1"/>
        <c:majorTickMark val="out"/>
        <c:minorTickMark val="none"/>
        <c:tickLblPos val="nextTo"/>
        <c:crossAx val="1180911600"/>
        <c:crosses val="autoZero"/>
        <c:auto val="1"/>
        <c:lblAlgn val="ctr"/>
        <c:lblOffset val="100"/>
        <c:noMultiLvlLbl val="0"/>
      </c:catAx>
      <c:spPr>
        <a:noFill/>
        <a:ln>
          <a:noFill/>
        </a:ln>
        <a:effectLst/>
      </c:spPr>
    </c:plotArea>
    <c:legend>
      <c:legendPos val="t"/>
      <c:layout>
        <c:manualLayout>
          <c:xMode val="edge"/>
          <c:yMode val="edge"/>
          <c:x val="0.12686073036184078"/>
          <c:y val="0.14602238623881886"/>
          <c:w val="0.77450590646197137"/>
          <c:h val="0.13458676691559887"/>
        </c:manualLayout>
      </c:layout>
      <c:overlay val="0"/>
      <c:spPr>
        <a:noFill/>
        <a:ln>
          <a:solidFill>
            <a:sysClr val="windowText" lastClr="000000"/>
          </a:solid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Figure 2(d).</a:t>
            </a:r>
          </a:p>
          <a:p>
            <a:pPr>
              <a:defRPr sz="1100"/>
            </a:pPr>
            <a:r>
              <a:rPr lang="en-US" sz="1100" b="1" i="0" baseline="0">
                <a:effectLst/>
              </a:rPr>
              <a:t>Togo: WPP ADM 0 (2020) vs Plateaux ADM 1 (2021)</a:t>
            </a:r>
            <a:endParaRPr lang="en-US" sz="1100">
              <a:effectLst/>
            </a:endParaRPr>
          </a:p>
        </c:rich>
      </c:tx>
      <c:layout>
        <c:manualLayout>
          <c:xMode val="edge"/>
          <c:yMode val="edge"/>
          <c:x val="0.15105123127415085"/>
          <c:y val="3.741663950366841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1435763501722"/>
          <c:y val="0.31363955696770413"/>
          <c:w val="0.84727811364993311"/>
          <c:h val="0.60732187657437142"/>
        </c:manualLayout>
      </c:layout>
      <c:barChart>
        <c:barDir val="bar"/>
        <c:grouping val="stacked"/>
        <c:varyColors val="0"/>
        <c:ser>
          <c:idx val="0"/>
          <c:order val="0"/>
          <c:tx>
            <c:strRef>
              <c:f>'FIgure 2 (a-e)'!$B$32</c:f>
              <c:strCache>
                <c:ptCount val="1"/>
                <c:pt idx="0">
                  <c:v>ADM0 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(a-e)'!$B$33:$B$49</c:f>
              <c:numCache>
                <c:formatCode>0.00%</c:formatCode>
                <c:ptCount val="17"/>
                <c:pt idx="0">
                  <c:v>-7.6267646604817052E-2</c:v>
                </c:pt>
                <c:pt idx="1">
                  <c:v>-7.0026700421865165E-2</c:v>
                </c:pt>
                <c:pt idx="2">
                  <c:v>-6.4072159716751592E-2</c:v>
                </c:pt>
                <c:pt idx="3">
                  <c:v>-5.5770889582645998E-2</c:v>
                </c:pt>
                <c:pt idx="4">
                  <c:v>-4.6525740707906563E-2</c:v>
                </c:pt>
                <c:pt idx="5">
                  <c:v>-3.9446525466397042E-2</c:v>
                </c:pt>
                <c:pt idx="6">
                  <c:v>-3.5361662662974941E-2</c:v>
                </c:pt>
                <c:pt idx="7">
                  <c:v>-3.089800149574232E-2</c:v>
                </c:pt>
                <c:pt idx="8">
                  <c:v>-2.5580984172512606E-2</c:v>
                </c:pt>
                <c:pt idx="9">
                  <c:v>-2.0187658554795714E-2</c:v>
                </c:pt>
                <c:pt idx="10">
                  <c:v>-1.5427367595757559E-2</c:v>
                </c:pt>
                <c:pt idx="11">
                  <c:v>-1.167467030951492E-2</c:v>
                </c:pt>
                <c:pt idx="12">
                  <c:v>-8.6859287754339157E-3</c:v>
                </c:pt>
                <c:pt idx="13">
                  <c:v>-6.2449361591342149E-3</c:v>
                </c:pt>
                <c:pt idx="14">
                  <c:v>-4.0920946352525868E-3</c:v>
                </c:pt>
                <c:pt idx="15">
                  <c:v>-2.2360075899321929E-3</c:v>
                </c:pt>
                <c:pt idx="16">
                  <c:v>-1.136145717920155E-3</c:v>
                </c:pt>
              </c:numCache>
            </c:numRef>
          </c:val>
          <c:extLst>
            <c:ext xmlns:c16="http://schemas.microsoft.com/office/drawing/2014/chart" uri="{C3380CC4-5D6E-409C-BE32-E72D297353CC}">
              <c16:uniqueId val="{00000000-72A8-462B-83F1-BB1990C443CD}"/>
            </c:ext>
          </c:extLst>
        </c:ser>
        <c:ser>
          <c:idx val="1"/>
          <c:order val="1"/>
          <c:tx>
            <c:strRef>
              <c:f>'FIgure 2 (a-e)'!$C$32</c:f>
              <c:strCache>
                <c:ptCount val="1"/>
                <c:pt idx="0">
                  <c:v>ADM0 Female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(a-e)'!$C$33:$C$49</c:f>
              <c:numCache>
                <c:formatCode>0.00%</c:formatCode>
                <c:ptCount val="17"/>
                <c:pt idx="0">
                  <c:v>7.5857676552082032E-2</c:v>
                </c:pt>
                <c:pt idx="1">
                  <c:v>6.9637553057331714E-2</c:v>
                </c:pt>
                <c:pt idx="2">
                  <c:v>6.3605955937196784E-2</c:v>
                </c:pt>
                <c:pt idx="3">
                  <c:v>5.532563317804845E-2</c:v>
                </c:pt>
                <c:pt idx="4">
                  <c:v>4.6207914167632369E-2</c:v>
                </c:pt>
                <c:pt idx="5">
                  <c:v>3.9296651986048051E-2</c:v>
                </c:pt>
                <c:pt idx="6">
                  <c:v>3.5367522940492745E-2</c:v>
                </c:pt>
                <c:pt idx="7">
                  <c:v>3.1108971486383332E-2</c:v>
                </c:pt>
                <c:pt idx="8">
                  <c:v>2.6109656016672117E-2</c:v>
                </c:pt>
                <c:pt idx="9">
                  <c:v>2.0953110548025723E-2</c:v>
                </c:pt>
                <c:pt idx="10">
                  <c:v>1.6346807732274593E-2</c:v>
                </c:pt>
                <c:pt idx="11">
                  <c:v>1.2749220770120265E-2</c:v>
                </c:pt>
                <c:pt idx="12">
                  <c:v>9.7692073089381201E-3</c:v>
                </c:pt>
                <c:pt idx="13">
                  <c:v>7.2118819495721872E-3</c:v>
                </c:pt>
                <c:pt idx="14">
                  <c:v>4.8567985079484063E-3</c:v>
                </c:pt>
                <c:pt idx="15">
                  <c:v>2.716799719903672E-3</c:v>
                </c:pt>
                <c:pt idx="16">
                  <c:v>1.4923757789493345E-3</c:v>
                </c:pt>
              </c:numCache>
            </c:numRef>
          </c:val>
          <c:extLst>
            <c:ext xmlns:c16="http://schemas.microsoft.com/office/drawing/2014/chart" uri="{C3380CC4-5D6E-409C-BE32-E72D297353CC}">
              <c16:uniqueId val="{00000001-72A8-462B-83F1-BB1990C443CD}"/>
            </c:ext>
          </c:extLst>
        </c:ser>
        <c:dLbls>
          <c:showLegendKey val="0"/>
          <c:showVal val="0"/>
          <c:showCatName val="0"/>
          <c:showSerName val="0"/>
          <c:showPercent val="0"/>
          <c:showBubbleSize val="0"/>
        </c:dLbls>
        <c:gapWidth val="20"/>
        <c:overlap val="100"/>
        <c:axId val="710556472"/>
        <c:axId val="710556800"/>
      </c:barChart>
      <c:barChart>
        <c:barDir val="bar"/>
        <c:grouping val="stacked"/>
        <c:varyColors val="0"/>
        <c:ser>
          <c:idx val="2"/>
          <c:order val="2"/>
          <c:tx>
            <c:strRef>
              <c:f>'FIgure 2 (a-e)'!$L$32</c:f>
              <c:strCache>
                <c:ptCount val="1"/>
                <c:pt idx="0">
                  <c:v>ADM1 (Plateaux)
Male (NSO 2021) </c:v>
                </c:pt>
              </c:strCache>
            </c:strRef>
          </c:tx>
          <c:spPr>
            <a:solidFill>
              <a:schemeClr val="accent5"/>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(a-e)'!$L$33:$L$49</c:f>
              <c:numCache>
                <c:formatCode>0.00%</c:formatCode>
                <c:ptCount val="17"/>
                <c:pt idx="0">
                  <c:v>-7.6105822894878827E-2</c:v>
                </c:pt>
                <c:pt idx="1">
                  <c:v>-6.8497887529383669E-2</c:v>
                </c:pt>
                <c:pt idx="2">
                  <c:v>-6.3974463378398627E-2</c:v>
                </c:pt>
                <c:pt idx="3">
                  <c:v>-5.9876236592203626E-2</c:v>
                </c:pt>
                <c:pt idx="4">
                  <c:v>-4.255521652401436E-2</c:v>
                </c:pt>
                <c:pt idx="5">
                  <c:v>-3.3169899856165024E-2</c:v>
                </c:pt>
                <c:pt idx="6">
                  <c:v>-2.8148628724419169E-2</c:v>
                </c:pt>
                <c:pt idx="7">
                  <c:v>-2.6603838828234905E-2</c:v>
                </c:pt>
                <c:pt idx="8">
                  <c:v>-2.4293130500110945E-2</c:v>
                </c:pt>
                <c:pt idx="9">
                  <c:v>-1.9828839757474181E-2</c:v>
                </c:pt>
                <c:pt idx="10">
                  <c:v>-1.5812836567649181E-2</c:v>
                </c:pt>
                <c:pt idx="11">
                  <c:v>-1.1199304365847698E-2</c:v>
                </c:pt>
                <c:pt idx="12">
                  <c:v>-7.8630537843691825E-3</c:v>
                </c:pt>
                <c:pt idx="13">
                  <c:v>-6.4252671985294369E-3</c:v>
                </c:pt>
                <c:pt idx="14">
                  <c:v>-4.4840018787528592E-3</c:v>
                </c:pt>
                <c:pt idx="15">
                  <c:v>-2.7882809974510685E-3</c:v>
                </c:pt>
                <c:pt idx="16">
                  <c:v>-2.8924684312075719E-3</c:v>
                </c:pt>
              </c:numCache>
            </c:numRef>
          </c:val>
          <c:extLst>
            <c:ext xmlns:c16="http://schemas.microsoft.com/office/drawing/2014/chart" uri="{C3380CC4-5D6E-409C-BE32-E72D297353CC}">
              <c16:uniqueId val="{00000002-72A8-462B-83F1-BB1990C443CD}"/>
            </c:ext>
          </c:extLst>
        </c:ser>
        <c:ser>
          <c:idx val="3"/>
          <c:order val="3"/>
          <c:tx>
            <c:strRef>
              <c:f>'FIgure 2 (a-e)'!$M$32</c:f>
              <c:strCache>
                <c:ptCount val="1"/>
                <c:pt idx="0">
                  <c:v>ADM1 (Plateaux)
Female (NSO 2021) </c:v>
                </c:pt>
              </c:strCache>
            </c:strRef>
          </c:tx>
          <c:spPr>
            <a:solidFill>
              <a:schemeClr val="accent2"/>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(a-e)'!$M$33:$M$49</c:f>
              <c:numCache>
                <c:formatCode>0.00%</c:formatCode>
                <c:ptCount val="17"/>
                <c:pt idx="0">
                  <c:v>7.499073576602544E-2</c:v>
                </c:pt>
                <c:pt idx="1">
                  <c:v>6.8013556756245333E-2</c:v>
                </c:pt>
                <c:pt idx="2">
                  <c:v>6.0137549939571287E-2</c:v>
                </c:pt>
                <c:pt idx="3">
                  <c:v>5.4265884078245327E-2</c:v>
                </c:pt>
                <c:pt idx="4">
                  <c:v>3.9887455044530271E-2</c:v>
                </c:pt>
                <c:pt idx="5">
                  <c:v>3.6461096412235321E-2</c:v>
                </c:pt>
                <c:pt idx="6">
                  <c:v>3.6419421438732717E-2</c:v>
                </c:pt>
                <c:pt idx="7">
                  <c:v>3.4661751272494629E-2</c:v>
                </c:pt>
                <c:pt idx="8">
                  <c:v>2.5614902970524531E-2</c:v>
                </c:pt>
                <c:pt idx="9">
                  <c:v>2.0785674622081203E-2</c:v>
                </c:pt>
                <c:pt idx="10">
                  <c:v>1.5574613408303231E-2</c:v>
                </c:pt>
                <c:pt idx="11">
                  <c:v>1.1196488489259684E-2</c:v>
                </c:pt>
                <c:pt idx="12">
                  <c:v>8.4025757386325881E-3</c:v>
                </c:pt>
                <c:pt idx="13">
                  <c:v>6.9017135172213381E-3</c:v>
                </c:pt>
                <c:pt idx="14">
                  <c:v>5.275826375302284E-3</c:v>
                </c:pt>
                <c:pt idx="15">
                  <c:v>3.1999621546186571E-3</c:v>
                </c:pt>
                <c:pt idx="16">
                  <c:v>3.6972459600618591E-3</c:v>
                </c:pt>
              </c:numCache>
            </c:numRef>
          </c:val>
          <c:extLst>
            <c:ext xmlns:c16="http://schemas.microsoft.com/office/drawing/2014/chart" uri="{C3380CC4-5D6E-409C-BE32-E72D297353CC}">
              <c16:uniqueId val="{00000003-72A8-462B-83F1-BB1990C443CD}"/>
            </c:ext>
          </c:extLst>
        </c:ser>
        <c:dLbls>
          <c:showLegendKey val="0"/>
          <c:showVal val="0"/>
          <c:showCatName val="0"/>
          <c:showSerName val="0"/>
          <c:showPercent val="0"/>
          <c:showBubbleSize val="0"/>
        </c:dLbls>
        <c:gapWidth val="80"/>
        <c:overlap val="100"/>
        <c:axId val="1180902744"/>
        <c:axId val="1180911600"/>
      </c:barChart>
      <c:catAx>
        <c:axId val="710556472"/>
        <c:scaling>
          <c:orientation val="minMax"/>
        </c:scaling>
        <c:delete val="0"/>
        <c:axPos val="l"/>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800"/>
        <c:crossesAt val="0"/>
        <c:auto val="1"/>
        <c:lblAlgn val="ctr"/>
        <c:lblOffset val="100"/>
        <c:noMultiLvlLbl val="0"/>
      </c:catAx>
      <c:valAx>
        <c:axId val="710556800"/>
        <c:scaling>
          <c:orientation val="minMax"/>
          <c:max val="0.1"/>
          <c:min val="-0.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472"/>
        <c:crosses val="autoZero"/>
        <c:crossBetween val="between"/>
        <c:majorUnit val="2.0000000000000004E-2"/>
      </c:valAx>
      <c:valAx>
        <c:axId val="1180911600"/>
        <c:scaling>
          <c:orientation val="minMax"/>
        </c:scaling>
        <c:delete val="1"/>
        <c:axPos val="t"/>
        <c:numFmt formatCode="0.00%" sourceLinked="1"/>
        <c:majorTickMark val="out"/>
        <c:minorTickMark val="none"/>
        <c:tickLblPos val="nextTo"/>
        <c:crossAx val="1180902744"/>
        <c:crosses val="max"/>
        <c:crossBetween val="between"/>
      </c:valAx>
      <c:catAx>
        <c:axId val="1180902744"/>
        <c:scaling>
          <c:orientation val="minMax"/>
        </c:scaling>
        <c:delete val="1"/>
        <c:axPos val="l"/>
        <c:numFmt formatCode="General" sourceLinked="1"/>
        <c:majorTickMark val="out"/>
        <c:minorTickMark val="none"/>
        <c:tickLblPos val="nextTo"/>
        <c:crossAx val="1180911600"/>
        <c:crosses val="autoZero"/>
        <c:auto val="1"/>
        <c:lblAlgn val="ctr"/>
        <c:lblOffset val="100"/>
        <c:noMultiLvlLbl val="0"/>
      </c:catAx>
      <c:spPr>
        <a:noFill/>
        <a:ln>
          <a:noFill/>
        </a:ln>
        <a:effectLst/>
      </c:spPr>
    </c:plotArea>
    <c:legend>
      <c:legendPos val="t"/>
      <c:layout>
        <c:manualLayout>
          <c:xMode val="edge"/>
          <c:yMode val="edge"/>
          <c:x val="0.12686073036184078"/>
          <c:y val="0.14602238623881886"/>
          <c:w val="0.77450590646197137"/>
          <c:h val="0.13458676691559887"/>
        </c:manualLayout>
      </c:layout>
      <c:overlay val="0"/>
      <c:spPr>
        <a:noFill/>
        <a:ln>
          <a:solidFill>
            <a:sysClr val="windowText" lastClr="000000"/>
          </a:solid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Figure 2(e).</a:t>
            </a:r>
          </a:p>
          <a:p>
            <a:pPr>
              <a:defRPr sz="1100"/>
            </a:pPr>
            <a:r>
              <a:rPr lang="en-US" sz="1100" b="1" i="0" baseline="0">
                <a:effectLst/>
              </a:rPr>
              <a:t>Togo: WPP ADM 0 (2020) vs Savanes ADM 1 (2021)</a:t>
            </a:r>
            <a:endParaRPr lang="en-US" sz="1100">
              <a:effectLst/>
            </a:endParaRPr>
          </a:p>
        </c:rich>
      </c:tx>
      <c:layout>
        <c:manualLayout>
          <c:xMode val="edge"/>
          <c:yMode val="edge"/>
          <c:x val="0.15105123127415085"/>
          <c:y val="3.741663950366841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1435763501722"/>
          <c:y val="0.31363955696770413"/>
          <c:w val="0.84727811364993311"/>
          <c:h val="0.60732187657437142"/>
        </c:manualLayout>
      </c:layout>
      <c:barChart>
        <c:barDir val="bar"/>
        <c:grouping val="stacked"/>
        <c:varyColors val="0"/>
        <c:ser>
          <c:idx val="0"/>
          <c:order val="0"/>
          <c:tx>
            <c:strRef>
              <c:f>'FIgure 2 (a-e)'!$B$32</c:f>
              <c:strCache>
                <c:ptCount val="1"/>
                <c:pt idx="0">
                  <c:v>ADM0 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(a-e)'!$B$33:$B$49</c:f>
              <c:numCache>
                <c:formatCode>0.00%</c:formatCode>
                <c:ptCount val="17"/>
                <c:pt idx="0">
                  <c:v>-7.6267646604817052E-2</c:v>
                </c:pt>
                <c:pt idx="1">
                  <c:v>-7.0026700421865165E-2</c:v>
                </c:pt>
                <c:pt idx="2">
                  <c:v>-6.4072159716751592E-2</c:v>
                </c:pt>
                <c:pt idx="3">
                  <c:v>-5.5770889582645998E-2</c:v>
                </c:pt>
                <c:pt idx="4">
                  <c:v>-4.6525740707906563E-2</c:v>
                </c:pt>
                <c:pt idx="5">
                  <c:v>-3.9446525466397042E-2</c:v>
                </c:pt>
                <c:pt idx="6">
                  <c:v>-3.5361662662974941E-2</c:v>
                </c:pt>
                <c:pt idx="7">
                  <c:v>-3.089800149574232E-2</c:v>
                </c:pt>
                <c:pt idx="8">
                  <c:v>-2.5580984172512606E-2</c:v>
                </c:pt>
                <c:pt idx="9">
                  <c:v>-2.0187658554795714E-2</c:v>
                </c:pt>
                <c:pt idx="10">
                  <c:v>-1.5427367595757559E-2</c:v>
                </c:pt>
                <c:pt idx="11">
                  <c:v>-1.167467030951492E-2</c:v>
                </c:pt>
                <c:pt idx="12">
                  <c:v>-8.6859287754339157E-3</c:v>
                </c:pt>
                <c:pt idx="13">
                  <c:v>-6.2449361591342149E-3</c:v>
                </c:pt>
                <c:pt idx="14">
                  <c:v>-4.0920946352525868E-3</c:v>
                </c:pt>
                <c:pt idx="15">
                  <c:v>-2.2360075899321929E-3</c:v>
                </c:pt>
                <c:pt idx="16">
                  <c:v>-1.136145717920155E-3</c:v>
                </c:pt>
              </c:numCache>
            </c:numRef>
          </c:val>
          <c:extLst>
            <c:ext xmlns:c16="http://schemas.microsoft.com/office/drawing/2014/chart" uri="{C3380CC4-5D6E-409C-BE32-E72D297353CC}">
              <c16:uniqueId val="{00000000-7907-4C11-BD6E-7DE5446B3CFC}"/>
            </c:ext>
          </c:extLst>
        </c:ser>
        <c:ser>
          <c:idx val="1"/>
          <c:order val="1"/>
          <c:tx>
            <c:strRef>
              <c:f>'FIgure 2 (a-e)'!$C$32</c:f>
              <c:strCache>
                <c:ptCount val="1"/>
                <c:pt idx="0">
                  <c:v>ADM0 Female
(WPP 2020 projection)</c:v>
                </c:pt>
              </c:strCache>
            </c:strRef>
          </c:tx>
          <c:spPr>
            <a:noFill/>
            <a:ln>
              <a:solidFill>
                <a:sysClr val="windowText" lastClr="000000"/>
              </a:solid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(a-e)'!$C$33:$C$49</c:f>
              <c:numCache>
                <c:formatCode>0.00%</c:formatCode>
                <c:ptCount val="17"/>
                <c:pt idx="0">
                  <c:v>7.5857676552082032E-2</c:v>
                </c:pt>
                <c:pt idx="1">
                  <c:v>6.9637553057331714E-2</c:v>
                </c:pt>
                <c:pt idx="2">
                  <c:v>6.3605955937196784E-2</c:v>
                </c:pt>
                <c:pt idx="3">
                  <c:v>5.532563317804845E-2</c:v>
                </c:pt>
                <c:pt idx="4">
                  <c:v>4.6207914167632369E-2</c:v>
                </c:pt>
                <c:pt idx="5">
                  <c:v>3.9296651986048051E-2</c:v>
                </c:pt>
                <c:pt idx="6">
                  <c:v>3.5367522940492745E-2</c:v>
                </c:pt>
                <c:pt idx="7">
                  <c:v>3.1108971486383332E-2</c:v>
                </c:pt>
                <c:pt idx="8">
                  <c:v>2.6109656016672117E-2</c:v>
                </c:pt>
                <c:pt idx="9">
                  <c:v>2.0953110548025723E-2</c:v>
                </c:pt>
                <c:pt idx="10">
                  <c:v>1.6346807732274593E-2</c:v>
                </c:pt>
                <c:pt idx="11">
                  <c:v>1.2749220770120265E-2</c:v>
                </c:pt>
                <c:pt idx="12">
                  <c:v>9.7692073089381201E-3</c:v>
                </c:pt>
                <c:pt idx="13">
                  <c:v>7.2118819495721872E-3</c:v>
                </c:pt>
                <c:pt idx="14">
                  <c:v>4.8567985079484063E-3</c:v>
                </c:pt>
                <c:pt idx="15">
                  <c:v>2.716799719903672E-3</c:v>
                </c:pt>
                <c:pt idx="16">
                  <c:v>1.4923757789493345E-3</c:v>
                </c:pt>
              </c:numCache>
            </c:numRef>
          </c:val>
          <c:extLst>
            <c:ext xmlns:c16="http://schemas.microsoft.com/office/drawing/2014/chart" uri="{C3380CC4-5D6E-409C-BE32-E72D297353CC}">
              <c16:uniqueId val="{00000001-7907-4C11-BD6E-7DE5446B3CFC}"/>
            </c:ext>
          </c:extLst>
        </c:ser>
        <c:dLbls>
          <c:showLegendKey val="0"/>
          <c:showVal val="0"/>
          <c:showCatName val="0"/>
          <c:showSerName val="0"/>
          <c:showPercent val="0"/>
          <c:showBubbleSize val="0"/>
        </c:dLbls>
        <c:gapWidth val="20"/>
        <c:overlap val="100"/>
        <c:axId val="710556472"/>
        <c:axId val="710556800"/>
      </c:barChart>
      <c:barChart>
        <c:barDir val="bar"/>
        <c:grouping val="stacked"/>
        <c:varyColors val="0"/>
        <c:ser>
          <c:idx val="2"/>
          <c:order val="2"/>
          <c:tx>
            <c:strRef>
              <c:f>'FIgure 2 (a-e)'!$N$32</c:f>
              <c:strCache>
                <c:ptCount val="1"/>
                <c:pt idx="0">
                  <c:v>ADM1 (Savanes)
Male (NSO 2021) </c:v>
                </c:pt>
              </c:strCache>
            </c:strRef>
          </c:tx>
          <c:spPr>
            <a:solidFill>
              <a:schemeClr val="accent5"/>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(a-e)'!$N$33:$N$49</c:f>
              <c:numCache>
                <c:formatCode>0.00%</c:formatCode>
                <c:ptCount val="17"/>
                <c:pt idx="0">
                  <c:v>-8.8513193476008695E-2</c:v>
                </c:pt>
                <c:pt idx="1">
                  <c:v>-7.9144815925392659E-2</c:v>
                </c:pt>
                <c:pt idx="2">
                  <c:v>-6.9128228547274032E-2</c:v>
                </c:pt>
                <c:pt idx="3">
                  <c:v>-5.843606877251515E-2</c:v>
                </c:pt>
                <c:pt idx="4">
                  <c:v>-3.5996875005897107E-2</c:v>
                </c:pt>
                <c:pt idx="5">
                  <c:v>-2.5838757097756081E-2</c:v>
                </c:pt>
                <c:pt idx="6">
                  <c:v>-2.41649226960245E-2</c:v>
                </c:pt>
                <c:pt idx="7">
                  <c:v>-2.0786117175956416E-2</c:v>
                </c:pt>
                <c:pt idx="8">
                  <c:v>-1.870844899522759E-2</c:v>
                </c:pt>
                <c:pt idx="9">
                  <c:v>-1.4220044119783892E-2</c:v>
                </c:pt>
                <c:pt idx="10">
                  <c:v>-1.2288624153411547E-2</c:v>
                </c:pt>
                <c:pt idx="11">
                  <c:v>-9.0994695435734768E-3</c:v>
                </c:pt>
                <c:pt idx="12">
                  <c:v>-7.0416156370477863E-3</c:v>
                </c:pt>
                <c:pt idx="13">
                  <c:v>-5.5904559358847831E-3</c:v>
                </c:pt>
                <c:pt idx="14">
                  <c:v>-4.7761836198225776E-3</c:v>
                </c:pt>
                <c:pt idx="15">
                  <c:v>-2.7683371672381353E-3</c:v>
                </c:pt>
                <c:pt idx="16">
                  <c:v>-3.5382632505599892E-3</c:v>
                </c:pt>
              </c:numCache>
            </c:numRef>
          </c:val>
          <c:extLst>
            <c:ext xmlns:c16="http://schemas.microsoft.com/office/drawing/2014/chart" uri="{C3380CC4-5D6E-409C-BE32-E72D297353CC}">
              <c16:uniqueId val="{00000002-7907-4C11-BD6E-7DE5446B3CFC}"/>
            </c:ext>
          </c:extLst>
        </c:ser>
        <c:ser>
          <c:idx val="3"/>
          <c:order val="3"/>
          <c:tx>
            <c:strRef>
              <c:f>'FIgure 2 (a-e)'!$O$32</c:f>
              <c:strCache>
                <c:ptCount val="1"/>
                <c:pt idx="0">
                  <c:v>ADM1 (Savanes)
Female (NSO 2021) </c:v>
                </c:pt>
              </c:strCache>
            </c:strRef>
          </c:tx>
          <c:spPr>
            <a:solidFill>
              <a:schemeClr val="accent2"/>
            </a:solidFill>
            <a:ln>
              <a:noFill/>
            </a:ln>
            <a:effectLst/>
          </c:spPr>
          <c:invertIfNegative val="0"/>
          <c:cat>
            <c:strRef>
              <c:f>'FIgure 2 (a-e)'!$A$33:$A$49</c:f>
              <c:strCache>
                <c:ptCount val="17"/>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c:v>
                </c:pt>
              </c:strCache>
            </c:strRef>
          </c:cat>
          <c:val>
            <c:numRef>
              <c:f>'FIgure 2 (a-e)'!$O$33:$O$49</c:f>
              <c:numCache>
                <c:formatCode>0.00%</c:formatCode>
                <c:ptCount val="17"/>
                <c:pt idx="0">
                  <c:v>8.8330147323846378E-2</c:v>
                </c:pt>
                <c:pt idx="1">
                  <c:v>7.7994644484743955E-2</c:v>
                </c:pt>
                <c:pt idx="2">
                  <c:v>6.6297617946826037E-2</c:v>
                </c:pt>
                <c:pt idx="3">
                  <c:v>5.5151616939128664E-2</c:v>
                </c:pt>
                <c:pt idx="4">
                  <c:v>3.8415159995546504E-2</c:v>
                </c:pt>
                <c:pt idx="5">
                  <c:v>3.3114369877774233E-2</c:v>
                </c:pt>
                <c:pt idx="6">
                  <c:v>3.527223869218242E-2</c:v>
                </c:pt>
                <c:pt idx="7">
                  <c:v>2.9355319000379302E-2</c:v>
                </c:pt>
                <c:pt idx="8">
                  <c:v>2.4021505092268469E-2</c:v>
                </c:pt>
                <c:pt idx="9">
                  <c:v>1.7154443775581642E-2</c:v>
                </c:pt>
                <c:pt idx="10">
                  <c:v>1.5880669005380047E-2</c:v>
                </c:pt>
                <c:pt idx="11">
                  <c:v>1.0204351214615008E-2</c:v>
                </c:pt>
                <c:pt idx="12">
                  <c:v>9.2598708109321963E-3</c:v>
                </c:pt>
                <c:pt idx="13">
                  <c:v>6.4971948648949564E-3</c:v>
                </c:pt>
                <c:pt idx="14">
                  <c:v>5.9791931250129738E-3</c:v>
                </c:pt>
                <c:pt idx="15">
                  <c:v>3.1514131351654301E-3</c:v>
                </c:pt>
                <c:pt idx="16">
                  <c:v>3.87982359634738E-3</c:v>
                </c:pt>
              </c:numCache>
            </c:numRef>
          </c:val>
          <c:extLst>
            <c:ext xmlns:c16="http://schemas.microsoft.com/office/drawing/2014/chart" uri="{C3380CC4-5D6E-409C-BE32-E72D297353CC}">
              <c16:uniqueId val="{00000003-7907-4C11-BD6E-7DE5446B3CFC}"/>
            </c:ext>
          </c:extLst>
        </c:ser>
        <c:dLbls>
          <c:showLegendKey val="0"/>
          <c:showVal val="0"/>
          <c:showCatName val="0"/>
          <c:showSerName val="0"/>
          <c:showPercent val="0"/>
          <c:showBubbleSize val="0"/>
        </c:dLbls>
        <c:gapWidth val="80"/>
        <c:overlap val="100"/>
        <c:axId val="1180902744"/>
        <c:axId val="1180911600"/>
      </c:barChart>
      <c:catAx>
        <c:axId val="710556472"/>
        <c:scaling>
          <c:orientation val="minMax"/>
        </c:scaling>
        <c:delete val="0"/>
        <c:axPos val="l"/>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800"/>
        <c:crossesAt val="0"/>
        <c:auto val="1"/>
        <c:lblAlgn val="ctr"/>
        <c:lblOffset val="100"/>
        <c:noMultiLvlLbl val="0"/>
      </c:catAx>
      <c:valAx>
        <c:axId val="710556800"/>
        <c:scaling>
          <c:orientation val="minMax"/>
          <c:max val="0.1"/>
          <c:min val="-0.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0556472"/>
        <c:crosses val="autoZero"/>
        <c:crossBetween val="between"/>
        <c:majorUnit val="2.0000000000000004E-2"/>
      </c:valAx>
      <c:valAx>
        <c:axId val="1180911600"/>
        <c:scaling>
          <c:orientation val="minMax"/>
        </c:scaling>
        <c:delete val="1"/>
        <c:axPos val="t"/>
        <c:numFmt formatCode="0.00%" sourceLinked="1"/>
        <c:majorTickMark val="out"/>
        <c:minorTickMark val="none"/>
        <c:tickLblPos val="nextTo"/>
        <c:crossAx val="1180902744"/>
        <c:crosses val="max"/>
        <c:crossBetween val="between"/>
      </c:valAx>
      <c:catAx>
        <c:axId val="1180902744"/>
        <c:scaling>
          <c:orientation val="minMax"/>
        </c:scaling>
        <c:delete val="1"/>
        <c:axPos val="l"/>
        <c:numFmt formatCode="General" sourceLinked="1"/>
        <c:majorTickMark val="out"/>
        <c:minorTickMark val="none"/>
        <c:tickLblPos val="nextTo"/>
        <c:crossAx val="1180911600"/>
        <c:crosses val="autoZero"/>
        <c:auto val="1"/>
        <c:lblAlgn val="ctr"/>
        <c:lblOffset val="100"/>
        <c:noMultiLvlLbl val="0"/>
      </c:catAx>
      <c:spPr>
        <a:noFill/>
        <a:ln>
          <a:noFill/>
        </a:ln>
        <a:effectLst/>
      </c:spPr>
    </c:plotArea>
    <c:legend>
      <c:legendPos val="t"/>
      <c:layout>
        <c:manualLayout>
          <c:xMode val="edge"/>
          <c:yMode val="edge"/>
          <c:x val="0.12686073036184078"/>
          <c:y val="0.14602238623881886"/>
          <c:w val="0.77450590646197137"/>
          <c:h val="0.13458676691559887"/>
        </c:manualLayout>
      </c:layout>
      <c:overlay val="0"/>
      <c:spPr>
        <a:noFill/>
        <a:ln>
          <a:solidFill>
            <a:sysClr val="windowText" lastClr="000000"/>
          </a:solid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133349</xdr:rowOff>
    </xdr:from>
    <xdr:to>
      <xdr:col>10</xdr:col>
      <xdr:colOff>333375</xdr:colOff>
      <xdr:row>42</xdr:row>
      <xdr:rowOff>66674</xdr:rowOff>
    </xdr:to>
    <xdr:graphicFrame macro="">
      <xdr:nvGraphicFramePr>
        <xdr:cNvPr id="3" name="Chart 2">
          <a:extLst>
            <a:ext uri="{FF2B5EF4-FFF2-40B4-BE49-F238E27FC236}">
              <a16:creationId xmlns:a16="http://schemas.microsoft.com/office/drawing/2014/main" id="{02BECFCA-111D-493E-972F-B852EFDB5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0</xdr:row>
      <xdr:rowOff>9525</xdr:rowOff>
    </xdr:from>
    <xdr:to>
      <xdr:col>8</xdr:col>
      <xdr:colOff>495300</xdr:colOff>
      <xdr:row>18</xdr:row>
      <xdr:rowOff>133350</xdr:rowOff>
    </xdr:to>
    <xdr:graphicFrame macro="">
      <xdr:nvGraphicFramePr>
        <xdr:cNvPr id="4" name="Chart 3">
          <a:extLst>
            <a:ext uri="{FF2B5EF4-FFF2-40B4-BE49-F238E27FC236}">
              <a16:creationId xmlns:a16="http://schemas.microsoft.com/office/drawing/2014/main" id="{E67DE5B6-5AA1-4ACD-962E-2FC677701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392206</xdr:colOff>
      <xdr:row>13</xdr:row>
      <xdr:rowOff>40749</xdr:rowOff>
    </xdr:from>
    <xdr:to>
      <xdr:col>22</xdr:col>
      <xdr:colOff>1109383</xdr:colOff>
      <xdr:row>35</xdr:row>
      <xdr:rowOff>89646</xdr:rowOff>
    </xdr:to>
    <xdr:graphicFrame macro="">
      <xdr:nvGraphicFramePr>
        <xdr:cNvPr id="3" name="Chart 2">
          <a:extLst>
            <a:ext uri="{FF2B5EF4-FFF2-40B4-BE49-F238E27FC236}">
              <a16:creationId xmlns:a16="http://schemas.microsoft.com/office/drawing/2014/main" id="{054EE556-CD3E-461C-8850-287258D63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51955</xdr:colOff>
      <xdr:row>31</xdr:row>
      <xdr:rowOff>46872</xdr:rowOff>
    </xdr:from>
    <xdr:to>
      <xdr:col>3</xdr:col>
      <xdr:colOff>685468</xdr:colOff>
      <xdr:row>48</xdr:row>
      <xdr:rowOff>157294</xdr:rowOff>
    </xdr:to>
    <xdr:graphicFrame macro="">
      <xdr:nvGraphicFramePr>
        <xdr:cNvPr id="3" name="Chart 2">
          <a:extLst>
            <a:ext uri="{FF2B5EF4-FFF2-40B4-BE49-F238E27FC236}">
              <a16:creationId xmlns:a16="http://schemas.microsoft.com/office/drawing/2014/main" id="{651292C9-033B-4B27-A9FE-D29A417B7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738925</xdr:colOff>
      <xdr:row>31</xdr:row>
      <xdr:rowOff>33839</xdr:rowOff>
    </xdr:from>
    <xdr:to>
      <xdr:col>6</xdr:col>
      <xdr:colOff>1049417</xdr:colOff>
      <xdr:row>48</xdr:row>
      <xdr:rowOff>144261</xdr:rowOff>
    </xdr:to>
    <xdr:graphicFrame macro="">
      <xdr:nvGraphicFramePr>
        <xdr:cNvPr id="4" name="Chart 3">
          <a:extLst>
            <a:ext uri="{FF2B5EF4-FFF2-40B4-BE49-F238E27FC236}">
              <a16:creationId xmlns:a16="http://schemas.microsoft.com/office/drawing/2014/main" id="{053D457C-ECBE-49E0-AEA3-D29CEB75F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1082896</xdr:colOff>
      <xdr:row>0</xdr:row>
      <xdr:rowOff>16299</xdr:rowOff>
    </xdr:from>
    <xdr:to>
      <xdr:col>10</xdr:col>
      <xdr:colOff>183153</xdr:colOff>
      <xdr:row>48</xdr:row>
      <xdr:rowOff>126721</xdr:rowOff>
    </xdr:to>
    <xdr:graphicFrame macro="">
      <xdr:nvGraphicFramePr>
        <xdr:cNvPr id="5" name="Chart 4">
          <a:extLst>
            <a:ext uri="{FF2B5EF4-FFF2-40B4-BE49-F238E27FC236}">
              <a16:creationId xmlns:a16="http://schemas.microsoft.com/office/drawing/2014/main" id="{D754ADDF-E5E1-4B96-A7C5-DBE233D9A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70293</xdr:colOff>
      <xdr:row>49</xdr:row>
      <xdr:rowOff>3056</xdr:rowOff>
    </xdr:from>
    <xdr:to>
      <xdr:col>3</xdr:col>
      <xdr:colOff>711867</xdr:colOff>
      <xdr:row>68</xdr:row>
      <xdr:rowOff>113478</xdr:rowOff>
    </xdr:to>
    <xdr:graphicFrame macro="">
      <xdr:nvGraphicFramePr>
        <xdr:cNvPr id="6" name="Chart 5">
          <a:extLst>
            <a:ext uri="{FF2B5EF4-FFF2-40B4-BE49-F238E27FC236}">
              <a16:creationId xmlns:a16="http://schemas.microsoft.com/office/drawing/2014/main" id="{F99D2FF1-C99D-49FD-9ACD-5DA6A356D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749774</xdr:colOff>
      <xdr:row>49</xdr:row>
      <xdr:rowOff>5093</xdr:rowOff>
    </xdr:from>
    <xdr:to>
      <xdr:col>6</xdr:col>
      <xdr:colOff>1068417</xdr:colOff>
      <xdr:row>68</xdr:row>
      <xdr:rowOff>115515</xdr:rowOff>
    </xdr:to>
    <xdr:graphicFrame macro="">
      <xdr:nvGraphicFramePr>
        <xdr:cNvPr id="7" name="Chart 6">
          <a:extLst>
            <a:ext uri="{FF2B5EF4-FFF2-40B4-BE49-F238E27FC236}">
              <a16:creationId xmlns:a16="http://schemas.microsoft.com/office/drawing/2014/main" id="{CA5AEEAF-5EEB-4086-B8F5-1B1C12DA5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Han" refreshedDate="44336.413490393519" createdVersion="7" refreshedVersion="7" minRefreshableVersion="3" recordCount="38" xr:uid="{2804B1A9-F478-48AC-92B8-1E904473DCDE}">
  <cacheSource type="worksheet">
    <worksheetSource ref="A1:I38" sheet="tgo_admpop_adm2_2021"/>
  </cacheSource>
  <cacheFields count="61">
    <cacheField name="ISO3" numFmtId="0">
      <sharedItems containsBlank="1"/>
    </cacheField>
    <cacheField name="ADM0_NAME" numFmtId="0">
      <sharedItems containsBlank="1" count="2">
        <s v="Togo"/>
        <m/>
      </sharedItems>
    </cacheField>
    <cacheField name="ADM0_PCODE" numFmtId="0">
      <sharedItems containsBlank="1"/>
    </cacheField>
    <cacheField name="ADM1_NAME" numFmtId="0">
      <sharedItems containsBlank="1" count="6">
        <s v="Maritime"/>
        <s v="Plateaux"/>
        <s v="Centrale"/>
        <s v="Kara"/>
        <s v="Savanes"/>
        <m/>
      </sharedItems>
    </cacheField>
    <cacheField name="ADM1_PCODE" numFmtId="0">
      <sharedItems containsBlank="1" count="6">
        <s v="TG03"/>
        <s v="TG04"/>
        <s v="TG01"/>
        <s v="TG02"/>
        <s v="TG05"/>
        <m/>
      </sharedItems>
    </cacheField>
    <cacheField name="ADM2_NAME" numFmtId="0">
      <sharedItems containsBlank="1"/>
    </cacheField>
    <cacheField name="ADM2_PCODE" numFmtId="0">
      <sharedItems containsBlank="1"/>
    </cacheField>
    <cacheField name="Male_Total" numFmtId="0">
      <sharedItems containsSemiMixedTypes="0" containsString="0" containsNumber="1" containsInteger="1" minValue="24105" maxValue="3913007"/>
    </cacheField>
    <cacheField name="Female_Total" numFmtId="0">
      <sharedItems containsSemiMixedTypes="0" containsString="0" containsNumber="1" containsInteger="1" minValue="23791" maxValue="4107091"/>
    </cacheField>
    <cacheField name="Both_Total" numFmtId="0">
      <sharedItems containsSemiMixedTypes="0" containsString="0" containsNumber="1" containsInteger="1" minValue="47892" maxValue="8020081"/>
    </cacheField>
    <cacheField name="Male_00-04" numFmtId="0">
      <sharedItems containsSemiMixedTypes="0" containsString="0" containsNumber="1" containsInteger="1" minValue="3417" maxValue="577403"/>
    </cacheField>
    <cacheField name="Male_05-09" numFmtId="0">
      <sharedItems containsSemiMixedTypes="0" containsString="0" containsNumber="1" containsInteger="1" minValue="3193" maxValue="504081"/>
    </cacheField>
    <cacheField name="Male_10-14" numFmtId="0">
      <sharedItems containsSemiMixedTypes="0" containsString="0" containsNumber="1" containsInteger="1" minValue="3128" maxValue="481643"/>
    </cacheField>
    <cacheField name="Male_15-19" numFmtId="0">
      <sharedItems containsSemiMixedTypes="0" containsString="0" containsNumber="1" containsInteger="1" minValue="2623" maxValue="475744"/>
    </cacheField>
    <cacheField name="Male_20-24" numFmtId="0">
      <sharedItems containsSemiMixedTypes="0" containsString="0" containsNumber="1" containsInteger="1" minValue="1803" maxValue="374771"/>
    </cacheField>
    <cacheField name="Male_25-29" numFmtId="0">
      <sharedItems containsSemiMixedTypes="0" containsString="0" containsNumber="1" containsInteger="1" minValue="1524" maxValue="301049"/>
    </cacheField>
    <cacheField name="Male_30-34" numFmtId="0">
      <sharedItems containsSemiMixedTypes="0" containsString="0" containsNumber="1" containsInteger="1" minValue="1207" maxValue="244222"/>
    </cacheField>
    <cacheField name="Male_35-39" numFmtId="0">
      <sharedItems containsSemiMixedTypes="0" containsString="0" containsNumber="1" containsInteger="1" minValue="1159" maxValue="216359"/>
    </cacheField>
    <cacheField name="Male_40-44" numFmtId="0">
      <sharedItems containsSemiMixedTypes="0" containsString="0" containsNumber="1" containsInteger="1" minValue="953" maxValue="188755"/>
    </cacheField>
    <cacheField name="Male_45-49" numFmtId="0">
      <sharedItems containsSemiMixedTypes="0" containsString="0" containsNumber="1" containsInteger="1" minValue="890" maxValue="151923"/>
    </cacheField>
    <cacheField name="Male_50-54" numFmtId="0">
      <sharedItems containsSemiMixedTypes="0" containsString="0" containsNumber="1" containsInteger="1" minValue="696" maxValue="121566"/>
    </cacheField>
    <cacheField name="Male_55-59" numFmtId="0">
      <sharedItems containsSemiMixedTypes="0" containsString="0" containsNumber="1" containsInteger="1" minValue="478" maxValue="90947"/>
    </cacheField>
    <cacheField name="Male_60-64" numFmtId="0">
      <sharedItems containsSemiMixedTypes="0" containsString="0" containsNumber="1" containsInteger="1" minValue="429" maxValue="59280"/>
    </cacheField>
    <cacheField name="Male_65-69" numFmtId="0">
      <sharedItems containsSemiMixedTypes="0" containsString="0" containsNumber="1" containsInteger="1" minValue="322" maxValue="49443"/>
    </cacheField>
    <cacheField name="Male_70-74" numFmtId="0">
      <sharedItems containsSemiMixedTypes="0" containsString="0" containsNumber="1" containsInteger="1" minValue="233" maxValue="33396"/>
    </cacheField>
    <cacheField name="Male_75-79" numFmtId="0">
      <sharedItems containsSemiMixedTypes="0" containsString="0" containsNumber="1" containsInteger="1" minValue="148" maxValue="20943"/>
    </cacheField>
    <cacheField name="Male_80+" numFmtId="0">
      <sharedItems containsSemiMixedTypes="0" containsString="0" containsNumber="1" containsInteger="1" minValue="171" maxValue="21480"/>
    </cacheField>
    <cacheField name="Female_00-04" numFmtId="0">
      <sharedItems containsSemiMixedTypes="0" containsString="0" containsNumber="1" containsInteger="1" minValue="3153" maxValue="569916"/>
    </cacheField>
    <cacheField name="Female_05-09" numFmtId="0">
      <sharedItems containsSemiMixedTypes="0" containsString="0" containsNumber="1" containsInteger="1" minValue="2963" maxValue="504255"/>
    </cacheField>
    <cacheField name="Female_10-14" numFmtId="0">
      <sharedItems containsSemiMixedTypes="0" containsString="0" containsNumber="1" containsInteger="1" minValue="2465" maxValue="478540"/>
    </cacheField>
    <cacheField name="Female_15-19" numFmtId="0">
      <sharedItems containsSemiMixedTypes="0" containsString="0" containsNumber="1" containsInteger="1" minValue="2209" maxValue="458050"/>
    </cacheField>
    <cacheField name="Female_20-24" numFmtId="0">
      <sharedItems containsSemiMixedTypes="0" containsString="0" containsNumber="1" containsInteger="1" minValue="1714" maxValue="345236"/>
    </cacheField>
    <cacheField name="Female_25-29" numFmtId="0">
      <sharedItems containsSemiMixedTypes="0" containsString="0" containsNumber="1" containsInteger="1" minValue="1340" maxValue="307503"/>
    </cacheField>
    <cacheField name="Female_30-34" numFmtId="0">
      <sharedItems containsSemiMixedTypes="0" containsString="0" containsNumber="1" containsInteger="1" minValue="1545" maxValue="305350"/>
    </cacheField>
    <cacheField name="Female_35-39" numFmtId="0">
      <sharedItems containsSemiMixedTypes="0" containsString="0" containsNumber="1" containsInteger="1" minValue="1539" maxValue="277117"/>
    </cacheField>
    <cacheField name="Female_40-44" numFmtId="0">
      <sharedItems containsSemiMixedTypes="0" containsString="0" containsNumber="1" containsInteger="1" minValue="995" maxValue="210751"/>
    </cacheField>
    <cacheField name="Female_45-49" numFmtId="0">
      <sharedItems containsSemiMixedTypes="0" containsString="0" containsNumber="1" containsInteger="1" minValue="894" maxValue="172138"/>
    </cacheField>
    <cacheField name="Female_50-54" numFmtId="0">
      <sharedItems containsSemiMixedTypes="0" containsString="0" containsNumber="1" containsInteger="1" minValue="583" maxValue="132658"/>
    </cacheField>
    <cacheField name="Female_55-59" numFmtId="0">
      <sharedItems containsSemiMixedTypes="0" containsString="0" containsNumber="1" containsInteger="1" minValue="465" maxValue="100716"/>
    </cacheField>
    <cacheField name="Female_60-64" numFmtId="0">
      <sharedItems containsSemiMixedTypes="0" containsString="0" containsNumber="1" containsInteger="1" minValue="335" maxValue="71643"/>
    </cacheField>
    <cacheField name="Female_65-69" numFmtId="0">
      <sharedItems containsSemiMixedTypes="0" containsString="0" containsNumber="1" containsInteger="1" minValue="274" maxValue="60700"/>
    </cacheField>
    <cacheField name="Female_70-74" numFmtId="0">
      <sharedItems containsSemiMixedTypes="0" containsString="0" containsNumber="1" containsInteger="1" minValue="173" maxValue="45964"/>
    </cacheField>
    <cacheField name="Female_75-79" numFmtId="0">
      <sharedItems containsSemiMixedTypes="0" containsString="0" containsNumber="1" containsInteger="1" minValue="172" maxValue="31740"/>
    </cacheField>
    <cacheField name="Female_80+" numFmtId="0">
      <sharedItems containsSemiMixedTypes="0" containsString="0" containsNumber="1" containsInteger="1" minValue="164" maxValue="34816"/>
    </cacheField>
    <cacheField name="Both_00-04" numFmtId="0">
      <sharedItems containsSemiMixedTypes="0" containsString="0" containsNumber="1" containsInteger="1" minValue="6570" maxValue="1147316"/>
    </cacheField>
    <cacheField name="Both_05-09" numFmtId="0">
      <sharedItems containsSemiMixedTypes="0" containsString="0" containsNumber="1" containsInteger="1" minValue="6157" maxValue="1008342"/>
    </cacheField>
    <cacheField name="Both_10-14" numFmtId="0">
      <sharedItems containsSemiMixedTypes="0" containsString="0" containsNumber="1" containsInteger="1" minValue="5593" maxValue="960182"/>
    </cacheField>
    <cacheField name="Both_15-19" numFmtId="0">
      <sharedItems containsSemiMixedTypes="0" containsString="0" containsNumber="1" containsInteger="1" minValue="4833" maxValue="933795"/>
    </cacheField>
    <cacheField name="Both_20-24" numFmtId="0">
      <sharedItems containsSemiMixedTypes="0" containsString="0" containsNumber="1" containsInteger="1" minValue="3590" maxValue="719997"/>
    </cacheField>
    <cacheField name="Both_25-29" numFmtId="0">
      <sharedItems containsSemiMixedTypes="0" containsString="0" containsNumber="1" containsInteger="1" minValue="2864" maxValue="608544"/>
    </cacheField>
    <cacheField name="Both_30-34" numFmtId="0">
      <sharedItems containsSemiMixedTypes="0" containsString="0" containsNumber="1" containsInteger="1" minValue="2908" maxValue="549569"/>
    </cacheField>
    <cacheField name="Both_35-39" numFmtId="0">
      <sharedItems containsSemiMixedTypes="0" containsString="0" containsNumber="1" containsInteger="1" minValue="2697" maxValue="493477"/>
    </cacheField>
    <cacheField name="Both_40-44" numFmtId="0">
      <sharedItems containsSemiMixedTypes="0" containsString="0" containsNumber="1" containsInteger="1" minValue="1948" maxValue="399501"/>
    </cacheField>
    <cacheField name="Both_45-49" numFmtId="0">
      <sharedItems containsSemiMixedTypes="0" containsString="0" containsNumber="1" containsInteger="1" minValue="1784" maxValue="324064"/>
    </cacheField>
    <cacheField name="Both_50-54" numFmtId="0">
      <sharedItems containsSemiMixedTypes="0" containsString="0" containsNumber="1" containsInteger="1" minValue="1279" maxValue="254221"/>
    </cacheField>
    <cacheField name="Both_55-59" numFmtId="0">
      <sharedItems containsSemiMixedTypes="0" containsString="0" containsNumber="1" containsInteger="1" minValue="944" maxValue="191666"/>
    </cacheField>
    <cacheField name="Both_60-64" numFmtId="0">
      <sharedItems containsSemiMixedTypes="0" containsString="0" containsNumber="1" containsInteger="1" minValue="762" maxValue="130923"/>
    </cacheField>
    <cacheField name="Both_65-69" numFmtId="0">
      <sharedItems containsSemiMixedTypes="0" containsString="0" containsNumber="1" containsInteger="1" minValue="596" maxValue="110145"/>
    </cacheField>
    <cacheField name="Both_70-74" numFmtId="0">
      <sharedItems containsSemiMixedTypes="0" containsString="0" containsNumber="1" containsInteger="1" minValue="404" maxValue="79361"/>
    </cacheField>
    <cacheField name="Both_75-79" numFmtId="0">
      <sharedItems containsSemiMixedTypes="0" containsString="0" containsNumber="1" containsInteger="1" minValue="320" maxValue="52678"/>
    </cacheField>
    <cacheField name="Both_80+" numFmtId="0">
      <sharedItems containsSemiMixedTypes="0" containsString="0" containsNumber="1" containsInteger="1" minValue="335" maxValue="56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s v="TGO"/>
    <x v="0"/>
    <s v="TG"/>
    <x v="0"/>
    <x v="0"/>
    <s v="Lome Commune"/>
    <s v="TG0305"/>
    <n v="531965"/>
    <n v="568422"/>
    <n v="1100386"/>
    <n v="61437"/>
    <n v="46232"/>
    <n v="43981"/>
    <n v="55290"/>
    <n v="69213"/>
    <n v="63729"/>
    <n v="48364"/>
    <n v="39538"/>
    <n v="31106"/>
    <n v="23212"/>
    <n v="18274"/>
    <n v="12984"/>
    <n v="7225"/>
    <n v="6018"/>
    <n v="2893"/>
    <n v="1627"/>
    <n v="842"/>
    <n v="60425"/>
    <n v="50138"/>
    <n v="58041"/>
    <n v="72177"/>
    <n v="62512"/>
    <n v="55424"/>
    <n v="52799"/>
    <n v="43339"/>
    <n v="30952"/>
    <n v="25132"/>
    <n v="18628"/>
    <n v="14381"/>
    <n v="8198"/>
    <n v="6776"/>
    <n v="4165"/>
    <n v="2954"/>
    <n v="2382"/>
    <n v="121862"/>
    <n v="96370"/>
    <n v="102022"/>
    <n v="127467"/>
    <n v="131725"/>
    <n v="119152"/>
    <n v="101163"/>
    <n v="82876"/>
    <n v="62058"/>
    <n v="48344"/>
    <n v="36901"/>
    <n v="27365"/>
    <n v="15423"/>
    <n v="12795"/>
    <n v="7059"/>
    <n v="4581"/>
    <n v="3223"/>
  </r>
  <r>
    <s v="TGO"/>
    <x v="0"/>
    <s v="TG"/>
    <x v="0"/>
    <x v="0"/>
    <s v="Lacs"/>
    <s v="TG0304"/>
    <n v="107986"/>
    <n v="115907"/>
    <n v="223891"/>
    <n v="15178"/>
    <n v="13475"/>
    <n v="13476"/>
    <n v="13691"/>
    <n v="8869"/>
    <n v="7229"/>
    <n v="6368"/>
    <n v="6123"/>
    <n v="5498"/>
    <n v="4643"/>
    <n v="4062"/>
    <n v="2967"/>
    <n v="2004"/>
    <n v="1709"/>
    <n v="1158"/>
    <n v="791"/>
    <n v="745"/>
    <n v="14839"/>
    <n v="12850"/>
    <n v="12480"/>
    <n v="12034"/>
    <n v="8270"/>
    <n v="7863"/>
    <n v="8214"/>
    <n v="8226"/>
    <n v="6474"/>
    <n v="5812"/>
    <n v="4682"/>
    <n v="3675"/>
    <n v="2887"/>
    <n v="2488"/>
    <n v="1969"/>
    <n v="1473"/>
    <n v="1671"/>
    <n v="30018"/>
    <n v="26325"/>
    <n v="25956"/>
    <n v="25726"/>
    <n v="17140"/>
    <n v="15091"/>
    <n v="14580"/>
    <n v="14349"/>
    <n v="11972"/>
    <n v="10455"/>
    <n v="8743"/>
    <n v="6642"/>
    <n v="4891"/>
    <n v="4197"/>
    <n v="3128"/>
    <n v="2263"/>
    <n v="2416"/>
  </r>
  <r>
    <s v="TGO"/>
    <x v="0"/>
    <s v="TG"/>
    <x v="0"/>
    <x v="0"/>
    <s v="Golfe"/>
    <s v="TG0303"/>
    <n v="466439"/>
    <n v="489952"/>
    <n v="956393"/>
    <n v="59634"/>
    <n v="45759"/>
    <n v="45044"/>
    <n v="54523"/>
    <n v="56944"/>
    <n v="51113"/>
    <n v="39137"/>
    <n v="31480"/>
    <n v="25929"/>
    <n v="19848"/>
    <n v="14621"/>
    <n v="11046"/>
    <n v="5288"/>
    <n v="3148"/>
    <n v="1589"/>
    <n v="753"/>
    <n v="582"/>
    <n v="58161"/>
    <n v="48350"/>
    <n v="55098"/>
    <n v="66393"/>
    <n v="53873"/>
    <n v="46701"/>
    <n v="42734"/>
    <n v="35744"/>
    <n v="24923"/>
    <n v="19413"/>
    <n v="13904"/>
    <n v="9812"/>
    <n v="4958"/>
    <n v="3767"/>
    <n v="2452"/>
    <n v="1827"/>
    <n v="1841"/>
    <n v="117795"/>
    <n v="94110"/>
    <n v="100143"/>
    <n v="120915"/>
    <n v="110817"/>
    <n v="97814"/>
    <n v="81871"/>
    <n v="67224"/>
    <n v="50853"/>
    <n v="39262"/>
    <n v="28526"/>
    <n v="20858"/>
    <n v="10246"/>
    <n v="6915"/>
    <n v="4042"/>
    <n v="2580"/>
    <n v="2424"/>
  </r>
  <r>
    <s v="TGO"/>
    <x v="0"/>
    <s v="TG"/>
    <x v="0"/>
    <x v="0"/>
    <s v="Bas-Mono"/>
    <s v="TG0302"/>
    <n v="54520"/>
    <n v="59791"/>
    <n v="114312"/>
    <n v="8357"/>
    <n v="8317"/>
    <n v="8335"/>
    <n v="7486"/>
    <n v="3511"/>
    <n v="2824"/>
    <n v="2572"/>
    <n v="2498"/>
    <n v="2205"/>
    <n v="1846"/>
    <n v="1710"/>
    <n v="1395"/>
    <n v="980"/>
    <n v="837"/>
    <n v="598"/>
    <n v="429"/>
    <n v="621"/>
    <n v="8227"/>
    <n v="7696"/>
    <n v="7114"/>
    <n v="5914"/>
    <n v="3385"/>
    <n v="3642"/>
    <n v="3929"/>
    <n v="3977"/>
    <n v="3159"/>
    <n v="2744"/>
    <n v="2279"/>
    <n v="1823"/>
    <n v="1474"/>
    <n v="1415"/>
    <n v="1115"/>
    <n v="782"/>
    <n v="1116"/>
    <n v="16583"/>
    <n v="16013"/>
    <n v="15449"/>
    <n v="13400"/>
    <n v="6896"/>
    <n v="6466"/>
    <n v="6502"/>
    <n v="6475"/>
    <n v="5363"/>
    <n v="4590"/>
    <n v="3989"/>
    <n v="3218"/>
    <n v="2455"/>
    <n v="2252"/>
    <n v="1713"/>
    <n v="1211"/>
    <n v="1737"/>
  </r>
  <r>
    <s v="TGO"/>
    <x v="0"/>
    <s v="TG"/>
    <x v="0"/>
    <x v="0"/>
    <s v="Vo"/>
    <s v="TG0306"/>
    <n v="127798"/>
    <n v="143373"/>
    <n v="271170"/>
    <n v="18139"/>
    <n v="18593"/>
    <n v="19324"/>
    <n v="17720"/>
    <n v="8758"/>
    <n v="6394"/>
    <n v="5977"/>
    <n v="5759"/>
    <n v="5338"/>
    <n v="4484"/>
    <n v="4176"/>
    <n v="3551"/>
    <n v="2595"/>
    <n v="2384"/>
    <n v="1912"/>
    <n v="1192"/>
    <n v="1501"/>
    <n v="17787"/>
    <n v="17943"/>
    <n v="16897"/>
    <n v="13993"/>
    <n v="8126"/>
    <n v="8325"/>
    <n v="8918"/>
    <n v="9054"/>
    <n v="7612"/>
    <n v="6910"/>
    <n v="5855"/>
    <n v="5613"/>
    <n v="4093"/>
    <n v="3889"/>
    <n v="3103"/>
    <n v="2281"/>
    <n v="2974"/>
    <n v="35927"/>
    <n v="36536"/>
    <n v="36220"/>
    <n v="31713"/>
    <n v="16884"/>
    <n v="14718"/>
    <n v="14895"/>
    <n v="14814"/>
    <n v="12951"/>
    <n v="11394"/>
    <n v="10032"/>
    <n v="9163"/>
    <n v="6687"/>
    <n v="6273"/>
    <n v="5014"/>
    <n v="3471"/>
    <n v="4476"/>
  </r>
  <r>
    <s v="TGO"/>
    <x v="0"/>
    <s v="TG"/>
    <x v="0"/>
    <x v="0"/>
    <s v="Yoto"/>
    <s v="TG0307"/>
    <n v="103309"/>
    <n v="110297"/>
    <n v="213602"/>
    <n v="15503"/>
    <n v="14882"/>
    <n v="14701"/>
    <n v="13550"/>
    <n v="7718"/>
    <n v="5931"/>
    <n v="5424"/>
    <n v="5084"/>
    <n v="4535"/>
    <n v="3708"/>
    <n v="3366"/>
    <n v="2522"/>
    <n v="1988"/>
    <n v="1545"/>
    <n v="1235"/>
    <n v="681"/>
    <n v="936"/>
    <n v="15318"/>
    <n v="14165"/>
    <n v="12597"/>
    <n v="10852"/>
    <n v="7416"/>
    <n v="7259"/>
    <n v="7529"/>
    <n v="7457"/>
    <n v="6141"/>
    <n v="5076"/>
    <n v="4355"/>
    <n v="3049"/>
    <n v="2577"/>
    <n v="2000"/>
    <n v="1854"/>
    <n v="1134"/>
    <n v="1516"/>
    <n v="30821"/>
    <n v="29048"/>
    <n v="27298"/>
    <n v="24402"/>
    <n v="15134"/>
    <n v="13189"/>
    <n v="12954"/>
    <n v="12541"/>
    <n v="10676"/>
    <n v="8783"/>
    <n v="7720"/>
    <n v="5570"/>
    <n v="4565"/>
    <n v="3545"/>
    <n v="3089"/>
    <n v="1815"/>
    <n v="2452"/>
  </r>
  <r>
    <s v="TGO"/>
    <x v="0"/>
    <s v="TG"/>
    <x v="0"/>
    <x v="0"/>
    <s v="Zio"/>
    <s v="TG0308"/>
    <n v="185722"/>
    <n v="200245"/>
    <n v="385969"/>
    <n v="26455"/>
    <n v="24419"/>
    <n v="24537"/>
    <n v="22639"/>
    <n v="14608"/>
    <n v="11894"/>
    <n v="11126"/>
    <n v="10466"/>
    <n v="9551"/>
    <n v="8022"/>
    <n v="6687"/>
    <n v="4998"/>
    <n v="3401"/>
    <n v="2670"/>
    <n v="1917"/>
    <n v="1155"/>
    <n v="1177"/>
    <n v="25778"/>
    <n v="23877"/>
    <n v="23210"/>
    <n v="20701"/>
    <n v="15481"/>
    <n v="14157"/>
    <n v="15024"/>
    <n v="14049"/>
    <n v="11422"/>
    <n v="9413"/>
    <n v="7299"/>
    <n v="5428"/>
    <n v="4128"/>
    <n v="3391"/>
    <n v="2707"/>
    <n v="1958"/>
    <n v="2225"/>
    <n v="52232"/>
    <n v="48297"/>
    <n v="47747"/>
    <n v="43340"/>
    <n v="30088"/>
    <n v="26051"/>
    <n v="26150"/>
    <n v="24514"/>
    <n v="20972"/>
    <n v="17435"/>
    <n v="13985"/>
    <n v="10426"/>
    <n v="7529"/>
    <n v="6062"/>
    <n v="4624"/>
    <n v="3113"/>
    <n v="3402"/>
  </r>
  <r>
    <s v="TGO"/>
    <x v="0"/>
    <s v="TG"/>
    <x v="0"/>
    <x v="0"/>
    <s v="Ave"/>
    <s v="TG0301"/>
    <n v="58296"/>
    <n v="63488"/>
    <n v="121785"/>
    <n v="8308"/>
    <n v="7442"/>
    <n v="7957"/>
    <n v="7492"/>
    <n v="4596"/>
    <n v="3683"/>
    <n v="3143"/>
    <n v="2967"/>
    <n v="2864"/>
    <n v="2418"/>
    <n v="2024"/>
    <n v="1571"/>
    <n v="1139"/>
    <n v="1010"/>
    <n v="773"/>
    <n v="463"/>
    <n v="446"/>
    <n v="8164"/>
    <n v="7360"/>
    <n v="7153"/>
    <n v="6295"/>
    <n v="4412"/>
    <n v="3964"/>
    <n v="4482"/>
    <n v="4409"/>
    <n v="3694"/>
    <n v="3142"/>
    <n v="2587"/>
    <n v="2035"/>
    <n v="1633"/>
    <n v="1323"/>
    <n v="1099"/>
    <n v="773"/>
    <n v="962"/>
    <n v="16472"/>
    <n v="14801"/>
    <n v="15110"/>
    <n v="13787"/>
    <n v="9007"/>
    <n v="7648"/>
    <n v="7625"/>
    <n v="7376"/>
    <n v="6557"/>
    <n v="5560"/>
    <n v="4611"/>
    <n v="3606"/>
    <n v="2772"/>
    <n v="2333"/>
    <n v="1872"/>
    <n v="1236"/>
    <n v="1409"/>
  </r>
  <r>
    <s v="TGO"/>
    <x v="0"/>
    <s v="TG"/>
    <x v="1"/>
    <x v="1"/>
    <s v="Ogou"/>
    <s v="TG0409"/>
    <n v="124922"/>
    <n v="129301"/>
    <n v="254223"/>
    <n v="19274"/>
    <n v="16463"/>
    <n v="15131"/>
    <n v="16167"/>
    <n v="12443"/>
    <n v="9117"/>
    <n v="7578"/>
    <n v="7026"/>
    <n v="6092"/>
    <n v="4571"/>
    <n v="3469"/>
    <n v="2627"/>
    <n v="1724"/>
    <n v="1332"/>
    <n v="876"/>
    <n v="429"/>
    <n v="605"/>
    <n v="18720"/>
    <n v="16817"/>
    <n v="15459"/>
    <n v="15487"/>
    <n v="11158"/>
    <n v="9870"/>
    <n v="9417"/>
    <n v="8765"/>
    <n v="6168"/>
    <n v="4905"/>
    <n v="3711"/>
    <n v="2643"/>
    <n v="1947"/>
    <n v="1538"/>
    <n v="1137"/>
    <n v="714"/>
    <n v="844"/>
    <n v="37994"/>
    <n v="33281"/>
    <n v="30590"/>
    <n v="31653"/>
    <n v="23601"/>
    <n v="18987"/>
    <n v="16995"/>
    <n v="15792"/>
    <n v="12260"/>
    <n v="9476"/>
    <n v="7181"/>
    <n v="5270"/>
    <n v="3670"/>
    <n v="2869"/>
    <n v="2013"/>
    <n v="1142"/>
    <n v="1450"/>
  </r>
  <r>
    <s v="TGO"/>
    <x v="0"/>
    <s v="TG"/>
    <x v="1"/>
    <x v="1"/>
    <s v="Anié"/>
    <s v="TG0411"/>
    <n v="79579"/>
    <n v="80952"/>
    <n v="160529"/>
    <n v="13463"/>
    <n v="11592"/>
    <n v="10002"/>
    <n v="9058"/>
    <n v="6707"/>
    <n v="5944"/>
    <n v="4567"/>
    <n v="4347"/>
    <n v="3705"/>
    <n v="3013"/>
    <n v="2372"/>
    <n v="1558"/>
    <n v="1074"/>
    <n v="808"/>
    <n v="620"/>
    <n v="354"/>
    <n v="394"/>
    <n v="13282"/>
    <n v="11581"/>
    <n v="9380"/>
    <n v="8742"/>
    <n v="6713"/>
    <n v="6190"/>
    <n v="5805"/>
    <n v="5273"/>
    <n v="3939"/>
    <n v="2932"/>
    <n v="2231"/>
    <n v="1506"/>
    <n v="1026"/>
    <n v="876"/>
    <n v="590"/>
    <n v="384"/>
    <n v="503"/>
    <n v="26745"/>
    <n v="23174"/>
    <n v="19382"/>
    <n v="17800"/>
    <n v="13420"/>
    <n v="12133"/>
    <n v="10372"/>
    <n v="9620"/>
    <n v="7644"/>
    <n v="5945"/>
    <n v="4603"/>
    <n v="3063"/>
    <n v="2099"/>
    <n v="1684"/>
    <n v="1210"/>
    <n v="738"/>
    <n v="896"/>
  </r>
  <r>
    <s v="TGO"/>
    <x v="0"/>
    <s v="TG"/>
    <x v="1"/>
    <x v="1"/>
    <s v="Est-mono"/>
    <s v="TG0405"/>
    <n v="78079"/>
    <n v="78043"/>
    <n v="156121"/>
    <n v="13379"/>
    <n v="11489"/>
    <n v="10386"/>
    <n v="8904"/>
    <n v="6802"/>
    <n v="5735"/>
    <n v="4562"/>
    <n v="4019"/>
    <n v="3528"/>
    <n v="2726"/>
    <n v="2082"/>
    <n v="1383"/>
    <n v="1020"/>
    <n v="791"/>
    <n v="536"/>
    <n v="316"/>
    <n v="421"/>
    <n v="13599"/>
    <n v="11507"/>
    <n v="9309"/>
    <n v="7843"/>
    <n v="6530"/>
    <n v="6008"/>
    <n v="5627"/>
    <n v="4927"/>
    <n v="3504"/>
    <n v="2745"/>
    <n v="1905"/>
    <n v="1338"/>
    <n v="974"/>
    <n v="797"/>
    <n v="604"/>
    <n v="373"/>
    <n v="454"/>
    <n v="26977"/>
    <n v="22996"/>
    <n v="19694"/>
    <n v="16746"/>
    <n v="13331"/>
    <n v="11743"/>
    <n v="10188"/>
    <n v="8946"/>
    <n v="7033"/>
    <n v="5471"/>
    <n v="3987"/>
    <n v="2723"/>
    <n v="1994"/>
    <n v="1588"/>
    <n v="1140"/>
    <n v="690"/>
    <n v="875"/>
  </r>
  <r>
    <s v="TGO"/>
    <x v="0"/>
    <s v="TG"/>
    <x v="1"/>
    <x v="1"/>
    <s v="Akébou"/>
    <s v="TG0410"/>
    <n v="40581"/>
    <n v="39162"/>
    <n v="79742"/>
    <n v="6366"/>
    <n v="6578"/>
    <n v="5011"/>
    <n v="4573"/>
    <n v="3524"/>
    <n v="2775"/>
    <n v="2285"/>
    <n v="2137"/>
    <n v="1824"/>
    <n v="1719"/>
    <n v="1093"/>
    <n v="882"/>
    <n v="555"/>
    <n v="418"/>
    <n v="307"/>
    <n v="240"/>
    <n v="294"/>
    <n v="6152"/>
    <n v="6221"/>
    <n v="3936"/>
    <n v="4084"/>
    <n v="3126"/>
    <n v="2938"/>
    <n v="2666"/>
    <n v="2813"/>
    <n v="2007"/>
    <n v="1450"/>
    <n v="1078"/>
    <n v="800"/>
    <n v="552"/>
    <n v="491"/>
    <n v="372"/>
    <n v="187"/>
    <n v="290"/>
    <n v="12518"/>
    <n v="12800"/>
    <n v="8946"/>
    <n v="8657"/>
    <n v="6650"/>
    <n v="5712"/>
    <n v="4951"/>
    <n v="4951"/>
    <n v="3830"/>
    <n v="3169"/>
    <n v="2171"/>
    <n v="1683"/>
    <n v="1108"/>
    <n v="909"/>
    <n v="679"/>
    <n v="427"/>
    <n v="582"/>
  </r>
  <r>
    <s v="TGO"/>
    <x v="0"/>
    <s v="TG"/>
    <x v="1"/>
    <x v="1"/>
    <s v="Wawa"/>
    <s v="TG0402"/>
    <n v="67079"/>
    <n v="63983"/>
    <n v="131061"/>
    <n v="9397"/>
    <n v="8630"/>
    <n v="9041"/>
    <n v="8012"/>
    <n v="5690"/>
    <n v="4317"/>
    <n v="3751"/>
    <n v="3502"/>
    <n v="3479"/>
    <n v="2973"/>
    <n v="2470"/>
    <n v="1666"/>
    <n v="1138"/>
    <n v="1163"/>
    <n v="844"/>
    <n v="526"/>
    <n v="478"/>
    <n v="9390"/>
    <n v="8439"/>
    <n v="7992"/>
    <n v="6844"/>
    <n v="4660"/>
    <n v="4073"/>
    <n v="4497"/>
    <n v="4319"/>
    <n v="3565"/>
    <n v="2900"/>
    <n v="2107"/>
    <n v="1533"/>
    <n v="1156"/>
    <n v="916"/>
    <n v="745"/>
    <n v="419"/>
    <n v="429"/>
    <n v="18787"/>
    <n v="17069"/>
    <n v="17035"/>
    <n v="14856"/>
    <n v="10349"/>
    <n v="8389"/>
    <n v="8249"/>
    <n v="7821"/>
    <n v="7044"/>
    <n v="5873"/>
    <n v="4577"/>
    <n v="3199"/>
    <n v="2294"/>
    <n v="2079"/>
    <n v="1590"/>
    <n v="944"/>
    <n v="905"/>
  </r>
  <r>
    <s v="TGO"/>
    <x v="0"/>
    <s v="TG"/>
    <x v="1"/>
    <x v="1"/>
    <s v="Amou"/>
    <s v="TG0401"/>
    <n v="68160"/>
    <n v="68089"/>
    <n v="136249"/>
    <n v="9378"/>
    <n v="8681"/>
    <n v="8817"/>
    <n v="8390"/>
    <n v="5928"/>
    <n v="4594"/>
    <n v="3816"/>
    <n v="3709"/>
    <n v="3628"/>
    <n v="2915"/>
    <n v="2357"/>
    <n v="1821"/>
    <n v="1335"/>
    <n v="1067"/>
    <n v="721"/>
    <n v="482"/>
    <n v="520"/>
    <n v="9239"/>
    <n v="8684"/>
    <n v="8230"/>
    <n v="7269"/>
    <n v="5295"/>
    <n v="4538"/>
    <n v="4458"/>
    <n v="4700"/>
    <n v="3564"/>
    <n v="3217"/>
    <n v="2409"/>
    <n v="1832"/>
    <n v="1446"/>
    <n v="1050"/>
    <n v="907"/>
    <n v="585"/>
    <n v="666"/>
    <n v="18617"/>
    <n v="17364"/>
    <n v="17047"/>
    <n v="15660"/>
    <n v="11223"/>
    <n v="9132"/>
    <n v="8274"/>
    <n v="8409"/>
    <n v="7192"/>
    <n v="6132"/>
    <n v="4766"/>
    <n v="3653"/>
    <n v="2782"/>
    <n v="2116"/>
    <n v="1628"/>
    <n v="1068"/>
    <n v="1187"/>
  </r>
  <r>
    <s v="TGO"/>
    <x v="0"/>
    <s v="TG"/>
    <x v="1"/>
    <x v="1"/>
    <s v="Danyi"/>
    <s v="TG0404"/>
    <n v="25987"/>
    <n v="24549"/>
    <n v="50537"/>
    <n v="3417"/>
    <n v="3193"/>
    <n v="3404"/>
    <n v="3382"/>
    <n v="2203"/>
    <n v="1524"/>
    <n v="1408"/>
    <n v="1366"/>
    <n v="1513"/>
    <n v="1293"/>
    <n v="961"/>
    <n v="648"/>
    <n v="443"/>
    <n v="503"/>
    <n v="298"/>
    <n v="248"/>
    <n v="184"/>
    <n v="3153"/>
    <n v="2963"/>
    <n v="2811"/>
    <n v="2585"/>
    <n v="1714"/>
    <n v="1340"/>
    <n v="1545"/>
    <n v="1848"/>
    <n v="1452"/>
    <n v="1243"/>
    <n v="1004"/>
    <n v="784"/>
    <n v="596"/>
    <n v="555"/>
    <n v="397"/>
    <n v="274"/>
    <n v="284"/>
    <n v="6570"/>
    <n v="6157"/>
    <n v="6216"/>
    <n v="5967"/>
    <n v="3917"/>
    <n v="2864"/>
    <n v="2953"/>
    <n v="3213"/>
    <n v="2965"/>
    <n v="2537"/>
    <n v="1965"/>
    <n v="1431"/>
    <n v="1039"/>
    <n v="1058"/>
    <n v="695"/>
    <n v="521"/>
    <n v="469"/>
  </r>
  <r>
    <s v="TGO"/>
    <x v="0"/>
    <s v="TG"/>
    <x v="1"/>
    <x v="1"/>
    <s v="Kpélé"/>
    <s v="TG0407"/>
    <n v="49744"/>
    <n v="48346"/>
    <n v="98091"/>
    <n v="6991"/>
    <n v="6300"/>
    <n v="6460"/>
    <n v="6224"/>
    <n v="4371"/>
    <n v="3170"/>
    <n v="2799"/>
    <n v="2879"/>
    <n v="2699"/>
    <n v="2115"/>
    <n v="1733"/>
    <n v="1230"/>
    <n v="823"/>
    <n v="764"/>
    <n v="514"/>
    <n v="378"/>
    <n v="295"/>
    <n v="6758"/>
    <n v="6050"/>
    <n v="5887"/>
    <n v="5000"/>
    <n v="3695"/>
    <n v="3314"/>
    <n v="3452"/>
    <n v="3572"/>
    <n v="2573"/>
    <n v="2126"/>
    <n v="1598"/>
    <n v="1137"/>
    <n v="907"/>
    <n v="895"/>
    <n v="577"/>
    <n v="403"/>
    <n v="401"/>
    <n v="13750"/>
    <n v="12350"/>
    <n v="12348"/>
    <n v="11224"/>
    <n v="8065"/>
    <n v="6485"/>
    <n v="6251"/>
    <n v="6451"/>
    <n v="5272"/>
    <n v="4241"/>
    <n v="3332"/>
    <n v="2367"/>
    <n v="1730"/>
    <n v="1659"/>
    <n v="1090"/>
    <n v="780"/>
    <n v="696"/>
  </r>
  <r>
    <s v="TGO"/>
    <x v="0"/>
    <s v="TG"/>
    <x v="1"/>
    <x v="1"/>
    <s v="Kloto"/>
    <s v="TG0412"/>
    <n v="89772"/>
    <n v="92569"/>
    <n v="182340"/>
    <n v="11202"/>
    <n v="9530"/>
    <n v="10750"/>
    <n v="12149"/>
    <n v="9717"/>
    <n v="6513"/>
    <n v="5279"/>
    <n v="5030"/>
    <n v="4710"/>
    <n v="3984"/>
    <n v="3405"/>
    <n v="2394"/>
    <n v="1614"/>
    <n v="1400"/>
    <n v="994"/>
    <n v="659"/>
    <n v="442"/>
    <n v="11015"/>
    <n v="9676"/>
    <n v="11233"/>
    <n v="10995"/>
    <n v="7751"/>
    <n v="6154"/>
    <n v="6656"/>
    <n v="6520"/>
    <n v="5293"/>
    <n v="4651"/>
    <n v="3587"/>
    <n v="2677"/>
    <n v="1876"/>
    <n v="1671"/>
    <n v="1279"/>
    <n v="762"/>
    <n v="771"/>
    <n v="22218"/>
    <n v="19206"/>
    <n v="21983"/>
    <n v="23145"/>
    <n v="17468"/>
    <n v="12666"/>
    <n v="11934"/>
    <n v="11549"/>
    <n v="10002"/>
    <n v="8635"/>
    <n v="6992"/>
    <n v="5072"/>
    <n v="3490"/>
    <n v="3071"/>
    <n v="2273"/>
    <n v="1421"/>
    <n v="1213"/>
  </r>
  <r>
    <s v="TGO"/>
    <x v="0"/>
    <s v="TG"/>
    <x v="1"/>
    <x v="1"/>
    <s v="Agou"/>
    <s v="TG0403"/>
    <n v="55129"/>
    <n v="55299"/>
    <n v="110426"/>
    <n v="7648"/>
    <n v="6717"/>
    <n v="7031"/>
    <n v="6628"/>
    <n v="4309"/>
    <n v="3390"/>
    <n v="3107"/>
    <n v="3059"/>
    <n v="2934"/>
    <n v="2446"/>
    <n v="2210"/>
    <n v="1732"/>
    <n v="1177"/>
    <n v="1055"/>
    <n v="722"/>
    <n v="552"/>
    <n v="411"/>
    <n v="7310"/>
    <n v="6485"/>
    <n v="6105"/>
    <n v="5120"/>
    <n v="3766"/>
    <n v="3530"/>
    <n v="3869"/>
    <n v="3913"/>
    <n v="3419"/>
    <n v="2923"/>
    <n v="2354"/>
    <n v="1771"/>
    <n v="1368"/>
    <n v="1112"/>
    <n v="1006"/>
    <n v="614"/>
    <n v="636"/>
    <n v="14958"/>
    <n v="13202"/>
    <n v="13135"/>
    <n v="11748"/>
    <n v="8076"/>
    <n v="6921"/>
    <n v="6976"/>
    <n v="6971"/>
    <n v="6352"/>
    <n v="5369"/>
    <n v="4564"/>
    <n v="3503"/>
    <n v="2544"/>
    <n v="2168"/>
    <n v="1728"/>
    <n v="1166"/>
    <n v="1047"/>
  </r>
  <r>
    <s v="TGO"/>
    <x v="0"/>
    <s v="TG"/>
    <x v="1"/>
    <x v="1"/>
    <s v="Haho"/>
    <s v="TG0406"/>
    <n v="155453"/>
    <n v="162414"/>
    <n v="317864"/>
    <n v="26435"/>
    <n v="24334"/>
    <n v="21070"/>
    <n v="18252"/>
    <n v="11599"/>
    <n v="9536"/>
    <n v="8779"/>
    <n v="8166"/>
    <n v="7345"/>
    <n v="5976"/>
    <n v="4799"/>
    <n v="3049"/>
    <n v="2271"/>
    <n v="1498"/>
    <n v="1103"/>
    <n v="515"/>
    <n v="725"/>
    <n v="26125"/>
    <n v="24199"/>
    <n v="19928"/>
    <n v="16933"/>
    <n v="12907"/>
    <n v="12589"/>
    <n v="12801"/>
    <n v="11111"/>
    <n v="7395"/>
    <n v="5678"/>
    <n v="4065"/>
    <n v="2686"/>
    <n v="1990"/>
    <n v="1445"/>
    <n v="1161"/>
    <n v="614"/>
    <n v="785"/>
    <n v="52560"/>
    <n v="48534"/>
    <n v="40998"/>
    <n v="35185"/>
    <n v="24505"/>
    <n v="22125"/>
    <n v="21580"/>
    <n v="19277"/>
    <n v="14740"/>
    <n v="11654"/>
    <n v="8863"/>
    <n v="5735"/>
    <n v="4260"/>
    <n v="2943"/>
    <n v="2265"/>
    <n v="1129"/>
    <n v="1511"/>
  </r>
  <r>
    <s v="TGO"/>
    <x v="0"/>
    <s v="TG"/>
    <x v="1"/>
    <x v="1"/>
    <s v="Moyen-Mono"/>
    <s v="TG0408"/>
    <n v="43608"/>
    <n v="54858"/>
    <n v="98463"/>
    <n v="8187"/>
    <n v="8121"/>
    <n v="6493"/>
    <n v="4580"/>
    <n v="2270"/>
    <n v="2283"/>
    <n v="2051"/>
    <n v="1999"/>
    <n v="1679"/>
    <n v="1478"/>
    <n v="1127"/>
    <n v="896"/>
    <n v="788"/>
    <n v="610"/>
    <n v="427"/>
    <n v="252"/>
    <n v="367"/>
    <n v="8414"/>
    <n v="8146"/>
    <n v="6513"/>
    <n v="5455"/>
    <n v="3511"/>
    <n v="4198"/>
    <n v="3875"/>
    <n v="3786"/>
    <n v="2604"/>
    <n v="2138"/>
    <n v="1606"/>
    <n v="1174"/>
    <n v="1082"/>
    <n v="909"/>
    <n v="593"/>
    <n v="353"/>
    <n v="502"/>
    <n v="16601"/>
    <n v="16267"/>
    <n v="13006"/>
    <n v="10035"/>
    <n v="5780"/>
    <n v="6480"/>
    <n v="5927"/>
    <n v="5786"/>
    <n v="4283"/>
    <n v="3617"/>
    <n v="2732"/>
    <n v="2069"/>
    <n v="1869"/>
    <n v="1517"/>
    <n v="1020"/>
    <n v="604"/>
    <n v="870"/>
  </r>
  <r>
    <s v="TGO"/>
    <x v="0"/>
    <s v="TG"/>
    <x v="2"/>
    <x v="2"/>
    <s v="Tchaoudjo"/>
    <s v="TG0105"/>
    <n v="123784"/>
    <n v="123621"/>
    <n v="247405"/>
    <n v="16106"/>
    <n v="14957"/>
    <n v="16055"/>
    <n v="18269"/>
    <n v="13182"/>
    <n v="8468"/>
    <n v="6204"/>
    <n v="6271"/>
    <n v="5703"/>
    <n v="4856"/>
    <n v="4018"/>
    <n v="3167"/>
    <n v="1986"/>
    <n v="1757"/>
    <n v="1136"/>
    <n v="697"/>
    <n v="952"/>
    <n v="16159"/>
    <n v="14813"/>
    <n v="15410"/>
    <n v="14391"/>
    <n v="9600"/>
    <n v="8319"/>
    <n v="8411"/>
    <n v="8494"/>
    <n v="6320"/>
    <n v="5631"/>
    <n v="4139"/>
    <n v="3290"/>
    <n v="2351"/>
    <n v="2080"/>
    <n v="1547"/>
    <n v="1101"/>
    <n v="1565"/>
    <n v="32264"/>
    <n v="29770"/>
    <n v="31464"/>
    <n v="32659"/>
    <n v="22782"/>
    <n v="16787"/>
    <n v="14615"/>
    <n v="14766"/>
    <n v="12024"/>
    <n v="10487"/>
    <n v="8157"/>
    <n v="6457"/>
    <n v="4337"/>
    <n v="3838"/>
    <n v="2683"/>
    <n v="1798"/>
    <n v="2516"/>
  </r>
  <r>
    <s v="TGO"/>
    <x v="0"/>
    <s v="TG"/>
    <x v="2"/>
    <x v="2"/>
    <s v="Tchamba"/>
    <s v="TG0104"/>
    <n v="84263"/>
    <n v="84963"/>
    <n v="169224"/>
    <n v="13994"/>
    <n v="12431"/>
    <n v="11547"/>
    <n v="10525"/>
    <n v="6867"/>
    <n v="5470"/>
    <n v="4646"/>
    <n v="4298"/>
    <n v="3641"/>
    <n v="3008"/>
    <n v="2255"/>
    <n v="1684"/>
    <n v="1215"/>
    <n v="989"/>
    <n v="716"/>
    <n v="442"/>
    <n v="536"/>
    <n v="13770"/>
    <n v="12185"/>
    <n v="10476"/>
    <n v="8657"/>
    <n v="6456"/>
    <n v="6329"/>
    <n v="5952"/>
    <n v="5630"/>
    <n v="4132"/>
    <n v="3067"/>
    <n v="2305"/>
    <n v="1599"/>
    <n v="1294"/>
    <n v="1030"/>
    <n v="857"/>
    <n v="536"/>
    <n v="690"/>
    <n v="27762"/>
    <n v="24616"/>
    <n v="22023"/>
    <n v="19181"/>
    <n v="13323"/>
    <n v="11799"/>
    <n v="10598"/>
    <n v="9928"/>
    <n v="7772"/>
    <n v="6074"/>
    <n v="4560"/>
    <n v="3283"/>
    <n v="2509"/>
    <n v="2018"/>
    <n v="1573"/>
    <n v="978"/>
    <n v="1226"/>
  </r>
  <r>
    <s v="TGO"/>
    <x v="0"/>
    <s v="TG"/>
    <x v="2"/>
    <x v="2"/>
    <s v="Sotouboua"/>
    <s v="TG0103"/>
    <n v="79953"/>
    <n v="77799"/>
    <n v="157754"/>
    <n v="10564"/>
    <n v="9838"/>
    <n v="10794"/>
    <n v="11249"/>
    <n v="8252"/>
    <n v="5484"/>
    <n v="4354"/>
    <n v="4163"/>
    <n v="3824"/>
    <n v="3429"/>
    <n v="2208"/>
    <n v="1748"/>
    <n v="1122"/>
    <n v="1183"/>
    <n v="726"/>
    <n v="594"/>
    <n v="419"/>
    <n v="10176"/>
    <n v="9704"/>
    <n v="10120"/>
    <n v="8663"/>
    <n v="5969"/>
    <n v="4985"/>
    <n v="5196"/>
    <n v="5519"/>
    <n v="4208"/>
    <n v="3557"/>
    <n v="2358"/>
    <n v="2111"/>
    <n v="1457"/>
    <n v="1394"/>
    <n v="927"/>
    <n v="814"/>
    <n v="640"/>
    <n v="20740"/>
    <n v="19543"/>
    <n v="20914"/>
    <n v="19912"/>
    <n v="14221"/>
    <n v="10469"/>
    <n v="9550"/>
    <n v="9682"/>
    <n v="8032"/>
    <n v="6986"/>
    <n v="4567"/>
    <n v="3860"/>
    <n v="2580"/>
    <n v="2577"/>
    <n v="1654"/>
    <n v="1408"/>
    <n v="1059"/>
  </r>
  <r>
    <s v="TGO"/>
    <x v="0"/>
    <s v="TG"/>
    <x v="2"/>
    <x v="2"/>
    <s v="Blitta"/>
    <s v="TG0101"/>
    <n v="88993"/>
    <n v="88966"/>
    <n v="177959"/>
    <n v="13764"/>
    <n v="12093"/>
    <n v="12052"/>
    <n v="11275"/>
    <n v="7612"/>
    <n v="6007"/>
    <n v="4975"/>
    <n v="4680"/>
    <n v="4240"/>
    <n v="3563"/>
    <n v="2627"/>
    <n v="1932"/>
    <n v="1328"/>
    <n v="1161"/>
    <n v="716"/>
    <n v="486"/>
    <n v="480"/>
    <n v="13384"/>
    <n v="12061"/>
    <n v="11141"/>
    <n v="9613"/>
    <n v="6949"/>
    <n v="6146"/>
    <n v="6128"/>
    <n v="6091"/>
    <n v="4559"/>
    <n v="3844"/>
    <n v="2537"/>
    <n v="1994"/>
    <n v="1414"/>
    <n v="1225"/>
    <n v="722"/>
    <n v="576"/>
    <n v="583"/>
    <n v="27150"/>
    <n v="24154"/>
    <n v="23193"/>
    <n v="20888"/>
    <n v="14561"/>
    <n v="12152"/>
    <n v="11103"/>
    <n v="10771"/>
    <n v="8799"/>
    <n v="7407"/>
    <n v="5164"/>
    <n v="3926"/>
    <n v="2742"/>
    <n v="2385"/>
    <n v="1437"/>
    <n v="1063"/>
    <n v="1063"/>
  </r>
  <r>
    <s v="TGO"/>
    <x v="0"/>
    <s v="TG"/>
    <x v="2"/>
    <x v="2"/>
    <s v="Plaine de Mô"/>
    <s v="TG0102"/>
    <n v="24105"/>
    <n v="23791"/>
    <n v="47892"/>
    <n v="4498"/>
    <n v="3782"/>
    <n v="3128"/>
    <n v="2623"/>
    <n v="1803"/>
    <n v="1587"/>
    <n v="1207"/>
    <n v="1159"/>
    <n v="953"/>
    <n v="890"/>
    <n v="696"/>
    <n v="478"/>
    <n v="429"/>
    <n v="322"/>
    <n v="233"/>
    <n v="148"/>
    <n v="171"/>
    <n v="4739"/>
    <n v="3618"/>
    <n v="2465"/>
    <n v="2209"/>
    <n v="1788"/>
    <n v="1676"/>
    <n v="1703"/>
    <n v="1539"/>
    <n v="995"/>
    <n v="894"/>
    <n v="583"/>
    <n v="465"/>
    <n v="335"/>
    <n v="274"/>
    <n v="173"/>
    <n v="172"/>
    <n v="164"/>
    <n v="9236"/>
    <n v="7400"/>
    <n v="5593"/>
    <n v="4833"/>
    <n v="3590"/>
    <n v="3263"/>
    <n v="2908"/>
    <n v="2697"/>
    <n v="1948"/>
    <n v="1784"/>
    <n v="1279"/>
    <n v="944"/>
    <n v="762"/>
    <n v="596"/>
    <n v="404"/>
    <n v="320"/>
    <n v="335"/>
  </r>
  <r>
    <s v="TGO"/>
    <x v="0"/>
    <s v="TG"/>
    <x v="3"/>
    <x v="3"/>
    <s v="Kozah"/>
    <s v="TG0207"/>
    <n v="145653"/>
    <n v="149502"/>
    <n v="295156"/>
    <n v="16911"/>
    <n v="15597"/>
    <n v="17339"/>
    <n v="19837"/>
    <n v="20927"/>
    <n v="13550"/>
    <n v="8177"/>
    <n v="6930"/>
    <n v="6419"/>
    <n v="5424"/>
    <n v="3913"/>
    <n v="3354"/>
    <n v="1806"/>
    <n v="2074"/>
    <n v="1279"/>
    <n v="1202"/>
    <n v="913"/>
    <n v="16965"/>
    <n v="16012"/>
    <n v="18667"/>
    <n v="18067"/>
    <n v="13864"/>
    <n v="9797"/>
    <n v="9407"/>
    <n v="8801"/>
    <n v="7831"/>
    <n v="6694"/>
    <n v="4819"/>
    <n v="4292"/>
    <n v="2916"/>
    <n v="3686"/>
    <n v="2971"/>
    <n v="2631"/>
    <n v="2079"/>
    <n v="33876"/>
    <n v="31609"/>
    <n v="36005"/>
    <n v="37905"/>
    <n v="34791"/>
    <n v="23347"/>
    <n v="17584"/>
    <n v="15732"/>
    <n v="14251"/>
    <n v="12119"/>
    <n v="8732"/>
    <n v="7646"/>
    <n v="4722"/>
    <n v="5760"/>
    <n v="4250"/>
    <n v="3835"/>
    <n v="2992"/>
  </r>
  <r>
    <s v="TGO"/>
    <x v="0"/>
    <s v="TG"/>
    <x v="3"/>
    <x v="3"/>
    <s v="Binah"/>
    <s v="TG0203"/>
    <n v="45220"/>
    <n v="46007"/>
    <n v="91229"/>
    <n v="6289"/>
    <n v="6112"/>
    <n v="5925"/>
    <n v="5991"/>
    <n v="4120"/>
    <n v="3100"/>
    <n v="2217"/>
    <n v="2028"/>
    <n v="1746"/>
    <n v="1700"/>
    <n v="1326"/>
    <n v="1243"/>
    <n v="810"/>
    <n v="1044"/>
    <n v="678"/>
    <n v="555"/>
    <n v="337"/>
    <n v="6055"/>
    <n v="5907"/>
    <n v="5319"/>
    <n v="4632"/>
    <n v="3139"/>
    <n v="2739"/>
    <n v="2690"/>
    <n v="2821"/>
    <n v="2224"/>
    <n v="2293"/>
    <n v="1628"/>
    <n v="1890"/>
    <n v="1143"/>
    <n v="1360"/>
    <n v="842"/>
    <n v="754"/>
    <n v="572"/>
    <n v="12343"/>
    <n v="12019"/>
    <n v="11244"/>
    <n v="10623"/>
    <n v="7259"/>
    <n v="5839"/>
    <n v="4909"/>
    <n v="4849"/>
    <n v="3968"/>
    <n v="3995"/>
    <n v="2954"/>
    <n v="3133"/>
    <n v="1953"/>
    <n v="2405"/>
    <n v="1521"/>
    <n v="1309"/>
    <n v="908"/>
  </r>
  <r>
    <s v="TGO"/>
    <x v="0"/>
    <s v="TG"/>
    <x v="3"/>
    <x v="3"/>
    <s v="Doufelgou"/>
    <s v="TG0205"/>
    <n v="48720"/>
    <n v="53479"/>
    <n v="102197"/>
    <n v="7182"/>
    <n v="6430"/>
    <n v="6723"/>
    <n v="6566"/>
    <n v="4434"/>
    <n v="3125"/>
    <n v="2431"/>
    <n v="2201"/>
    <n v="2190"/>
    <n v="2092"/>
    <n v="1564"/>
    <n v="1152"/>
    <n v="773"/>
    <n v="732"/>
    <n v="482"/>
    <n v="334"/>
    <n v="312"/>
    <n v="7335"/>
    <n v="6460"/>
    <n v="6166"/>
    <n v="5281"/>
    <n v="3543"/>
    <n v="3041"/>
    <n v="3186"/>
    <n v="3209"/>
    <n v="3013"/>
    <n v="2773"/>
    <n v="2222"/>
    <n v="1885"/>
    <n v="1356"/>
    <n v="1474"/>
    <n v="1029"/>
    <n v="748"/>
    <n v="758"/>
    <n v="14516"/>
    <n v="12890"/>
    <n v="12888"/>
    <n v="11847"/>
    <n v="7977"/>
    <n v="6167"/>
    <n v="5617"/>
    <n v="5410"/>
    <n v="5202"/>
    <n v="4865"/>
    <n v="3784"/>
    <n v="3038"/>
    <n v="2129"/>
    <n v="2205"/>
    <n v="1510"/>
    <n v="1081"/>
    <n v="1071"/>
  </r>
  <r>
    <s v="TGO"/>
    <x v="0"/>
    <s v="TG"/>
    <x v="3"/>
    <x v="3"/>
    <s v="Keran"/>
    <s v="TG0206"/>
    <n v="58819"/>
    <n v="61995"/>
    <n v="120810"/>
    <n v="11698"/>
    <n v="9178"/>
    <n v="7797"/>
    <n v="6179"/>
    <n v="4244"/>
    <n v="3622"/>
    <n v="2945"/>
    <n v="2862"/>
    <n v="2476"/>
    <n v="2006"/>
    <n v="1555"/>
    <n v="1477"/>
    <n v="859"/>
    <n v="883"/>
    <n v="460"/>
    <n v="310"/>
    <n v="268"/>
    <n v="11668"/>
    <n v="9260"/>
    <n v="6583"/>
    <n v="5245"/>
    <n v="4516"/>
    <n v="4205"/>
    <n v="4046"/>
    <n v="3893"/>
    <n v="2721"/>
    <n v="2670"/>
    <n v="1814"/>
    <n v="1837"/>
    <n v="1149"/>
    <n v="982"/>
    <n v="594"/>
    <n v="489"/>
    <n v="323"/>
    <n v="23366"/>
    <n v="18438"/>
    <n v="14379"/>
    <n v="11425"/>
    <n v="8760"/>
    <n v="7827"/>
    <n v="6990"/>
    <n v="6754"/>
    <n v="5196"/>
    <n v="4675"/>
    <n v="3369"/>
    <n v="3314"/>
    <n v="2008"/>
    <n v="1866"/>
    <n v="1053"/>
    <n v="798"/>
    <n v="592"/>
  </r>
  <r>
    <s v="TGO"/>
    <x v="0"/>
    <s v="TG"/>
    <x v="3"/>
    <x v="3"/>
    <s v="Dankpen"/>
    <s v="TG0204"/>
    <n v="80836"/>
    <n v="85922"/>
    <n v="166758"/>
    <n v="17137"/>
    <n v="13512"/>
    <n v="11092"/>
    <n v="8974"/>
    <n v="5946"/>
    <n v="4890"/>
    <n v="3935"/>
    <n v="3509"/>
    <n v="2969"/>
    <n v="2450"/>
    <n v="1879"/>
    <n v="1473"/>
    <n v="959"/>
    <n v="850"/>
    <n v="511"/>
    <n v="341"/>
    <n v="411"/>
    <n v="17149"/>
    <n v="13254"/>
    <n v="9801"/>
    <n v="7769"/>
    <n v="6765"/>
    <n v="6056"/>
    <n v="5905"/>
    <n v="5026"/>
    <n v="3735"/>
    <n v="3079"/>
    <n v="2201"/>
    <n v="1652"/>
    <n v="1163"/>
    <n v="893"/>
    <n v="540"/>
    <n v="404"/>
    <n v="531"/>
    <n v="34286"/>
    <n v="26765"/>
    <n v="20893"/>
    <n v="16743"/>
    <n v="12710"/>
    <n v="10946"/>
    <n v="9839"/>
    <n v="8536"/>
    <n v="6704"/>
    <n v="5528"/>
    <n v="4080"/>
    <n v="3126"/>
    <n v="2123"/>
    <n v="1744"/>
    <n v="1051"/>
    <n v="745"/>
    <n v="940"/>
  </r>
  <r>
    <s v="TGO"/>
    <x v="0"/>
    <s v="TG"/>
    <x v="3"/>
    <x v="3"/>
    <s v="Bassar"/>
    <s v="TG0202"/>
    <n v="76332"/>
    <n v="77782"/>
    <n v="154114"/>
    <n v="12796"/>
    <n v="11026"/>
    <n v="10001"/>
    <n v="8989"/>
    <n v="6416"/>
    <n v="4716"/>
    <n v="3900"/>
    <n v="3565"/>
    <n v="3228"/>
    <n v="2761"/>
    <n v="2463"/>
    <n v="1752"/>
    <n v="1383"/>
    <n v="1215"/>
    <n v="923"/>
    <n v="602"/>
    <n v="595"/>
    <n v="12487"/>
    <n v="10869"/>
    <n v="8645"/>
    <n v="6908"/>
    <n v="5345"/>
    <n v="5080"/>
    <n v="5081"/>
    <n v="5083"/>
    <n v="3926"/>
    <n v="3353"/>
    <n v="2789"/>
    <n v="2206"/>
    <n v="1678"/>
    <n v="1432"/>
    <n v="1089"/>
    <n v="796"/>
    <n v="1013"/>
    <n v="25284"/>
    <n v="21895"/>
    <n v="18647"/>
    <n v="15897"/>
    <n v="11762"/>
    <n v="9796"/>
    <n v="8981"/>
    <n v="8648"/>
    <n v="7154"/>
    <n v="6115"/>
    <n v="5252"/>
    <n v="3957"/>
    <n v="3062"/>
    <n v="2647"/>
    <n v="2012"/>
    <n v="1398"/>
    <n v="1608"/>
  </r>
  <r>
    <s v="TGO"/>
    <x v="0"/>
    <s v="TG"/>
    <x v="3"/>
    <x v="3"/>
    <s v="Assoli"/>
    <s v="TG0201"/>
    <n v="33432"/>
    <n v="33152"/>
    <n v="66587"/>
    <n v="4506"/>
    <n v="4497"/>
    <n v="4974"/>
    <n v="4624"/>
    <n v="3037"/>
    <n v="1950"/>
    <n v="1527"/>
    <n v="1509"/>
    <n v="1376"/>
    <n v="1283"/>
    <n v="1040"/>
    <n v="923"/>
    <n v="565"/>
    <n v="578"/>
    <n v="437"/>
    <n v="256"/>
    <n v="350"/>
    <n v="4557"/>
    <n v="4303"/>
    <n v="4109"/>
    <n v="3447"/>
    <n v="2287"/>
    <n v="1957"/>
    <n v="1965"/>
    <n v="2097"/>
    <n v="1768"/>
    <n v="1552"/>
    <n v="1188"/>
    <n v="983"/>
    <n v="705"/>
    <n v="680"/>
    <n v="504"/>
    <n v="515"/>
    <n v="534"/>
    <n v="9063"/>
    <n v="8800"/>
    <n v="9083"/>
    <n v="8071"/>
    <n v="5322"/>
    <n v="3906"/>
    <n v="3491"/>
    <n v="3606"/>
    <n v="3145"/>
    <n v="2835"/>
    <n v="2228"/>
    <n v="1908"/>
    <n v="1272"/>
    <n v="1258"/>
    <n v="942"/>
    <n v="772"/>
    <n v="883"/>
  </r>
  <r>
    <s v="TGO"/>
    <x v="0"/>
    <s v="TG"/>
    <x v="4"/>
    <x v="4"/>
    <s v="Tone"/>
    <s v="TG0516"/>
    <n v="176026"/>
    <n v="191013"/>
    <n v="367039"/>
    <n v="30775"/>
    <n v="28391"/>
    <n v="25822"/>
    <n v="22491"/>
    <n v="13889"/>
    <n v="9583"/>
    <n v="8765"/>
    <n v="7709"/>
    <n v="6734"/>
    <n v="5375"/>
    <n v="4389"/>
    <n v="3518"/>
    <n v="2531"/>
    <n v="1991"/>
    <n v="1672"/>
    <n v="1031"/>
    <n v="1360"/>
    <n v="30766"/>
    <n v="27830"/>
    <n v="24951"/>
    <n v="21283"/>
    <n v="14010"/>
    <n v="11640"/>
    <n v="12783"/>
    <n v="11182"/>
    <n v="9094"/>
    <n v="6817"/>
    <n v="5974"/>
    <n v="3901"/>
    <n v="3283"/>
    <n v="2404"/>
    <n v="2254"/>
    <n v="1232"/>
    <n v="1610"/>
    <n v="61541"/>
    <n v="56221"/>
    <n v="50773"/>
    <n v="43774"/>
    <n v="27898"/>
    <n v="21223"/>
    <n v="21548"/>
    <n v="18891"/>
    <n v="15827"/>
    <n v="12192"/>
    <n v="10364"/>
    <n v="7419"/>
    <n v="5814"/>
    <n v="4395"/>
    <n v="3927"/>
    <n v="2263"/>
    <n v="2970"/>
  </r>
  <r>
    <s v="TGO"/>
    <x v="0"/>
    <s v="TG"/>
    <x v="4"/>
    <x v="4"/>
    <s v="Cinkassé"/>
    <s v="TG0517"/>
    <n v="48675"/>
    <n v="52204"/>
    <n v="100875"/>
    <n v="8185"/>
    <n v="7201"/>
    <n v="6739"/>
    <n v="6265"/>
    <n v="4301"/>
    <n v="3025"/>
    <n v="2818"/>
    <n v="2387"/>
    <n v="1976"/>
    <n v="1538"/>
    <n v="1162"/>
    <n v="854"/>
    <n v="619"/>
    <n v="505"/>
    <n v="479"/>
    <n v="290"/>
    <n v="331"/>
    <n v="7892"/>
    <n v="7165"/>
    <n v="6810"/>
    <n v="6328"/>
    <n v="4369"/>
    <n v="3818"/>
    <n v="3767"/>
    <n v="3067"/>
    <n v="2272"/>
    <n v="1673"/>
    <n v="1432"/>
    <n v="880"/>
    <n v="807"/>
    <n v="586"/>
    <n v="612"/>
    <n v="294"/>
    <n v="432"/>
    <n v="16077"/>
    <n v="14366"/>
    <n v="13550"/>
    <n v="12592"/>
    <n v="8669"/>
    <n v="6842"/>
    <n v="6585"/>
    <n v="5454"/>
    <n v="4248"/>
    <n v="3211"/>
    <n v="2593"/>
    <n v="1734"/>
    <n v="1426"/>
    <n v="1092"/>
    <n v="1091"/>
    <n v="583"/>
    <n v="762"/>
  </r>
  <r>
    <s v="TGO"/>
    <x v="0"/>
    <s v="TG"/>
    <x v="4"/>
    <x v="4"/>
    <s v="Kpendjal"/>
    <s v="TG0513"/>
    <n v="94334"/>
    <n v="102774"/>
    <n v="197108"/>
    <n v="19927"/>
    <n v="17106"/>
    <n v="13747"/>
    <n v="9999"/>
    <n v="5048"/>
    <n v="4403"/>
    <n v="4375"/>
    <n v="3829"/>
    <n v="3744"/>
    <n v="2868"/>
    <n v="2653"/>
    <n v="1798"/>
    <n v="1474"/>
    <n v="1152"/>
    <n v="997"/>
    <n v="552"/>
    <n v="661"/>
    <n v="19682"/>
    <n v="16696"/>
    <n v="12755"/>
    <n v="9444"/>
    <n v="7042"/>
    <n v="6567"/>
    <n v="7046"/>
    <n v="5667"/>
    <n v="4509"/>
    <n v="3173"/>
    <n v="2958"/>
    <n v="1983"/>
    <n v="1788"/>
    <n v="1260"/>
    <n v="1042"/>
    <n v="553"/>
    <n v="611"/>
    <n v="39608"/>
    <n v="33802"/>
    <n v="26502"/>
    <n v="19444"/>
    <n v="12089"/>
    <n v="10971"/>
    <n v="11421"/>
    <n v="9496"/>
    <n v="8254"/>
    <n v="6041"/>
    <n v="5611"/>
    <n v="3781"/>
    <n v="3262"/>
    <n v="2412"/>
    <n v="2038"/>
    <n v="1104"/>
    <n v="1272"/>
  </r>
  <r>
    <s v="TGO"/>
    <x v="0"/>
    <s v="TG"/>
    <x v="4"/>
    <x v="4"/>
    <s v="Oti"/>
    <s v="TG0514"/>
    <n v="116797"/>
    <n v="126342"/>
    <n v="243141"/>
    <n v="22185"/>
    <n v="19757"/>
    <n v="16586"/>
    <n v="13155"/>
    <n v="8820"/>
    <n v="6260"/>
    <n v="5928"/>
    <n v="5077"/>
    <n v="4698"/>
    <n v="3287"/>
    <n v="3181"/>
    <n v="2149"/>
    <n v="1816"/>
    <n v="1433"/>
    <n v="1104"/>
    <n v="597"/>
    <n v="763"/>
    <n v="22696"/>
    <n v="19580"/>
    <n v="15474"/>
    <n v="12485"/>
    <n v="9643"/>
    <n v="8339"/>
    <n v="8773"/>
    <n v="6792"/>
    <n v="5759"/>
    <n v="3875"/>
    <n v="3798"/>
    <n v="2445"/>
    <n v="2275"/>
    <n v="1477"/>
    <n v="1386"/>
    <n v="670"/>
    <n v="875"/>
    <n v="44881"/>
    <n v="39337"/>
    <n v="32060"/>
    <n v="25640"/>
    <n v="18464"/>
    <n v="14599"/>
    <n v="14701"/>
    <n v="11869"/>
    <n v="10458"/>
    <n v="7162"/>
    <n v="6978"/>
    <n v="4594"/>
    <n v="4090"/>
    <n v="2910"/>
    <n v="2490"/>
    <n v="1268"/>
    <n v="1638"/>
  </r>
  <r>
    <s v="TGO"/>
    <x v="0"/>
    <s v="TG"/>
    <x v="4"/>
    <x v="4"/>
    <s v="Tandjouare"/>
    <s v="TG0515"/>
    <n v="72937"/>
    <n v="78739"/>
    <n v="151679"/>
    <n v="12738"/>
    <n v="11426"/>
    <n v="10371"/>
    <n v="10023"/>
    <n v="6093"/>
    <n v="4114"/>
    <n v="3725"/>
    <n v="3028"/>
    <n v="2676"/>
    <n v="2003"/>
    <n v="1639"/>
    <n v="1325"/>
    <n v="1023"/>
    <n v="844"/>
    <n v="810"/>
    <n v="464"/>
    <n v="635"/>
    <n v="12580"/>
    <n v="11391"/>
    <n v="10275"/>
    <n v="8912"/>
    <n v="5650"/>
    <n v="4732"/>
    <n v="5014"/>
    <n v="4404"/>
    <n v="3825"/>
    <n v="2643"/>
    <n v="2669"/>
    <n v="1606"/>
    <n v="1661"/>
    <n v="1159"/>
    <n v="1043"/>
    <n v="591"/>
    <n v="584"/>
    <n v="25318"/>
    <n v="22817"/>
    <n v="20646"/>
    <n v="18935"/>
    <n v="11743"/>
    <n v="8845"/>
    <n v="8739"/>
    <n v="7433"/>
    <n v="6500"/>
    <n v="4646"/>
    <n v="4309"/>
    <n v="2930"/>
    <n v="2685"/>
    <n v="2004"/>
    <n v="1853"/>
    <n v="1055"/>
    <n v="1220"/>
  </r>
  <r>
    <m/>
    <x v="1"/>
    <m/>
    <x v="5"/>
    <x v="5"/>
    <m/>
    <m/>
    <n v="3913007"/>
    <n v="4107091"/>
    <n v="8020081"/>
    <n v="577403"/>
    <n v="504081"/>
    <n v="481643"/>
    <n v="475744"/>
    <n v="374771"/>
    <n v="301049"/>
    <n v="244222"/>
    <n v="216359"/>
    <n v="188755"/>
    <n v="151923"/>
    <n v="121566"/>
    <n v="90947"/>
    <n v="59280"/>
    <n v="49443"/>
    <n v="33396"/>
    <n v="20943"/>
    <n v="21480"/>
    <n v="569916"/>
    <n v="504255"/>
    <n v="478540"/>
    <n v="458050"/>
    <n v="345236"/>
    <n v="307503"/>
    <n v="305350"/>
    <n v="277117"/>
    <n v="210751"/>
    <n v="172138"/>
    <n v="132658"/>
    <n v="100716"/>
    <n v="71643"/>
    <n v="60700"/>
    <n v="45964"/>
    <n v="31740"/>
    <n v="34816"/>
    <n v="1147316"/>
    <n v="1008342"/>
    <n v="960182"/>
    <n v="933795"/>
    <n v="719997"/>
    <n v="608544"/>
    <n v="549569"/>
    <n v="493477"/>
    <n v="399501"/>
    <n v="324064"/>
    <n v="254221"/>
    <n v="191666"/>
    <n v="130923"/>
    <n v="110145"/>
    <n v="79361"/>
    <n v="52678"/>
    <n v="56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3B999-86BB-4397-8BBF-8B96110A136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I7" firstHeaderRow="0" firstDataRow="1" firstDataCol="1"/>
  <pivotFields count="61">
    <pivotField showAll="0"/>
    <pivotField showAll="0"/>
    <pivotField showAll="0"/>
    <pivotField axis="axisRow" showAll="0">
      <items count="7">
        <item x="2"/>
        <item x="3"/>
        <item x="0"/>
        <item x="1"/>
        <item x="4"/>
        <item h="1" x="5"/>
        <item t="default"/>
      </items>
    </pivotField>
    <pivotField showAll="0">
      <items count="7">
        <item x="2"/>
        <item x="3"/>
        <item x="0"/>
        <item x="1"/>
        <item x="4"/>
        <item x="5"/>
        <item t="default"/>
      </items>
    </pivotField>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2"/>
  </colFields>
  <colItems count="3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colItems>
  <dataFields count="34">
    <dataField name="Sum of Male_00-04" fld="10" baseField="0" baseItem="0"/>
    <dataField name="Sum of Male_05-09" fld="11" baseField="0" baseItem="0"/>
    <dataField name="Sum of Male_10-14" fld="12" baseField="0" baseItem="0"/>
    <dataField name="Sum of Male_15-19" fld="13" baseField="0" baseItem="0"/>
    <dataField name="Sum of Male_20-24" fld="14" baseField="0" baseItem="0"/>
    <dataField name="Sum of Male_25-29" fld="15" baseField="0" baseItem="0"/>
    <dataField name="Sum of Male_30-34" fld="16" baseField="0" baseItem="0"/>
    <dataField name="Sum of Male_35-39" fld="17" baseField="0" baseItem="0"/>
    <dataField name="Sum of Male_40-44" fld="18" baseField="0" baseItem="0"/>
    <dataField name="Sum of Male_45-49" fld="19" baseField="0" baseItem="0"/>
    <dataField name="Sum of Male_50-54" fld="20" baseField="0" baseItem="0"/>
    <dataField name="Sum of Male_55-59" fld="21" baseField="0" baseItem="0"/>
    <dataField name="Sum of Male_60-64" fld="22" baseField="0" baseItem="0"/>
    <dataField name="Sum of Male_65-69" fld="23" baseField="0" baseItem="0"/>
    <dataField name="Sum of Male_70-74" fld="24" baseField="0" baseItem="0"/>
    <dataField name="Sum of Male_75-79" fld="25" baseField="0" baseItem="0"/>
    <dataField name="Sum of Male_80+" fld="26" baseField="0" baseItem="0"/>
    <dataField name="Sum of Female_00-04" fld="27" baseField="0" baseItem="0"/>
    <dataField name="Sum of Female_05-09" fld="28" baseField="0" baseItem="0"/>
    <dataField name="Sum of Female_10-14" fld="29" baseField="0" baseItem="0"/>
    <dataField name="Sum of Female_15-19" fld="30" baseField="0" baseItem="0"/>
    <dataField name="Sum of Female_20-24" fld="31" baseField="0" baseItem="0"/>
    <dataField name="Sum of Female_25-29" fld="32" baseField="0" baseItem="0"/>
    <dataField name="Sum of Female_30-34" fld="33" baseField="0" baseItem="0"/>
    <dataField name="Sum of Female_35-39" fld="34" baseField="0" baseItem="0"/>
    <dataField name="Sum of Female_40-44" fld="35" baseField="0" baseItem="0"/>
    <dataField name="Sum of Female_45-49" fld="36" baseField="0" baseItem="0"/>
    <dataField name="Sum of Female_50-54" fld="37" baseField="0" baseItem="0"/>
    <dataField name="Sum of Female_55-59" fld="38" baseField="0" baseItem="0"/>
    <dataField name="Sum of Female_60-64" fld="39" baseField="0" baseItem="0"/>
    <dataField name="Sum of Female_65-69" fld="40" baseField="0" baseItem="0"/>
    <dataField name="Sum of Female_70-74" fld="41" baseField="0" baseItem="0"/>
    <dataField name="Sum of Female_75-79" fld="42" baseField="0" baseItem="0"/>
    <dataField name="Sum of Female_80+"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C1656C-0618-4EF3-82CC-28E79023EA2E}"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I10" firstHeaderRow="0" firstDataRow="1" firstDataCol="1"/>
  <pivotFields count="61">
    <pivotField showAll="0"/>
    <pivotField axis="axisRow" showAll="0">
      <items count="3">
        <item x="0"/>
        <item x="1"/>
        <item t="default"/>
      </items>
    </pivotField>
    <pivotField showAll="0"/>
    <pivotField axis="axisRow" showAll="0">
      <items count="7">
        <item x="2"/>
        <item x="3"/>
        <item x="0"/>
        <item x="1"/>
        <item x="4"/>
        <item h="1" x="5"/>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7">
    <i>
      <x/>
    </i>
    <i r="1">
      <x/>
    </i>
    <i r="1">
      <x v="1"/>
    </i>
    <i r="1">
      <x v="2"/>
    </i>
    <i r="1">
      <x v="3"/>
    </i>
    <i r="1">
      <x v="4"/>
    </i>
    <i t="grand">
      <x/>
    </i>
  </rowItems>
  <colFields count="1">
    <field x="-2"/>
  </colFields>
  <colItems count="34">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colItems>
  <dataFields count="34">
    <dataField name="Sum of Male_00-04" fld="10" baseField="0" baseItem="0"/>
    <dataField name="Sum of Male_05-09" fld="11" baseField="0" baseItem="0"/>
    <dataField name="Sum of Male_10-14" fld="12" baseField="0" baseItem="0"/>
    <dataField name="Sum of Male_15-19" fld="13" baseField="0" baseItem="0"/>
    <dataField name="Sum of Male_20-24" fld="14" baseField="0" baseItem="0"/>
    <dataField name="Sum of Male_25-29" fld="15" baseField="0" baseItem="0"/>
    <dataField name="Sum of Male_30-34" fld="16" baseField="0" baseItem="0"/>
    <dataField name="Sum of Male_35-39" fld="17" baseField="0" baseItem="0"/>
    <dataField name="Sum of Male_40-44" fld="18" baseField="0" baseItem="0"/>
    <dataField name="Sum of Male_45-49" fld="19" baseField="0" baseItem="0"/>
    <dataField name="Sum of Male_50-54" fld="20" baseField="0" baseItem="0"/>
    <dataField name="Sum of Male_55-59" fld="21" baseField="0" baseItem="0"/>
    <dataField name="Sum of Male_60-64" fld="22" baseField="0" baseItem="0"/>
    <dataField name="Sum of Male_65-69" fld="23" baseField="0" baseItem="0"/>
    <dataField name="Sum of Male_70-74" fld="24" baseField="0" baseItem="0"/>
    <dataField name="Sum of Male_75-79" fld="25" baseField="0" baseItem="0"/>
    <dataField name="Sum of Male_80+" fld="26" baseField="0" baseItem="0"/>
    <dataField name="Sum of Female_00-04" fld="27" baseField="0" baseItem="0"/>
    <dataField name="Sum of Female_05-09" fld="28" baseField="0" baseItem="0"/>
    <dataField name="Sum of Female_10-14" fld="29" baseField="0" baseItem="0"/>
    <dataField name="Sum of Female_15-19" fld="30" baseField="0" baseItem="0"/>
    <dataField name="Sum of Female_20-24" fld="31" baseField="0" baseItem="0"/>
    <dataField name="Sum of Female_25-29" fld="32" baseField="0" baseItem="0"/>
    <dataField name="Sum of Female_30-34" fld="33" baseField="0" baseItem="0"/>
    <dataField name="Sum of Female_35-39" fld="34" baseField="0" baseItem="0"/>
    <dataField name="Sum of Female_40-44" fld="35" baseField="0" baseItem="0"/>
    <dataField name="Sum of Female_45-49" fld="36" baseField="0" baseItem="0"/>
    <dataField name="Sum of Female_50-54" fld="37" baseField="0" baseItem="0"/>
    <dataField name="Sum of Female_55-59" fld="38" baseField="0" baseItem="0"/>
    <dataField name="Sum of Female_60-64" fld="39" baseField="0" baseItem="0"/>
    <dataField name="Sum of Female_65-69" fld="40" baseField="0" baseItem="0"/>
    <dataField name="Sum of Female_70-74" fld="41" baseField="0" baseItem="0"/>
    <dataField name="Sum of Female_75-79" fld="42" baseField="0" baseItem="0"/>
    <dataField name="Sum of Female_80+"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4A64EC-FDEF-4370-8A68-18B5230C9D3D}"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L10" firstHeaderRow="0" firstDataRow="1" firstDataCol="1"/>
  <pivotFields count="61">
    <pivotField showAll="0"/>
    <pivotField axis="axisRow" showAll="0">
      <items count="3">
        <item x="0"/>
        <item x="1"/>
        <item t="default"/>
      </items>
    </pivotField>
    <pivotField showAll="0"/>
    <pivotField axis="axisRow" showAll="0">
      <items count="7">
        <item x="2"/>
        <item x="3"/>
        <item x="0"/>
        <item x="1"/>
        <item x="4"/>
        <item h="1" x="5"/>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7">
    <i>
      <x/>
    </i>
    <i r="1">
      <x/>
    </i>
    <i r="1">
      <x v="1"/>
    </i>
    <i r="1">
      <x v="2"/>
    </i>
    <i r="1">
      <x v="3"/>
    </i>
    <i r="1">
      <x v="4"/>
    </i>
    <i t="grand">
      <x/>
    </i>
  </rowItems>
  <colFields count="1">
    <field x="-2"/>
  </colFields>
  <colItems count="37">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colItems>
  <dataFields count="37">
    <dataField name="Sum of Male_00-04" fld="10" baseField="0" baseItem="0"/>
    <dataField name="Sum of Male_05-09" fld="11" baseField="0" baseItem="0"/>
    <dataField name="Sum of Male_10-14" fld="12" baseField="0" baseItem="0"/>
    <dataField name="Sum of Male_15-19" fld="13" baseField="0" baseItem="0"/>
    <dataField name="Sum of Male_20-24" fld="14" baseField="0" baseItem="0"/>
    <dataField name="Sum of Male_25-29" fld="15" baseField="0" baseItem="0"/>
    <dataField name="Sum of Male_30-34" fld="16" baseField="0" baseItem="0"/>
    <dataField name="Sum of Male_35-39" fld="17" baseField="0" baseItem="0"/>
    <dataField name="Sum of Male_40-44" fld="18" baseField="0" baseItem="0"/>
    <dataField name="Sum of Male_45-49" fld="19" baseField="0" baseItem="0"/>
    <dataField name="Sum of Male_50-54" fld="20" baseField="0" baseItem="0"/>
    <dataField name="Sum of Male_55-59" fld="21" baseField="0" baseItem="0"/>
    <dataField name="Sum of Male_60-64" fld="22" baseField="0" baseItem="0"/>
    <dataField name="Sum of Male_65-69" fld="23" baseField="0" baseItem="0"/>
    <dataField name="Sum of Male_70-74" fld="24" baseField="0" baseItem="0"/>
    <dataField name="Sum of Male_75-79" fld="25" baseField="0" baseItem="0"/>
    <dataField name="Sum of Male_80+" fld="26" baseField="0" baseItem="0"/>
    <dataField name="Sum of Female_00-04" fld="27" baseField="0" baseItem="0"/>
    <dataField name="Sum of Female_05-09" fld="28" baseField="0" baseItem="0"/>
    <dataField name="Sum of Female_10-14" fld="29" baseField="0" baseItem="0"/>
    <dataField name="Sum of Female_15-19" fld="30" baseField="0" baseItem="0"/>
    <dataField name="Sum of Female_20-24" fld="31" baseField="0" baseItem="0"/>
    <dataField name="Sum of Female_25-29" fld="32" baseField="0" baseItem="0"/>
    <dataField name="Sum of Female_30-34" fld="33" baseField="0" baseItem="0"/>
    <dataField name="Sum of Female_35-39" fld="34" baseField="0" baseItem="0"/>
    <dataField name="Sum of Female_40-44" fld="35" baseField="0" baseItem="0"/>
    <dataField name="Sum of Female_45-49" fld="36" baseField="0" baseItem="0"/>
    <dataField name="Sum of Female_50-54" fld="37" baseField="0" baseItem="0"/>
    <dataField name="Sum of Female_55-59" fld="38" baseField="0" baseItem="0"/>
    <dataField name="Sum of Female_60-64" fld="39" baseField="0" baseItem="0"/>
    <dataField name="Sum of Female_65-69" fld="40" baseField="0" baseItem="0"/>
    <dataField name="Sum of Female_70-74" fld="41" baseField="0" baseItem="0"/>
    <dataField name="Sum of Female_75-79" fld="42" baseField="0" baseItem="0"/>
    <dataField name="Sum of Female_80+" fld="43" baseField="0" baseItem="0"/>
    <dataField name="Sum of Male_Total" fld="7" baseField="0" baseItem="0"/>
    <dataField name="Sum of Female_Total" fld="8" baseField="0" baseItem="0"/>
    <dataField name="Sum of Both_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nlstogo.org/download/etudes_et_enquEtes/Recensement%20General%20de%20la%20Population%20et%20de%20lHabitat_Togo%202010.pdf" TargetMode="External"/><Relationship Id="rId1" Type="http://schemas.openxmlformats.org/officeDocument/2006/relationships/hyperlink" Target="https://cnlstogo.org/download/etudes_et_enquEtes/Recensement%20General%20de%20la%20Population%20et%20de%20lHabitat_Togo%202010.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ivotTable" Target="../pivotTables/pivotTable2.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7D673-8788-4D09-8DB9-C0654CBE7B08}">
  <dimension ref="A1:B17"/>
  <sheetViews>
    <sheetView workbookViewId="0"/>
  </sheetViews>
  <sheetFormatPr baseColWidth="10" defaultColWidth="8.83203125" defaultRowHeight="15"/>
  <cols>
    <col min="1" max="1" width="38.5" style="31" customWidth="1"/>
    <col min="2" max="2" width="98.5" style="35" customWidth="1"/>
  </cols>
  <sheetData>
    <row r="1" spans="1:2" ht="16" thickBot="1">
      <c r="A1" s="29" t="s">
        <v>90</v>
      </c>
      <c r="B1" s="32" t="s">
        <v>91</v>
      </c>
    </row>
    <row r="2" spans="1:2" ht="16" thickBot="1">
      <c r="A2" s="30" t="s">
        <v>89</v>
      </c>
      <c r="B2" s="33" t="s">
        <v>108</v>
      </c>
    </row>
    <row r="3" spans="1:2" ht="16" thickBot="1">
      <c r="A3" s="30" t="s">
        <v>92</v>
      </c>
      <c r="B3" s="33">
        <v>2010</v>
      </c>
    </row>
    <row r="4" spans="1:2" ht="16" thickBot="1">
      <c r="A4" s="30" t="s">
        <v>93</v>
      </c>
      <c r="B4" s="33">
        <v>2021</v>
      </c>
    </row>
    <row r="5" spans="1:2" ht="16" thickBot="1">
      <c r="A5" s="30" t="s">
        <v>94</v>
      </c>
      <c r="B5" s="33" t="s">
        <v>112</v>
      </c>
    </row>
    <row r="6" spans="1:2" ht="33" thickBot="1">
      <c r="A6" s="30" t="s">
        <v>95</v>
      </c>
      <c r="B6" s="34" t="s">
        <v>111</v>
      </c>
    </row>
    <row r="7" spans="1:2" ht="33" thickBot="1">
      <c r="A7" s="30" t="s">
        <v>96</v>
      </c>
      <c r="B7" s="34" t="s">
        <v>111</v>
      </c>
    </row>
    <row r="8" spans="1:2" ht="16" thickBot="1">
      <c r="A8" s="30" t="s">
        <v>97</v>
      </c>
      <c r="B8" s="33">
        <v>2021</v>
      </c>
    </row>
    <row r="9" spans="1:2" ht="16" thickBot="1">
      <c r="A9" s="30" t="s">
        <v>109</v>
      </c>
      <c r="B9" s="33" t="s">
        <v>113</v>
      </c>
    </row>
    <row r="10" spans="1:2" ht="16" thickBot="1">
      <c r="A10" s="30" t="s">
        <v>98</v>
      </c>
      <c r="B10" s="33">
        <v>5</v>
      </c>
    </row>
    <row r="11" spans="1:2" ht="16" thickBot="1">
      <c r="A11" s="30" t="s">
        <v>99</v>
      </c>
      <c r="B11" s="33" t="s">
        <v>100</v>
      </c>
    </row>
    <row r="12" spans="1:2" ht="16" thickBot="1">
      <c r="A12" s="30" t="s">
        <v>101</v>
      </c>
      <c r="B12" s="33" t="s">
        <v>102</v>
      </c>
    </row>
    <row r="13" spans="1:2" ht="16" thickBot="1">
      <c r="A13" s="30" t="s">
        <v>103</v>
      </c>
      <c r="B13" s="33" t="s">
        <v>114</v>
      </c>
    </row>
    <row r="14" spans="1:2" ht="16" thickBot="1">
      <c r="A14" s="30" t="s">
        <v>104</v>
      </c>
      <c r="B14" s="33">
        <v>37</v>
      </c>
    </row>
    <row r="15" spans="1:2" ht="16" thickBot="1">
      <c r="A15" s="30" t="s">
        <v>105</v>
      </c>
      <c r="B15" s="33" t="s">
        <v>100</v>
      </c>
    </row>
    <row r="16" spans="1:2" ht="16" thickBot="1">
      <c r="A16" s="30" t="s">
        <v>106</v>
      </c>
      <c r="B16" s="33" t="s">
        <v>102</v>
      </c>
    </row>
    <row r="17" spans="1:2" ht="16" thickBot="1">
      <c r="A17" s="30" t="s">
        <v>107</v>
      </c>
      <c r="B17" s="33" t="s">
        <v>110</v>
      </c>
    </row>
  </sheetData>
  <hyperlinks>
    <hyperlink ref="B6" r:id="rId1" xr:uid="{F217E069-9F5D-4E8E-934B-5F0D926E0B6A}"/>
    <hyperlink ref="B7" r:id="rId2" xr:uid="{92873A1C-6C4D-4216-AD4C-62A6131D537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62D8A-9651-4EA0-8802-6858F6FF5218}">
  <dimension ref="A1:CA49"/>
  <sheetViews>
    <sheetView topLeftCell="A32" zoomScaleNormal="100" workbookViewId="0">
      <selection activeCell="A32" sqref="A32"/>
    </sheetView>
  </sheetViews>
  <sheetFormatPr baseColWidth="10" defaultColWidth="9.1640625" defaultRowHeight="15"/>
  <cols>
    <col min="1" max="1" width="13.33203125" bestFit="1" customWidth="1"/>
    <col min="2" max="10" width="18.1640625" bestFit="1" customWidth="1"/>
    <col min="11" max="11" width="18.1640625" customWidth="1"/>
    <col min="12" max="17" width="18.1640625" bestFit="1" customWidth="1"/>
    <col min="18" max="18" width="16.33203125" bestFit="1" customWidth="1"/>
    <col min="19" max="34" width="20.1640625" bestFit="1" customWidth="1"/>
    <col min="35" max="35" width="18.5" bestFit="1" customWidth="1"/>
    <col min="36" max="36" width="17.83203125" bestFit="1" customWidth="1"/>
    <col min="37" max="37" width="19.83203125" bestFit="1" customWidth="1"/>
    <col min="38" max="38" width="17.5" bestFit="1" customWidth="1"/>
  </cols>
  <sheetData>
    <row r="1" spans="1:38" ht="16" hidden="1" thickBot="1">
      <c r="A1" s="44" t="s">
        <v>276</v>
      </c>
      <c r="B1" s="45">
        <f>SUM(B4:AI4)</f>
        <v>8020098</v>
      </c>
    </row>
    <row r="2" spans="1:38" hidden="1"/>
    <row r="3" spans="1:38" hidden="1">
      <c r="A3" t="s">
        <v>165</v>
      </c>
      <c r="B3" t="s">
        <v>167</v>
      </c>
      <c r="C3" t="s">
        <v>168</v>
      </c>
      <c r="D3" t="s">
        <v>169</v>
      </c>
      <c r="E3" t="s">
        <v>170</v>
      </c>
      <c r="F3" t="s">
        <v>171</v>
      </c>
      <c r="G3" t="s">
        <v>172</v>
      </c>
      <c r="H3" t="s">
        <v>173</v>
      </c>
      <c r="I3" t="s">
        <v>174</v>
      </c>
      <c r="J3" t="s">
        <v>175</v>
      </c>
      <c r="K3" t="s">
        <v>176</v>
      </c>
      <c r="L3" t="s">
        <v>177</v>
      </c>
      <c r="M3" t="s">
        <v>178</v>
      </c>
      <c r="N3" t="s">
        <v>180</v>
      </c>
      <c r="O3" t="s">
        <v>181</v>
      </c>
      <c r="P3" t="s">
        <v>179</v>
      </c>
      <c r="Q3" t="s">
        <v>182</v>
      </c>
      <c r="R3" t="s">
        <v>183</v>
      </c>
      <c r="S3" t="s">
        <v>184</v>
      </c>
      <c r="T3" t="s">
        <v>185</v>
      </c>
      <c r="U3" t="s">
        <v>186</v>
      </c>
      <c r="V3" t="s">
        <v>187</v>
      </c>
      <c r="W3" t="s">
        <v>188</v>
      </c>
      <c r="X3" t="s">
        <v>189</v>
      </c>
      <c r="Y3" t="s">
        <v>190</v>
      </c>
      <c r="Z3" t="s">
        <v>191</v>
      </c>
      <c r="AA3" t="s">
        <v>192</v>
      </c>
      <c r="AB3" t="s">
        <v>193</v>
      </c>
      <c r="AC3" t="s">
        <v>194</v>
      </c>
      <c r="AD3" t="s">
        <v>195</v>
      </c>
      <c r="AE3" t="s">
        <v>196</v>
      </c>
      <c r="AF3" t="s">
        <v>197</v>
      </c>
      <c r="AG3" t="s">
        <v>198</v>
      </c>
      <c r="AH3" t="s">
        <v>199</v>
      </c>
      <c r="AI3" t="s">
        <v>200</v>
      </c>
      <c r="AJ3" t="s">
        <v>277</v>
      </c>
      <c r="AK3" t="s">
        <v>278</v>
      </c>
      <c r="AL3" t="s">
        <v>279</v>
      </c>
    </row>
    <row r="4" spans="1:38" hidden="1">
      <c r="A4" s="39" t="s">
        <v>0</v>
      </c>
      <c r="B4">
        <v>577403</v>
      </c>
      <c r="C4">
        <v>504081</v>
      </c>
      <c r="D4">
        <v>481643</v>
      </c>
      <c r="E4">
        <v>475744</v>
      </c>
      <c r="F4">
        <v>374771</v>
      </c>
      <c r="G4">
        <v>301049</v>
      </c>
      <c r="H4">
        <v>244222</v>
      </c>
      <c r="I4">
        <v>216359</v>
      </c>
      <c r="J4">
        <v>188755</v>
      </c>
      <c r="K4">
        <v>151923</v>
      </c>
      <c r="L4">
        <v>121566</v>
      </c>
      <c r="M4">
        <v>90947</v>
      </c>
      <c r="N4">
        <v>59280</v>
      </c>
      <c r="O4">
        <v>49443</v>
      </c>
      <c r="P4">
        <v>33396</v>
      </c>
      <c r="Q4">
        <v>20943</v>
      </c>
      <c r="R4">
        <v>21480</v>
      </c>
      <c r="S4">
        <v>569916</v>
      </c>
      <c r="T4">
        <v>504255</v>
      </c>
      <c r="U4">
        <v>478540</v>
      </c>
      <c r="V4">
        <v>458050</v>
      </c>
      <c r="W4">
        <v>345236</v>
      </c>
      <c r="X4">
        <v>307503</v>
      </c>
      <c r="Y4">
        <v>305350</v>
      </c>
      <c r="Z4">
        <v>277117</v>
      </c>
      <c r="AA4">
        <v>210751</v>
      </c>
      <c r="AB4">
        <v>172138</v>
      </c>
      <c r="AC4">
        <v>132658</v>
      </c>
      <c r="AD4">
        <v>100716</v>
      </c>
      <c r="AE4">
        <v>71643</v>
      </c>
      <c r="AF4">
        <v>60700</v>
      </c>
      <c r="AG4">
        <v>45964</v>
      </c>
      <c r="AH4">
        <v>31740</v>
      </c>
      <c r="AI4">
        <v>34816</v>
      </c>
      <c r="AJ4">
        <v>3913007</v>
      </c>
      <c r="AK4">
        <v>4107091</v>
      </c>
      <c r="AL4">
        <v>8020081</v>
      </c>
    </row>
    <row r="5" spans="1:38" hidden="1">
      <c r="A5" s="35" t="s">
        <v>23</v>
      </c>
      <c r="B5">
        <v>58926</v>
      </c>
      <c r="C5">
        <v>53101</v>
      </c>
      <c r="D5">
        <v>53576</v>
      </c>
      <c r="E5">
        <v>53941</v>
      </c>
      <c r="F5">
        <v>37716</v>
      </c>
      <c r="G5">
        <v>27016</v>
      </c>
      <c r="H5">
        <v>21386</v>
      </c>
      <c r="I5">
        <v>20571</v>
      </c>
      <c r="J5">
        <v>18361</v>
      </c>
      <c r="K5">
        <v>15746</v>
      </c>
      <c r="L5">
        <v>11804</v>
      </c>
      <c r="M5">
        <v>9009</v>
      </c>
      <c r="N5">
        <v>6080</v>
      </c>
      <c r="O5">
        <v>5412</v>
      </c>
      <c r="P5">
        <v>3527</v>
      </c>
      <c r="Q5">
        <v>2367</v>
      </c>
      <c r="R5">
        <v>2558</v>
      </c>
      <c r="S5">
        <v>58228</v>
      </c>
      <c r="T5">
        <v>52381</v>
      </c>
      <c r="U5">
        <v>49612</v>
      </c>
      <c r="V5">
        <v>43533</v>
      </c>
      <c r="W5">
        <v>30762</v>
      </c>
      <c r="X5">
        <v>27455</v>
      </c>
      <c r="Y5">
        <v>27390</v>
      </c>
      <c r="Z5">
        <v>27273</v>
      </c>
      <c r="AA5">
        <v>20214</v>
      </c>
      <c r="AB5">
        <v>16993</v>
      </c>
      <c r="AC5">
        <v>11922</v>
      </c>
      <c r="AD5">
        <v>9459</v>
      </c>
      <c r="AE5">
        <v>6851</v>
      </c>
      <c r="AF5">
        <v>6003</v>
      </c>
      <c r="AG5">
        <v>4226</v>
      </c>
      <c r="AH5">
        <v>3199</v>
      </c>
      <c r="AI5">
        <v>3642</v>
      </c>
      <c r="AJ5">
        <v>401098</v>
      </c>
      <c r="AK5">
        <v>399140</v>
      </c>
      <c r="AL5">
        <v>800234</v>
      </c>
    </row>
    <row r="6" spans="1:38" hidden="1">
      <c r="A6" s="35" t="s">
        <v>29</v>
      </c>
      <c r="B6">
        <v>76519</v>
      </c>
      <c r="C6">
        <v>66352</v>
      </c>
      <c r="D6">
        <v>63851</v>
      </c>
      <c r="E6">
        <v>61160</v>
      </c>
      <c r="F6">
        <v>49124</v>
      </c>
      <c r="G6">
        <v>34953</v>
      </c>
      <c r="H6">
        <v>25132</v>
      </c>
      <c r="I6">
        <v>22604</v>
      </c>
      <c r="J6">
        <v>20404</v>
      </c>
      <c r="K6">
        <v>17716</v>
      </c>
      <c r="L6">
        <v>13740</v>
      </c>
      <c r="M6">
        <v>11374</v>
      </c>
      <c r="N6">
        <v>7155</v>
      </c>
      <c r="O6">
        <v>7376</v>
      </c>
      <c r="P6">
        <v>4770</v>
      </c>
      <c r="Q6">
        <v>3600</v>
      </c>
      <c r="R6">
        <v>3186</v>
      </c>
      <c r="S6">
        <v>76216</v>
      </c>
      <c r="T6">
        <v>66065</v>
      </c>
      <c r="U6">
        <v>59290</v>
      </c>
      <c r="V6">
        <v>51349</v>
      </c>
      <c r="W6">
        <v>39459</v>
      </c>
      <c r="X6">
        <v>32875</v>
      </c>
      <c r="Y6">
        <v>32280</v>
      </c>
      <c r="Z6">
        <v>30930</v>
      </c>
      <c r="AA6">
        <v>25218</v>
      </c>
      <c r="AB6">
        <v>22414</v>
      </c>
      <c r="AC6">
        <v>16661</v>
      </c>
      <c r="AD6">
        <v>14745</v>
      </c>
      <c r="AE6">
        <v>10110</v>
      </c>
      <c r="AF6">
        <v>10507</v>
      </c>
      <c r="AG6">
        <v>7569</v>
      </c>
      <c r="AH6">
        <v>6337</v>
      </c>
      <c r="AI6">
        <v>5810</v>
      </c>
      <c r="AJ6">
        <v>489012</v>
      </c>
      <c r="AK6">
        <v>507839</v>
      </c>
      <c r="AL6">
        <v>996851</v>
      </c>
    </row>
    <row r="7" spans="1:38" hidden="1">
      <c r="A7" s="35" t="s">
        <v>1</v>
      </c>
      <c r="B7">
        <v>213011</v>
      </c>
      <c r="C7">
        <v>179119</v>
      </c>
      <c r="D7">
        <v>177355</v>
      </c>
      <c r="E7">
        <v>192391</v>
      </c>
      <c r="F7">
        <v>174217</v>
      </c>
      <c r="G7">
        <v>152797</v>
      </c>
      <c r="H7">
        <v>122111</v>
      </c>
      <c r="I7">
        <v>103915</v>
      </c>
      <c r="J7">
        <v>87026</v>
      </c>
      <c r="K7">
        <v>68181</v>
      </c>
      <c r="L7">
        <v>54920</v>
      </c>
      <c r="M7">
        <v>41034</v>
      </c>
      <c r="N7">
        <v>24620</v>
      </c>
      <c r="O7">
        <v>19321</v>
      </c>
      <c r="P7">
        <v>12075</v>
      </c>
      <c r="Q7">
        <v>7091</v>
      </c>
      <c r="R7">
        <v>6850</v>
      </c>
      <c r="S7">
        <v>208699</v>
      </c>
      <c r="T7">
        <v>182379</v>
      </c>
      <c r="U7">
        <v>192590</v>
      </c>
      <c r="V7">
        <v>208359</v>
      </c>
      <c r="W7">
        <v>163475</v>
      </c>
      <c r="X7">
        <v>147335</v>
      </c>
      <c r="Y7">
        <v>143629</v>
      </c>
      <c r="Z7">
        <v>126255</v>
      </c>
      <c r="AA7">
        <v>94377</v>
      </c>
      <c r="AB7">
        <v>77642</v>
      </c>
      <c r="AC7">
        <v>59589</v>
      </c>
      <c r="AD7">
        <v>45816</v>
      </c>
      <c r="AE7">
        <v>29948</v>
      </c>
      <c r="AF7">
        <v>25049</v>
      </c>
      <c r="AG7">
        <v>18464</v>
      </c>
      <c r="AH7">
        <v>13182</v>
      </c>
      <c r="AI7">
        <v>14687</v>
      </c>
      <c r="AJ7">
        <v>1636035</v>
      </c>
      <c r="AK7">
        <v>1751475</v>
      </c>
      <c r="AL7">
        <v>3387508</v>
      </c>
    </row>
    <row r="8" spans="1:38" hidden="1">
      <c r="A8" s="35" t="s">
        <v>10</v>
      </c>
      <c r="B8">
        <v>135137</v>
      </c>
      <c r="C8">
        <v>121628</v>
      </c>
      <c r="D8">
        <v>113596</v>
      </c>
      <c r="E8">
        <v>106319</v>
      </c>
      <c r="F8">
        <v>75563</v>
      </c>
      <c r="G8">
        <v>58898</v>
      </c>
      <c r="H8">
        <v>49982</v>
      </c>
      <c r="I8">
        <v>47239</v>
      </c>
      <c r="J8">
        <v>43136</v>
      </c>
      <c r="K8">
        <v>35209</v>
      </c>
      <c r="L8">
        <v>28078</v>
      </c>
      <c r="M8">
        <v>19886</v>
      </c>
      <c r="N8">
        <v>13962</v>
      </c>
      <c r="O8">
        <v>11409</v>
      </c>
      <c r="P8">
        <v>7962</v>
      </c>
      <c r="Q8">
        <v>4951</v>
      </c>
      <c r="R8">
        <v>5136</v>
      </c>
      <c r="S8">
        <v>133157</v>
      </c>
      <c r="T8">
        <v>120768</v>
      </c>
      <c r="U8">
        <v>106783</v>
      </c>
      <c r="V8">
        <v>96357</v>
      </c>
      <c r="W8">
        <v>70826</v>
      </c>
      <c r="X8">
        <v>64742</v>
      </c>
      <c r="Y8">
        <v>64668</v>
      </c>
      <c r="Z8">
        <v>61547</v>
      </c>
      <c r="AA8">
        <v>45483</v>
      </c>
      <c r="AB8">
        <v>36908</v>
      </c>
      <c r="AC8">
        <v>27655</v>
      </c>
      <c r="AD8">
        <v>19881</v>
      </c>
      <c r="AE8">
        <v>14920</v>
      </c>
      <c r="AF8">
        <v>12255</v>
      </c>
      <c r="AG8">
        <v>9368</v>
      </c>
      <c r="AH8">
        <v>5682</v>
      </c>
      <c r="AI8">
        <v>6565</v>
      </c>
      <c r="AJ8">
        <v>878093</v>
      </c>
      <c r="AK8">
        <v>897565</v>
      </c>
      <c r="AL8">
        <v>1775646</v>
      </c>
    </row>
    <row r="9" spans="1:38" hidden="1">
      <c r="A9" s="35" t="s">
        <v>37</v>
      </c>
      <c r="B9">
        <v>93810</v>
      </c>
      <c r="C9">
        <v>83881</v>
      </c>
      <c r="D9">
        <v>73265</v>
      </c>
      <c r="E9">
        <v>61933</v>
      </c>
      <c r="F9">
        <v>38151</v>
      </c>
      <c r="G9">
        <v>27385</v>
      </c>
      <c r="H9">
        <v>25611</v>
      </c>
      <c r="I9">
        <v>22030</v>
      </c>
      <c r="J9">
        <v>19828</v>
      </c>
      <c r="K9">
        <v>15071</v>
      </c>
      <c r="L9">
        <v>13024</v>
      </c>
      <c r="M9">
        <v>9644</v>
      </c>
      <c r="N9">
        <v>7463</v>
      </c>
      <c r="O9">
        <v>5925</v>
      </c>
      <c r="P9">
        <v>5062</v>
      </c>
      <c r="Q9">
        <v>2934</v>
      </c>
      <c r="R9">
        <v>3750</v>
      </c>
      <c r="S9">
        <v>93616</v>
      </c>
      <c r="T9">
        <v>82662</v>
      </c>
      <c r="U9">
        <v>70265</v>
      </c>
      <c r="V9">
        <v>58452</v>
      </c>
      <c r="W9">
        <v>40714</v>
      </c>
      <c r="X9">
        <v>35096</v>
      </c>
      <c r="Y9">
        <v>37383</v>
      </c>
      <c r="Z9">
        <v>31112</v>
      </c>
      <c r="AA9">
        <v>25459</v>
      </c>
      <c r="AB9">
        <v>18181</v>
      </c>
      <c r="AC9">
        <v>16831</v>
      </c>
      <c r="AD9">
        <v>10815</v>
      </c>
      <c r="AE9">
        <v>9814</v>
      </c>
      <c r="AF9">
        <v>6886</v>
      </c>
      <c r="AG9">
        <v>6337</v>
      </c>
      <c r="AH9">
        <v>3340</v>
      </c>
      <c r="AI9">
        <v>4112</v>
      </c>
      <c r="AJ9">
        <v>508769</v>
      </c>
      <c r="AK9">
        <v>551072</v>
      </c>
      <c r="AL9">
        <v>1059842</v>
      </c>
    </row>
    <row r="10" spans="1:38" hidden="1">
      <c r="A10" s="39" t="s">
        <v>166</v>
      </c>
      <c r="B10">
        <v>577403</v>
      </c>
      <c r="C10">
        <v>504081</v>
      </c>
      <c r="D10">
        <v>481643</v>
      </c>
      <c r="E10">
        <v>475744</v>
      </c>
      <c r="F10">
        <v>374771</v>
      </c>
      <c r="G10">
        <v>301049</v>
      </c>
      <c r="H10">
        <v>244222</v>
      </c>
      <c r="I10">
        <v>216359</v>
      </c>
      <c r="J10">
        <v>188755</v>
      </c>
      <c r="K10">
        <v>151923</v>
      </c>
      <c r="L10">
        <v>121566</v>
      </c>
      <c r="M10">
        <v>90947</v>
      </c>
      <c r="N10">
        <v>59280</v>
      </c>
      <c r="O10">
        <v>49443</v>
      </c>
      <c r="P10">
        <v>33396</v>
      </c>
      <c r="Q10">
        <v>20943</v>
      </c>
      <c r="R10">
        <v>21480</v>
      </c>
      <c r="S10">
        <v>569916</v>
      </c>
      <c r="T10">
        <v>504255</v>
      </c>
      <c r="U10">
        <v>478540</v>
      </c>
      <c r="V10">
        <v>458050</v>
      </c>
      <c r="W10">
        <v>345236</v>
      </c>
      <c r="X10">
        <v>307503</v>
      </c>
      <c r="Y10">
        <v>305350</v>
      </c>
      <c r="Z10">
        <v>277117</v>
      </c>
      <c r="AA10">
        <v>210751</v>
      </c>
      <c r="AB10">
        <v>172138</v>
      </c>
      <c r="AC10">
        <v>132658</v>
      </c>
      <c r="AD10">
        <v>100716</v>
      </c>
      <c r="AE10">
        <v>71643</v>
      </c>
      <c r="AF10">
        <v>60700</v>
      </c>
      <c r="AG10">
        <v>45964</v>
      </c>
      <c r="AH10">
        <v>31740</v>
      </c>
      <c r="AI10">
        <v>34816</v>
      </c>
      <c r="AJ10">
        <v>3913007</v>
      </c>
      <c r="AK10">
        <v>4107091</v>
      </c>
      <c r="AL10">
        <v>8020081</v>
      </c>
    </row>
    <row r="11" spans="1:38" hidden="1"/>
    <row r="12" spans="1:38" hidden="1"/>
    <row r="13" spans="1:38" hidden="1"/>
    <row r="14" spans="1:38" ht="48" hidden="1">
      <c r="A14" s="25" t="s">
        <v>116</v>
      </c>
      <c r="B14" s="26" t="s">
        <v>161</v>
      </c>
      <c r="C14" s="26" t="s">
        <v>160</v>
      </c>
      <c r="D14" s="26" t="s">
        <v>158</v>
      </c>
      <c r="E14" s="26" t="s">
        <v>159</v>
      </c>
      <c r="F14" s="40" t="s">
        <v>211</v>
      </c>
      <c r="G14" s="40" t="s">
        <v>212</v>
      </c>
      <c r="H14" s="40" t="s">
        <v>213</v>
      </c>
      <c r="I14" s="40" t="s">
        <v>214</v>
      </c>
      <c r="J14" s="40" t="s">
        <v>215</v>
      </c>
      <c r="K14" s="40" t="s">
        <v>216</v>
      </c>
      <c r="L14" s="40" t="s">
        <v>217</v>
      </c>
      <c r="M14" s="40" t="s">
        <v>218</v>
      </c>
      <c r="N14" s="40" t="s">
        <v>219</v>
      </c>
      <c r="O14" s="40" t="s">
        <v>220</v>
      </c>
    </row>
    <row r="15" spans="1:38" hidden="1">
      <c r="A15" s="1" t="s">
        <v>115</v>
      </c>
      <c r="B15" s="23">
        <v>-611674</v>
      </c>
      <c r="C15" s="28">
        <v>608386</v>
      </c>
      <c r="D15">
        <f t="shared" ref="D15:D25" si="0">(INDEX($A$4:$AI$9,1,ROW(A2)))*-1</f>
        <v>-577403</v>
      </c>
      <c r="E15">
        <f t="shared" ref="E15:E28" si="1">INDEX($A$4:$AI$9,1,ROW(A19))</f>
        <v>569916</v>
      </c>
      <c r="F15">
        <f t="shared" ref="F15:F25" si="2">(INDEX($A$4:$AI$9,2,ROW(A2)))*-1</f>
        <v>-58926</v>
      </c>
      <c r="G15">
        <f t="shared" ref="G15:G28" si="3">INDEX($A$4:$AI$9,2,ROW(A19))</f>
        <v>58228</v>
      </c>
      <c r="H15">
        <f t="shared" ref="H15:H25" si="4">(INDEX($A$4:$AI$9,3,ROW(A2)))*-1</f>
        <v>-76519</v>
      </c>
      <c r="I15">
        <f t="shared" ref="I15:I28" si="5">INDEX($A$4:$AI$9,3,ROW(A19))</f>
        <v>76216</v>
      </c>
      <c r="J15">
        <f t="shared" ref="J15:J25" si="6">(INDEX($A$4:$AI$9,4,ROW(A2)))*-1</f>
        <v>-213011</v>
      </c>
      <c r="K15">
        <f t="shared" ref="K15:K28" si="7">INDEX($A$4:$AI$9,4,ROW(A19))</f>
        <v>208699</v>
      </c>
      <c r="L15">
        <f t="shared" ref="L15:L25" si="8">(INDEX($A$4:$AI$9,5,ROW(A2)))*-1</f>
        <v>-135137</v>
      </c>
      <c r="M15">
        <f t="shared" ref="M15:M28" si="9">INDEX($A$4:$AI$9,5,ROW(A19))</f>
        <v>133157</v>
      </c>
      <c r="N15">
        <f t="shared" ref="N15:N25" si="10">(INDEX($A$4:$AI$9,6,ROW(A2)))*-1</f>
        <v>-93810</v>
      </c>
      <c r="O15">
        <f t="shared" ref="O15:O28" si="11">INDEX($A$4:$AI$9,6,ROW(A19))</f>
        <v>93616</v>
      </c>
    </row>
    <row r="16" spans="1:38" hidden="1">
      <c r="A16" s="1" t="s">
        <v>117</v>
      </c>
      <c r="B16" s="28">
        <v>-561621</v>
      </c>
      <c r="C16" s="28">
        <v>558500</v>
      </c>
      <c r="D16">
        <f t="shared" si="0"/>
        <v>-504081</v>
      </c>
      <c r="E16">
        <f t="shared" si="1"/>
        <v>504255</v>
      </c>
      <c r="F16">
        <f t="shared" si="2"/>
        <v>-53101</v>
      </c>
      <c r="G16">
        <f t="shared" si="3"/>
        <v>52381</v>
      </c>
      <c r="H16">
        <f t="shared" si="4"/>
        <v>-66352</v>
      </c>
      <c r="I16">
        <f t="shared" si="5"/>
        <v>66065</v>
      </c>
      <c r="J16">
        <f t="shared" si="6"/>
        <v>-179119</v>
      </c>
      <c r="K16">
        <f t="shared" si="7"/>
        <v>182379</v>
      </c>
      <c r="L16">
        <f t="shared" si="8"/>
        <v>-121628</v>
      </c>
      <c r="M16">
        <f t="shared" si="9"/>
        <v>120768</v>
      </c>
      <c r="N16">
        <f t="shared" si="10"/>
        <v>-83881</v>
      </c>
      <c r="O16">
        <f t="shared" si="11"/>
        <v>82662</v>
      </c>
    </row>
    <row r="17" spans="1:15" hidden="1">
      <c r="A17" s="1" t="s">
        <v>118</v>
      </c>
      <c r="B17" s="23">
        <v>-513865</v>
      </c>
      <c r="C17" s="28">
        <v>510126</v>
      </c>
      <c r="D17">
        <f t="shared" si="0"/>
        <v>-481643</v>
      </c>
      <c r="E17">
        <f t="shared" si="1"/>
        <v>478540</v>
      </c>
      <c r="F17">
        <f t="shared" si="2"/>
        <v>-53576</v>
      </c>
      <c r="G17">
        <f t="shared" si="3"/>
        <v>49612</v>
      </c>
      <c r="H17">
        <f t="shared" si="4"/>
        <v>-63851</v>
      </c>
      <c r="I17">
        <f t="shared" si="5"/>
        <v>59290</v>
      </c>
      <c r="J17">
        <f t="shared" si="6"/>
        <v>-177355</v>
      </c>
      <c r="K17">
        <f t="shared" si="7"/>
        <v>192590</v>
      </c>
      <c r="L17">
        <f t="shared" si="8"/>
        <v>-113596</v>
      </c>
      <c r="M17">
        <f t="shared" si="9"/>
        <v>106783</v>
      </c>
      <c r="N17">
        <f t="shared" si="10"/>
        <v>-73265</v>
      </c>
      <c r="O17">
        <f t="shared" si="11"/>
        <v>70265</v>
      </c>
    </row>
    <row r="18" spans="1:15" hidden="1">
      <c r="A18" s="1" t="s">
        <v>119</v>
      </c>
      <c r="B18" s="23">
        <v>-447288</v>
      </c>
      <c r="C18" s="28">
        <v>443717</v>
      </c>
      <c r="D18">
        <f t="shared" si="0"/>
        <v>-475744</v>
      </c>
      <c r="E18">
        <f t="shared" si="1"/>
        <v>458050</v>
      </c>
      <c r="F18">
        <f t="shared" si="2"/>
        <v>-53941</v>
      </c>
      <c r="G18">
        <f t="shared" si="3"/>
        <v>43533</v>
      </c>
      <c r="H18">
        <f t="shared" si="4"/>
        <v>-61160</v>
      </c>
      <c r="I18">
        <f t="shared" si="5"/>
        <v>51349</v>
      </c>
      <c r="J18">
        <f t="shared" si="6"/>
        <v>-192391</v>
      </c>
      <c r="K18">
        <f t="shared" si="7"/>
        <v>208359</v>
      </c>
      <c r="L18">
        <f t="shared" si="8"/>
        <v>-106319</v>
      </c>
      <c r="M18">
        <f t="shared" si="9"/>
        <v>96357</v>
      </c>
      <c r="N18">
        <f t="shared" si="10"/>
        <v>-61933</v>
      </c>
      <c r="O18">
        <f t="shared" si="11"/>
        <v>58452</v>
      </c>
    </row>
    <row r="19" spans="1:15" hidden="1">
      <c r="A19" s="1" t="s">
        <v>120</v>
      </c>
      <c r="B19" s="23">
        <v>-373141</v>
      </c>
      <c r="C19" s="28">
        <v>370592</v>
      </c>
      <c r="D19">
        <f t="shared" si="0"/>
        <v>-374771</v>
      </c>
      <c r="E19">
        <f t="shared" si="1"/>
        <v>345236</v>
      </c>
      <c r="F19">
        <f t="shared" si="2"/>
        <v>-37716</v>
      </c>
      <c r="G19">
        <f t="shared" si="3"/>
        <v>30762</v>
      </c>
      <c r="H19">
        <f t="shared" si="4"/>
        <v>-49124</v>
      </c>
      <c r="I19">
        <f t="shared" si="5"/>
        <v>39459</v>
      </c>
      <c r="J19">
        <f t="shared" si="6"/>
        <v>-174217</v>
      </c>
      <c r="K19">
        <f t="shared" si="7"/>
        <v>163475</v>
      </c>
      <c r="L19">
        <f t="shared" si="8"/>
        <v>-75563</v>
      </c>
      <c r="M19">
        <f t="shared" si="9"/>
        <v>70826</v>
      </c>
      <c r="N19">
        <f t="shared" si="10"/>
        <v>-38151</v>
      </c>
      <c r="O19">
        <f t="shared" si="11"/>
        <v>40714</v>
      </c>
    </row>
    <row r="20" spans="1:15" hidden="1">
      <c r="A20" s="1" t="s">
        <v>121</v>
      </c>
      <c r="B20" s="23">
        <v>-316365</v>
      </c>
      <c r="C20" s="28">
        <v>315163</v>
      </c>
      <c r="D20">
        <f t="shared" si="0"/>
        <v>-301049</v>
      </c>
      <c r="E20">
        <f t="shared" si="1"/>
        <v>307503</v>
      </c>
      <c r="F20">
        <f t="shared" si="2"/>
        <v>-27016</v>
      </c>
      <c r="G20">
        <f t="shared" si="3"/>
        <v>27455</v>
      </c>
      <c r="H20">
        <f t="shared" si="4"/>
        <v>-34953</v>
      </c>
      <c r="I20">
        <f t="shared" si="5"/>
        <v>32875</v>
      </c>
      <c r="J20">
        <f t="shared" si="6"/>
        <v>-152797</v>
      </c>
      <c r="K20">
        <f t="shared" si="7"/>
        <v>147335</v>
      </c>
      <c r="L20">
        <f t="shared" si="8"/>
        <v>-58898</v>
      </c>
      <c r="M20">
        <f t="shared" si="9"/>
        <v>64742</v>
      </c>
      <c r="N20">
        <f t="shared" si="10"/>
        <v>-27385</v>
      </c>
      <c r="O20">
        <f t="shared" si="11"/>
        <v>35096</v>
      </c>
    </row>
    <row r="21" spans="1:15" hidden="1">
      <c r="A21" s="1" t="s">
        <v>122</v>
      </c>
      <c r="B21" s="23">
        <v>-283604</v>
      </c>
      <c r="C21" s="28">
        <v>283651</v>
      </c>
      <c r="D21">
        <f t="shared" si="0"/>
        <v>-244222</v>
      </c>
      <c r="E21">
        <f t="shared" si="1"/>
        <v>305350</v>
      </c>
      <c r="F21">
        <f t="shared" si="2"/>
        <v>-21386</v>
      </c>
      <c r="G21">
        <f t="shared" si="3"/>
        <v>27390</v>
      </c>
      <c r="H21">
        <f t="shared" si="4"/>
        <v>-25132</v>
      </c>
      <c r="I21">
        <f t="shared" si="5"/>
        <v>32280</v>
      </c>
      <c r="J21">
        <f t="shared" si="6"/>
        <v>-122111</v>
      </c>
      <c r="K21">
        <f t="shared" si="7"/>
        <v>143629</v>
      </c>
      <c r="L21">
        <f t="shared" si="8"/>
        <v>-49982</v>
      </c>
      <c r="M21">
        <f t="shared" si="9"/>
        <v>64668</v>
      </c>
      <c r="N21">
        <f t="shared" si="10"/>
        <v>-25611</v>
      </c>
      <c r="O21">
        <f t="shared" si="11"/>
        <v>37383</v>
      </c>
    </row>
    <row r="22" spans="1:15" hidden="1">
      <c r="A22" s="1" t="s">
        <v>123</v>
      </c>
      <c r="B22" s="23">
        <v>-247805</v>
      </c>
      <c r="C22" s="28">
        <v>249497</v>
      </c>
      <c r="D22">
        <f t="shared" si="0"/>
        <v>-216359</v>
      </c>
      <c r="E22">
        <f t="shared" si="1"/>
        <v>277117</v>
      </c>
      <c r="F22">
        <f t="shared" si="2"/>
        <v>-20571</v>
      </c>
      <c r="G22">
        <f t="shared" si="3"/>
        <v>27273</v>
      </c>
      <c r="H22">
        <f t="shared" si="4"/>
        <v>-22604</v>
      </c>
      <c r="I22">
        <f t="shared" si="5"/>
        <v>30930</v>
      </c>
      <c r="J22">
        <f t="shared" si="6"/>
        <v>-103915</v>
      </c>
      <c r="K22">
        <f t="shared" si="7"/>
        <v>126255</v>
      </c>
      <c r="L22">
        <f t="shared" si="8"/>
        <v>-47239</v>
      </c>
      <c r="M22">
        <f t="shared" si="9"/>
        <v>61547</v>
      </c>
      <c r="N22">
        <f t="shared" si="10"/>
        <v>-22030</v>
      </c>
      <c r="O22">
        <f t="shared" si="11"/>
        <v>31112</v>
      </c>
    </row>
    <row r="23" spans="1:15" hidden="1">
      <c r="A23" s="1" t="s">
        <v>124</v>
      </c>
      <c r="B23" s="23">
        <v>-205162</v>
      </c>
      <c r="C23" s="28">
        <v>209402</v>
      </c>
      <c r="D23">
        <f t="shared" si="0"/>
        <v>-188755</v>
      </c>
      <c r="E23">
        <f t="shared" si="1"/>
        <v>210751</v>
      </c>
      <c r="F23">
        <f t="shared" si="2"/>
        <v>-18361</v>
      </c>
      <c r="G23">
        <f t="shared" si="3"/>
        <v>20214</v>
      </c>
      <c r="H23">
        <f t="shared" si="4"/>
        <v>-20404</v>
      </c>
      <c r="I23">
        <f t="shared" si="5"/>
        <v>25218</v>
      </c>
      <c r="J23">
        <f t="shared" si="6"/>
        <v>-87026</v>
      </c>
      <c r="K23">
        <f t="shared" si="7"/>
        <v>94377</v>
      </c>
      <c r="L23">
        <f t="shared" si="8"/>
        <v>-43136</v>
      </c>
      <c r="M23">
        <f t="shared" si="9"/>
        <v>45483</v>
      </c>
      <c r="N23">
        <f t="shared" si="10"/>
        <v>-19828</v>
      </c>
      <c r="O23">
        <f t="shared" si="11"/>
        <v>25459</v>
      </c>
    </row>
    <row r="24" spans="1:15" hidden="1">
      <c r="A24" s="1" t="s">
        <v>125</v>
      </c>
      <c r="B24" s="23">
        <v>-161907</v>
      </c>
      <c r="C24" s="28">
        <v>168046</v>
      </c>
      <c r="D24">
        <f t="shared" si="0"/>
        <v>-151923</v>
      </c>
      <c r="E24">
        <f t="shared" si="1"/>
        <v>172138</v>
      </c>
      <c r="F24">
        <f t="shared" si="2"/>
        <v>-15746</v>
      </c>
      <c r="G24">
        <f t="shared" si="3"/>
        <v>16993</v>
      </c>
      <c r="H24">
        <f t="shared" si="4"/>
        <v>-17716</v>
      </c>
      <c r="I24">
        <f t="shared" si="5"/>
        <v>22414</v>
      </c>
      <c r="J24">
        <f t="shared" si="6"/>
        <v>-68181</v>
      </c>
      <c r="K24">
        <f t="shared" si="7"/>
        <v>77642</v>
      </c>
      <c r="L24">
        <f t="shared" si="8"/>
        <v>-35209</v>
      </c>
      <c r="M24">
        <f t="shared" si="9"/>
        <v>36908</v>
      </c>
      <c r="N24">
        <f t="shared" si="10"/>
        <v>-15071</v>
      </c>
      <c r="O24">
        <f t="shared" si="11"/>
        <v>18181</v>
      </c>
    </row>
    <row r="25" spans="1:15" hidden="1">
      <c r="A25" s="1" t="s">
        <v>126</v>
      </c>
      <c r="B25" s="23">
        <v>-123729</v>
      </c>
      <c r="C25" s="28">
        <v>131103</v>
      </c>
      <c r="D25">
        <f t="shared" si="0"/>
        <v>-121566</v>
      </c>
      <c r="E25">
        <f t="shared" si="1"/>
        <v>132658</v>
      </c>
      <c r="F25">
        <f t="shared" si="2"/>
        <v>-11804</v>
      </c>
      <c r="G25">
        <f t="shared" si="3"/>
        <v>11922</v>
      </c>
      <c r="H25">
        <f t="shared" si="4"/>
        <v>-13740</v>
      </c>
      <c r="I25">
        <f t="shared" si="5"/>
        <v>16661</v>
      </c>
      <c r="J25">
        <f t="shared" si="6"/>
        <v>-54920</v>
      </c>
      <c r="K25">
        <f t="shared" si="7"/>
        <v>59589</v>
      </c>
      <c r="L25">
        <f t="shared" si="8"/>
        <v>-28078</v>
      </c>
      <c r="M25">
        <f t="shared" si="9"/>
        <v>27655</v>
      </c>
      <c r="N25">
        <f t="shared" si="10"/>
        <v>-13024</v>
      </c>
      <c r="O25">
        <f t="shared" si="11"/>
        <v>16831</v>
      </c>
    </row>
    <row r="26" spans="1:15" hidden="1">
      <c r="A26" s="1" t="s">
        <v>127</v>
      </c>
      <c r="B26" s="23">
        <v>-93632</v>
      </c>
      <c r="C26" s="28">
        <v>102250</v>
      </c>
      <c r="D26">
        <f t="shared" ref="D26:D31" si="12">(INDEX($A$4:$AI$9,1,ROW(A13)))*-1</f>
        <v>-90947</v>
      </c>
      <c r="E26">
        <f t="shared" si="1"/>
        <v>100716</v>
      </c>
      <c r="F26">
        <f t="shared" ref="F26:F31" si="13">(INDEX($A$4:$AI$9,2,ROW(A13)))*-1</f>
        <v>-9009</v>
      </c>
      <c r="G26">
        <f t="shared" si="3"/>
        <v>9459</v>
      </c>
      <c r="H26">
        <f t="shared" ref="H26:H31" si="14">(INDEX($A$4:$AI$9,3,ROW(A13)))*-1</f>
        <v>-11374</v>
      </c>
      <c r="I26">
        <f t="shared" si="5"/>
        <v>14745</v>
      </c>
      <c r="J26">
        <f t="shared" ref="J26:J31" si="15">(INDEX($A$4:$AI$9,4,ROW(A13)))*-1</f>
        <v>-41034</v>
      </c>
      <c r="K26">
        <f t="shared" si="7"/>
        <v>45816</v>
      </c>
      <c r="L26">
        <f t="shared" ref="L26:L31" si="16">(INDEX($A$4:$AI$9,5,ROW(A13)))*-1</f>
        <v>-19886</v>
      </c>
      <c r="M26">
        <f t="shared" si="9"/>
        <v>19881</v>
      </c>
      <c r="N26">
        <f t="shared" ref="N26:N31" si="17">(INDEX($A$4:$AI$9,6,ROW(A13)))*-1</f>
        <v>-9644</v>
      </c>
      <c r="O26">
        <f t="shared" si="11"/>
        <v>10815</v>
      </c>
    </row>
    <row r="27" spans="1:15" hidden="1">
      <c r="A27" s="1" t="s">
        <v>128</v>
      </c>
      <c r="B27" s="23">
        <v>-69662</v>
      </c>
      <c r="C27" s="28">
        <v>78350</v>
      </c>
      <c r="D27">
        <f t="shared" si="12"/>
        <v>-59280</v>
      </c>
      <c r="E27">
        <f t="shared" si="1"/>
        <v>71643</v>
      </c>
      <c r="F27">
        <f t="shared" si="13"/>
        <v>-6080</v>
      </c>
      <c r="G27">
        <f t="shared" si="3"/>
        <v>6851</v>
      </c>
      <c r="H27">
        <f t="shared" si="14"/>
        <v>-7155</v>
      </c>
      <c r="I27">
        <f t="shared" si="5"/>
        <v>10110</v>
      </c>
      <c r="J27">
        <f t="shared" si="15"/>
        <v>-24620</v>
      </c>
      <c r="K27">
        <f t="shared" si="7"/>
        <v>29948</v>
      </c>
      <c r="L27">
        <f t="shared" si="16"/>
        <v>-13962</v>
      </c>
      <c r="M27">
        <f t="shared" si="9"/>
        <v>14920</v>
      </c>
      <c r="N27">
        <f t="shared" si="17"/>
        <v>-7463</v>
      </c>
      <c r="O27">
        <f t="shared" si="11"/>
        <v>9814</v>
      </c>
    </row>
    <row r="28" spans="1:15" hidden="1">
      <c r="A28" s="1" t="s">
        <v>129</v>
      </c>
      <c r="B28" s="23">
        <v>-50085</v>
      </c>
      <c r="C28" s="28">
        <v>57840</v>
      </c>
      <c r="D28">
        <f t="shared" si="12"/>
        <v>-49443</v>
      </c>
      <c r="E28">
        <f t="shared" si="1"/>
        <v>60700</v>
      </c>
      <c r="F28">
        <f t="shared" si="13"/>
        <v>-5412</v>
      </c>
      <c r="G28">
        <f t="shared" si="3"/>
        <v>6003</v>
      </c>
      <c r="H28">
        <f t="shared" si="14"/>
        <v>-7376</v>
      </c>
      <c r="I28">
        <f t="shared" si="5"/>
        <v>10507</v>
      </c>
      <c r="J28">
        <f t="shared" si="15"/>
        <v>-19321</v>
      </c>
      <c r="K28">
        <f t="shared" si="7"/>
        <v>25049</v>
      </c>
      <c r="L28">
        <f t="shared" si="16"/>
        <v>-11409</v>
      </c>
      <c r="M28">
        <f t="shared" si="9"/>
        <v>12255</v>
      </c>
      <c r="N28">
        <f t="shared" si="17"/>
        <v>-5925</v>
      </c>
      <c r="O28">
        <f t="shared" si="11"/>
        <v>6886</v>
      </c>
    </row>
    <row r="29" spans="1:15" hidden="1">
      <c r="A29" s="1" t="s">
        <v>130</v>
      </c>
      <c r="B29" s="23">
        <v>-32819</v>
      </c>
      <c r="C29" s="28">
        <v>38952</v>
      </c>
      <c r="D29">
        <f t="shared" si="12"/>
        <v>-33396</v>
      </c>
      <c r="E29">
        <f>INDEX($A$4:$AI$9,1,ROW(A33))</f>
        <v>45964</v>
      </c>
      <c r="F29">
        <f t="shared" si="13"/>
        <v>-3527</v>
      </c>
      <c r="G29">
        <f>INDEX($A$4:$AI$9,2,ROW(A33))</f>
        <v>4226</v>
      </c>
      <c r="H29">
        <f t="shared" si="14"/>
        <v>-4770</v>
      </c>
      <c r="I29">
        <f>INDEX($A$4:$AI$9,3,ROW(A33))</f>
        <v>7569</v>
      </c>
      <c r="J29">
        <f t="shared" si="15"/>
        <v>-12075</v>
      </c>
      <c r="K29">
        <f>INDEX($A$4:$AI$9,4,ROW(A33))</f>
        <v>18464</v>
      </c>
      <c r="L29">
        <f t="shared" si="16"/>
        <v>-7962</v>
      </c>
      <c r="M29">
        <f>INDEX($A$4:$AI$9,5,ROW(A33))</f>
        <v>9368</v>
      </c>
      <c r="N29">
        <f t="shared" si="17"/>
        <v>-5062</v>
      </c>
      <c r="O29">
        <f>INDEX($A$4:$AI$9,6,ROW(A33))</f>
        <v>6337</v>
      </c>
    </row>
    <row r="30" spans="1:15" hidden="1">
      <c r="A30" s="1" t="s">
        <v>131</v>
      </c>
      <c r="B30" s="23">
        <v>-17933</v>
      </c>
      <c r="C30" s="28">
        <v>21789</v>
      </c>
      <c r="D30">
        <f t="shared" si="12"/>
        <v>-20943</v>
      </c>
      <c r="E30">
        <f>INDEX($A$4:$AI$9,1,ROW(A34))</f>
        <v>31740</v>
      </c>
      <c r="F30">
        <f t="shared" si="13"/>
        <v>-2367</v>
      </c>
      <c r="G30">
        <f>INDEX($A$4:$AI$9,2,ROW(A34))</f>
        <v>3199</v>
      </c>
      <c r="H30">
        <f t="shared" si="14"/>
        <v>-3600</v>
      </c>
      <c r="I30">
        <f>INDEX($A$4:$AI$9,3,ROW(A34))</f>
        <v>6337</v>
      </c>
      <c r="J30">
        <f t="shared" si="15"/>
        <v>-7091</v>
      </c>
      <c r="K30">
        <f>INDEX($A$4:$AI$9,4,ROW(A34))</f>
        <v>13182</v>
      </c>
      <c r="L30">
        <f t="shared" si="16"/>
        <v>-4951</v>
      </c>
      <c r="M30">
        <f>INDEX($A$4:$AI$9,5,ROW(A34))</f>
        <v>5682</v>
      </c>
      <c r="N30">
        <f t="shared" si="17"/>
        <v>-2934</v>
      </c>
      <c r="O30">
        <f>INDEX($A$4:$AI$9,6,ROW(A34))</f>
        <v>3340</v>
      </c>
    </row>
    <row r="31" spans="1:15" hidden="1">
      <c r="A31" s="1" t="s">
        <v>102</v>
      </c>
      <c r="B31" s="23">
        <v>-9112</v>
      </c>
      <c r="C31" s="28">
        <v>11969</v>
      </c>
      <c r="D31">
        <f t="shared" si="12"/>
        <v>-21480</v>
      </c>
      <c r="E31">
        <f>INDEX($A$4:$AI$9,1,ROW(A35))</f>
        <v>34816</v>
      </c>
      <c r="F31">
        <f t="shared" si="13"/>
        <v>-2558</v>
      </c>
      <c r="G31">
        <f>INDEX($A$4:$AI$9,2,ROW(A35))</f>
        <v>3642</v>
      </c>
      <c r="H31">
        <f t="shared" si="14"/>
        <v>-3186</v>
      </c>
      <c r="I31">
        <f>INDEX($A$4:$AI$9,3,ROW(A35))</f>
        <v>5810</v>
      </c>
      <c r="J31">
        <f t="shared" si="15"/>
        <v>-6850</v>
      </c>
      <c r="K31">
        <f>INDEX($A$4:$AI$9,4,ROW(A35))</f>
        <v>14687</v>
      </c>
      <c r="L31">
        <f t="shared" si="16"/>
        <v>-5136</v>
      </c>
      <c r="M31">
        <f>INDEX($A$4:$AI$9,5,ROW(A35))</f>
        <v>6565</v>
      </c>
      <c r="N31">
        <f t="shared" si="17"/>
        <v>-3750</v>
      </c>
      <c r="O31">
        <f>INDEX($A$4:$AI$9,6,ROW(A35))</f>
        <v>4112</v>
      </c>
    </row>
    <row r="32" spans="1:15" ht="48">
      <c r="A32" s="25" t="s">
        <v>116</v>
      </c>
      <c r="B32" s="26" t="s">
        <v>161</v>
      </c>
      <c r="C32" s="26" t="s">
        <v>160</v>
      </c>
      <c r="D32" s="26" t="s">
        <v>158</v>
      </c>
      <c r="E32" s="26" t="s">
        <v>159</v>
      </c>
      <c r="F32" s="40" t="s">
        <v>211</v>
      </c>
      <c r="G32" s="40" t="s">
        <v>212</v>
      </c>
      <c r="H32" s="40" t="s">
        <v>213</v>
      </c>
      <c r="I32" s="40" t="s">
        <v>214</v>
      </c>
      <c r="J32" s="40" t="s">
        <v>215</v>
      </c>
      <c r="K32" s="40" t="s">
        <v>216</v>
      </c>
      <c r="L32" s="40" t="s">
        <v>217</v>
      </c>
      <c r="M32" s="40" t="s">
        <v>218</v>
      </c>
      <c r="N32" s="40" t="s">
        <v>219</v>
      </c>
      <c r="O32" s="40" t="s">
        <v>220</v>
      </c>
    </row>
    <row r="33" spans="1:79">
      <c r="A33" s="1" t="s">
        <v>115</v>
      </c>
      <c r="B33" s="43">
        <f>B15/$B$1</f>
        <v>-7.6267646604817052E-2</v>
      </c>
      <c r="C33" s="43">
        <f>C15/$B$1</f>
        <v>7.5857676552082032E-2</v>
      </c>
      <c r="D33" s="43">
        <f>D15/$B$1</f>
        <v>-7.1994506800290972E-2</v>
      </c>
      <c r="E33" s="43">
        <f>E15/$B$1</f>
        <v>7.1060977060380059E-2</v>
      </c>
      <c r="F33" s="43">
        <f>F15/$AL$5</f>
        <v>-7.3635961481266735E-2</v>
      </c>
      <c r="G33" s="43">
        <f>G15/$AL$5</f>
        <v>7.276371661289073E-2</v>
      </c>
      <c r="H33" s="43">
        <f>H15/$AL$6</f>
        <v>-7.6760719505723524E-2</v>
      </c>
      <c r="I33" s="43">
        <f>I15/$AL$6</f>
        <v>7.6456762344623216E-2</v>
      </c>
      <c r="J33" s="43">
        <f>J15/$AL$7</f>
        <v>-6.288132751273208E-2</v>
      </c>
      <c r="K33" s="43">
        <f>K15/$AL$7</f>
        <v>6.160841538972011E-2</v>
      </c>
      <c r="L33" s="43">
        <f>L15/$AL$8</f>
        <v>-7.6105822894878827E-2</v>
      </c>
      <c r="M33" s="43">
        <f>M15/$AL$8</f>
        <v>7.499073576602544E-2</v>
      </c>
      <c r="N33" s="43">
        <f>N15/$AL$9</f>
        <v>-8.8513193476008695E-2</v>
      </c>
      <c r="O33" s="43">
        <f>O15/$AL$9</f>
        <v>8.8330147323846378E-2</v>
      </c>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row>
    <row r="34" spans="1:79">
      <c r="A34" s="1" t="s">
        <v>117</v>
      </c>
      <c r="B34" s="43">
        <f t="shared" ref="B34:E49" si="18">B16/$B$1</f>
        <v>-7.0026700421865165E-2</v>
      </c>
      <c r="C34" s="43">
        <f t="shared" si="18"/>
        <v>6.9637553057331714E-2</v>
      </c>
      <c r="D34" s="43">
        <f t="shared" si="18"/>
        <v>-6.2852224499002379E-2</v>
      </c>
      <c r="E34" s="43">
        <f t="shared" si="18"/>
        <v>6.2873919994493835E-2</v>
      </c>
      <c r="F34" s="43">
        <f t="shared" ref="F34:G49" si="19">F16/$AL$5</f>
        <v>-6.6356840624117452E-2</v>
      </c>
      <c r="G34" s="43">
        <f t="shared" si="19"/>
        <v>6.5457103797139343E-2</v>
      </c>
      <c r="H34" s="43">
        <f t="shared" ref="H34:I49" si="20">H16/$AL$6</f>
        <v>-6.6561602486229138E-2</v>
      </c>
      <c r="I34" s="43">
        <f t="shared" si="20"/>
        <v>6.627369586828924E-2</v>
      </c>
      <c r="J34" s="43">
        <f t="shared" ref="J34:K49" si="21">J16/$AL$7</f>
        <v>-5.2876332690579626E-2</v>
      </c>
      <c r="K34" s="43">
        <f t="shared" si="21"/>
        <v>5.383869204146529E-2</v>
      </c>
      <c r="L34" s="43">
        <f t="shared" ref="L34:M49" si="22">L16/$AL$8</f>
        <v>-6.8497887529383669E-2</v>
      </c>
      <c r="M34" s="43">
        <f t="shared" si="22"/>
        <v>6.8013556756245333E-2</v>
      </c>
      <c r="N34" s="43">
        <f t="shared" ref="N34:O49" si="23">N16/$AL$9</f>
        <v>-7.9144815925392659E-2</v>
      </c>
      <c r="O34" s="43">
        <f t="shared" si="23"/>
        <v>7.7994644484743955E-2</v>
      </c>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row>
    <row r="35" spans="1:79">
      <c r="A35" s="1" t="s">
        <v>118</v>
      </c>
      <c r="B35" s="43">
        <f t="shared" si="18"/>
        <v>-6.4072159716751592E-2</v>
      </c>
      <c r="C35" s="43">
        <f t="shared" si="18"/>
        <v>6.3605955937196784E-2</v>
      </c>
      <c r="D35" s="43">
        <f t="shared" si="18"/>
        <v>-6.0054503074650711E-2</v>
      </c>
      <c r="E35" s="43">
        <f t="shared" si="18"/>
        <v>5.9667600071719819E-2</v>
      </c>
      <c r="F35" s="43">
        <f t="shared" si="19"/>
        <v>-6.6950417003026619E-2</v>
      </c>
      <c r="G35" s="43">
        <f t="shared" si="19"/>
        <v>6.1996865916719358E-2</v>
      </c>
      <c r="H35" s="43">
        <f t="shared" si="20"/>
        <v>-6.4052701958467212E-2</v>
      </c>
      <c r="I35" s="43">
        <f t="shared" si="20"/>
        <v>5.9477293998802229E-2</v>
      </c>
      <c r="J35" s="43">
        <f t="shared" si="21"/>
        <v>-5.2355595912983818E-2</v>
      </c>
      <c r="K35" s="43">
        <f t="shared" si="21"/>
        <v>5.6853002265972508E-2</v>
      </c>
      <c r="L35" s="43">
        <f t="shared" si="22"/>
        <v>-6.3974463378398627E-2</v>
      </c>
      <c r="M35" s="43">
        <f t="shared" si="22"/>
        <v>6.0137549939571287E-2</v>
      </c>
      <c r="N35" s="43">
        <f t="shared" si="23"/>
        <v>-6.9128228547274032E-2</v>
      </c>
      <c r="O35" s="43">
        <f t="shared" si="23"/>
        <v>6.6297617946826037E-2</v>
      </c>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row>
    <row r="36" spans="1:79">
      <c r="A36" s="1" t="s">
        <v>119</v>
      </c>
      <c r="B36" s="43">
        <f t="shared" si="18"/>
        <v>-5.5770889582645998E-2</v>
      </c>
      <c r="C36" s="43">
        <f t="shared" si="18"/>
        <v>5.532563317804845E-2</v>
      </c>
      <c r="D36" s="43">
        <f t="shared" si="18"/>
        <v>-5.9318975902788222E-2</v>
      </c>
      <c r="E36" s="43">
        <f t="shared" si="18"/>
        <v>5.7112768447467849E-2</v>
      </c>
      <c r="F36" s="43">
        <f t="shared" si="19"/>
        <v>-6.7406533588925233E-2</v>
      </c>
      <c r="G36" s="43">
        <f t="shared" si="19"/>
        <v>5.4400337901163907E-2</v>
      </c>
      <c r="H36" s="43">
        <f t="shared" si="20"/>
        <v>-6.1353201230675398E-2</v>
      </c>
      <c r="I36" s="43">
        <f t="shared" si="20"/>
        <v>5.1511208796500181E-2</v>
      </c>
      <c r="J36" s="43">
        <f t="shared" si="21"/>
        <v>-5.6794257017252797E-2</v>
      </c>
      <c r="K36" s="43">
        <f t="shared" si="21"/>
        <v>6.1508046623063327E-2</v>
      </c>
      <c r="L36" s="43">
        <f t="shared" si="22"/>
        <v>-5.9876236592203626E-2</v>
      </c>
      <c r="M36" s="43">
        <f t="shared" si="22"/>
        <v>5.4265884078245327E-2</v>
      </c>
      <c r="N36" s="43">
        <f t="shared" si="23"/>
        <v>-5.843606877251515E-2</v>
      </c>
      <c r="O36" s="43">
        <f t="shared" si="23"/>
        <v>5.5151616939128664E-2</v>
      </c>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row>
    <row r="37" spans="1:79">
      <c r="A37" s="1" t="s">
        <v>120</v>
      </c>
      <c r="B37" s="43">
        <f t="shared" si="18"/>
        <v>-4.6525740707906563E-2</v>
      </c>
      <c r="C37" s="43">
        <f t="shared" si="18"/>
        <v>4.6207914167632369E-2</v>
      </c>
      <c r="D37" s="43">
        <f t="shared" si="18"/>
        <v>-4.6728980119694299E-2</v>
      </c>
      <c r="E37" s="43">
        <f t="shared" si="18"/>
        <v>4.3046356790153936E-2</v>
      </c>
      <c r="F37" s="43">
        <f t="shared" si="19"/>
        <v>-4.7131214119869938E-2</v>
      </c>
      <c r="G37" s="43">
        <f t="shared" si="19"/>
        <v>3.8441255932639702E-2</v>
      </c>
      <c r="H37" s="43">
        <f t="shared" si="20"/>
        <v>-4.9279180138255364E-2</v>
      </c>
      <c r="I37" s="43">
        <f t="shared" si="20"/>
        <v>3.9583648910418906E-2</v>
      </c>
      <c r="J37" s="43">
        <f t="shared" si="21"/>
        <v>-5.142925123719265E-2</v>
      </c>
      <c r="K37" s="43">
        <f t="shared" si="21"/>
        <v>4.8258188615347919E-2</v>
      </c>
      <c r="L37" s="43">
        <f t="shared" si="22"/>
        <v>-4.255521652401436E-2</v>
      </c>
      <c r="M37" s="43">
        <f t="shared" si="22"/>
        <v>3.9887455044530271E-2</v>
      </c>
      <c r="N37" s="43">
        <f t="shared" si="23"/>
        <v>-3.5996875005897107E-2</v>
      </c>
      <c r="O37" s="43">
        <f t="shared" si="23"/>
        <v>3.8415159995546504E-2</v>
      </c>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row>
    <row r="38" spans="1:79">
      <c r="A38" s="1" t="s">
        <v>121</v>
      </c>
      <c r="B38" s="43">
        <f t="shared" si="18"/>
        <v>-3.9446525466397042E-2</v>
      </c>
      <c r="C38" s="43">
        <f t="shared" si="18"/>
        <v>3.9296651986048051E-2</v>
      </c>
      <c r="D38" s="43">
        <f t="shared" si="18"/>
        <v>-3.7536823116126508E-2</v>
      </c>
      <c r="E38" s="43">
        <f t="shared" si="18"/>
        <v>3.8341551437401387E-2</v>
      </c>
      <c r="F38" s="43">
        <f t="shared" si="19"/>
        <v>-3.3760125163389706E-2</v>
      </c>
      <c r="G38" s="43">
        <f t="shared" si="19"/>
        <v>3.4308714700949969E-2</v>
      </c>
      <c r="H38" s="43">
        <f t="shared" si="20"/>
        <v>-3.5063414692867841E-2</v>
      </c>
      <c r="I38" s="43">
        <f t="shared" si="20"/>
        <v>3.2978850399909311E-2</v>
      </c>
      <c r="J38" s="43">
        <f t="shared" si="21"/>
        <v>-4.5106018937815053E-2</v>
      </c>
      <c r="K38" s="43">
        <f t="shared" si="21"/>
        <v>4.3493624221699258E-2</v>
      </c>
      <c r="L38" s="43">
        <f t="shared" si="22"/>
        <v>-3.3169899856165024E-2</v>
      </c>
      <c r="M38" s="43">
        <f t="shared" si="22"/>
        <v>3.6461096412235321E-2</v>
      </c>
      <c r="N38" s="43">
        <f t="shared" si="23"/>
        <v>-2.5838757097756081E-2</v>
      </c>
      <c r="O38" s="43">
        <f t="shared" si="23"/>
        <v>3.3114369877774233E-2</v>
      </c>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row>
    <row r="39" spans="1:79">
      <c r="A39" s="1" t="s">
        <v>122</v>
      </c>
      <c r="B39" s="43">
        <f t="shared" si="18"/>
        <v>-3.5361662662974941E-2</v>
      </c>
      <c r="C39" s="43">
        <f t="shared" si="18"/>
        <v>3.5367522940492745E-2</v>
      </c>
      <c r="D39" s="43">
        <f t="shared" si="18"/>
        <v>-3.0451248850076395E-2</v>
      </c>
      <c r="E39" s="43">
        <f t="shared" si="18"/>
        <v>3.80731008523836E-2</v>
      </c>
      <c r="F39" s="43">
        <f t="shared" si="19"/>
        <v>-2.6724683030213664E-2</v>
      </c>
      <c r="G39" s="43">
        <f t="shared" si="19"/>
        <v>3.422748845962556E-2</v>
      </c>
      <c r="H39" s="43">
        <f t="shared" si="20"/>
        <v>-2.5211390669217366E-2</v>
      </c>
      <c r="I39" s="43">
        <f t="shared" si="20"/>
        <v>3.2381970826131486E-2</v>
      </c>
      <c r="J39" s="43">
        <f t="shared" si="21"/>
        <v>-3.6047442544785133E-2</v>
      </c>
      <c r="K39" s="43">
        <f t="shared" si="21"/>
        <v>4.2399604665140277E-2</v>
      </c>
      <c r="L39" s="43">
        <f t="shared" si="22"/>
        <v>-2.8148628724419169E-2</v>
      </c>
      <c r="M39" s="43">
        <f t="shared" si="22"/>
        <v>3.6419421438732717E-2</v>
      </c>
      <c r="N39" s="43">
        <f t="shared" si="23"/>
        <v>-2.41649226960245E-2</v>
      </c>
      <c r="O39" s="43">
        <f t="shared" si="23"/>
        <v>3.527223869218242E-2</v>
      </c>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row>
    <row r="40" spans="1:79">
      <c r="A40" s="1" t="s">
        <v>123</v>
      </c>
      <c r="B40" s="43">
        <f t="shared" si="18"/>
        <v>-3.089800149574232E-2</v>
      </c>
      <c r="C40" s="43">
        <f t="shared" si="18"/>
        <v>3.1108971486383332E-2</v>
      </c>
      <c r="D40" s="43">
        <f t="shared" si="18"/>
        <v>-2.6977101776063085E-2</v>
      </c>
      <c r="E40" s="43">
        <f t="shared" si="18"/>
        <v>3.4552819678762031E-2</v>
      </c>
      <c r="F40" s="43">
        <f t="shared" si="19"/>
        <v>-2.5706230927453722E-2</v>
      </c>
      <c r="G40" s="43">
        <f t="shared" si="19"/>
        <v>3.4081281225241615E-2</v>
      </c>
      <c r="H40" s="43">
        <f t="shared" si="20"/>
        <v>-2.2675404849872249E-2</v>
      </c>
      <c r="I40" s="43">
        <f t="shared" si="20"/>
        <v>3.1027706246971713E-2</v>
      </c>
      <c r="J40" s="43">
        <f t="shared" si="21"/>
        <v>-3.067594231511778E-2</v>
      </c>
      <c r="K40" s="43">
        <f t="shared" si="21"/>
        <v>3.7270760688978444E-2</v>
      </c>
      <c r="L40" s="43">
        <f t="shared" si="22"/>
        <v>-2.6603838828234905E-2</v>
      </c>
      <c r="M40" s="43">
        <f t="shared" si="22"/>
        <v>3.4661751272494629E-2</v>
      </c>
      <c r="N40" s="43">
        <f t="shared" si="23"/>
        <v>-2.0786117175956416E-2</v>
      </c>
      <c r="O40" s="43">
        <f t="shared" si="23"/>
        <v>2.9355319000379302E-2</v>
      </c>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row>
    <row r="41" spans="1:79">
      <c r="A41" s="1" t="s">
        <v>124</v>
      </c>
      <c r="B41" s="43">
        <f t="shared" si="18"/>
        <v>-2.5580984172512606E-2</v>
      </c>
      <c r="C41" s="43">
        <f t="shared" si="18"/>
        <v>2.6109656016672117E-2</v>
      </c>
      <c r="D41" s="43">
        <f t="shared" si="18"/>
        <v>-2.3535248571775556E-2</v>
      </c>
      <c r="E41" s="43">
        <f t="shared" si="18"/>
        <v>2.6277858450108715E-2</v>
      </c>
      <c r="F41" s="43">
        <f t="shared" si="19"/>
        <v>-2.2944538722423691E-2</v>
      </c>
      <c r="G41" s="43">
        <f t="shared" si="19"/>
        <v>2.5260111417410407E-2</v>
      </c>
      <c r="H41" s="43">
        <f t="shared" si="20"/>
        <v>-2.0468455165315577E-2</v>
      </c>
      <c r="I41" s="43">
        <f t="shared" si="20"/>
        <v>2.529766233870458E-2</v>
      </c>
      <c r="J41" s="43">
        <f t="shared" si="21"/>
        <v>-2.5690271432569311E-2</v>
      </c>
      <c r="K41" s="43">
        <f t="shared" si="21"/>
        <v>2.7860303208140026E-2</v>
      </c>
      <c r="L41" s="43">
        <f t="shared" si="22"/>
        <v>-2.4293130500110945E-2</v>
      </c>
      <c r="M41" s="43">
        <f t="shared" si="22"/>
        <v>2.5614902970524531E-2</v>
      </c>
      <c r="N41" s="43">
        <f t="shared" si="23"/>
        <v>-1.870844899522759E-2</v>
      </c>
      <c r="O41" s="43">
        <f t="shared" si="23"/>
        <v>2.4021505092268469E-2</v>
      </c>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row>
    <row r="42" spans="1:79">
      <c r="A42" s="1" t="s">
        <v>125</v>
      </c>
      <c r="B42" s="43">
        <f t="shared" si="18"/>
        <v>-2.0187658554795714E-2</v>
      </c>
      <c r="C42" s="43">
        <f t="shared" si="18"/>
        <v>2.0953110548025723E-2</v>
      </c>
      <c r="D42" s="43">
        <f t="shared" si="18"/>
        <v>-1.8942785985906905E-2</v>
      </c>
      <c r="E42" s="43">
        <f t="shared" si="18"/>
        <v>2.1463328752341929E-2</v>
      </c>
      <c r="F42" s="43">
        <f t="shared" si="19"/>
        <v>-1.9676744552218475E-2</v>
      </c>
      <c r="G42" s="43">
        <f t="shared" si="19"/>
        <v>2.1235038751165284E-2</v>
      </c>
      <c r="H42" s="43">
        <f t="shared" si="20"/>
        <v>-1.7771963914366341E-2</v>
      </c>
      <c r="I42" s="43">
        <f t="shared" si="20"/>
        <v>2.2484804649842354E-2</v>
      </c>
      <c r="J42" s="43">
        <f t="shared" si="21"/>
        <v>-2.012718493948944E-2</v>
      </c>
      <c r="K42" s="43">
        <f t="shared" si="21"/>
        <v>2.2920093472841983E-2</v>
      </c>
      <c r="L42" s="43">
        <f t="shared" si="22"/>
        <v>-1.9828839757474181E-2</v>
      </c>
      <c r="M42" s="43">
        <f t="shared" si="22"/>
        <v>2.0785674622081203E-2</v>
      </c>
      <c r="N42" s="43">
        <f t="shared" si="23"/>
        <v>-1.4220044119783892E-2</v>
      </c>
      <c r="O42" s="43">
        <f t="shared" si="23"/>
        <v>1.7154443775581642E-2</v>
      </c>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row>
    <row r="43" spans="1:79">
      <c r="A43" s="1" t="s">
        <v>126</v>
      </c>
      <c r="B43" s="43">
        <f t="shared" si="18"/>
        <v>-1.5427367595757559E-2</v>
      </c>
      <c r="C43" s="43">
        <f t="shared" si="18"/>
        <v>1.6346807732274593E-2</v>
      </c>
      <c r="D43" s="43">
        <f t="shared" si="18"/>
        <v>-1.5157670143182788E-2</v>
      </c>
      <c r="E43" s="43">
        <f t="shared" si="18"/>
        <v>1.6540695637384979E-2</v>
      </c>
      <c r="F43" s="43">
        <f t="shared" si="19"/>
        <v>-1.475068542451333E-2</v>
      </c>
      <c r="G43" s="43">
        <f t="shared" si="19"/>
        <v>1.4898142293379187E-2</v>
      </c>
      <c r="H43" s="43">
        <f t="shared" si="20"/>
        <v>-1.3783403939003923E-2</v>
      </c>
      <c r="I43" s="43">
        <f t="shared" si="20"/>
        <v>1.6713631224726664E-2</v>
      </c>
      <c r="J43" s="43">
        <f t="shared" si="21"/>
        <v>-1.6212507837619867E-2</v>
      </c>
      <c r="K43" s="43">
        <f t="shared" si="21"/>
        <v>1.7590807165621454E-2</v>
      </c>
      <c r="L43" s="43">
        <f t="shared" si="22"/>
        <v>-1.5812836567649181E-2</v>
      </c>
      <c r="M43" s="43">
        <f t="shared" si="22"/>
        <v>1.5574613408303231E-2</v>
      </c>
      <c r="N43" s="43">
        <f t="shared" si="23"/>
        <v>-1.2288624153411547E-2</v>
      </c>
      <c r="O43" s="43">
        <f t="shared" si="23"/>
        <v>1.5880669005380047E-2</v>
      </c>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row>
    <row r="44" spans="1:79">
      <c r="A44" s="1" t="s">
        <v>127</v>
      </c>
      <c r="B44" s="43">
        <f t="shared" si="18"/>
        <v>-1.167467030951492E-2</v>
      </c>
      <c r="C44" s="43">
        <f t="shared" si="18"/>
        <v>1.2749220770120265E-2</v>
      </c>
      <c r="D44" s="43">
        <f t="shared" si="18"/>
        <v>-1.1339886370465797E-2</v>
      </c>
      <c r="E44" s="43">
        <f t="shared" si="18"/>
        <v>1.2557951286879537E-2</v>
      </c>
      <c r="F44" s="43">
        <f t="shared" si="19"/>
        <v>-1.1257957047563587E-2</v>
      </c>
      <c r="G44" s="43">
        <f t="shared" si="19"/>
        <v>1.1820292564424906E-2</v>
      </c>
      <c r="H44" s="43">
        <f t="shared" si="20"/>
        <v>-1.1409929869157979E-2</v>
      </c>
      <c r="I44" s="43">
        <f t="shared" si="20"/>
        <v>1.4791578681267311E-2</v>
      </c>
      <c r="J44" s="43">
        <f t="shared" si="21"/>
        <v>-1.2113329326454727E-2</v>
      </c>
      <c r="K44" s="43">
        <f t="shared" si="21"/>
        <v>1.3524986509256952E-2</v>
      </c>
      <c r="L44" s="43">
        <f t="shared" si="22"/>
        <v>-1.1199304365847698E-2</v>
      </c>
      <c r="M44" s="43">
        <f t="shared" si="22"/>
        <v>1.1196488489259684E-2</v>
      </c>
      <c r="N44" s="43">
        <f t="shared" si="23"/>
        <v>-9.0994695435734768E-3</v>
      </c>
      <c r="O44" s="43">
        <f t="shared" si="23"/>
        <v>1.0204351214615008E-2</v>
      </c>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row>
    <row r="45" spans="1:79">
      <c r="A45" s="1" t="s">
        <v>128</v>
      </c>
      <c r="B45" s="43">
        <f t="shared" si="18"/>
        <v>-8.6859287754339157E-3</v>
      </c>
      <c r="C45" s="43">
        <f t="shared" si="18"/>
        <v>9.7692073089381201E-3</v>
      </c>
      <c r="D45" s="43">
        <f t="shared" si="18"/>
        <v>-7.391430877777304E-3</v>
      </c>
      <c r="E45" s="43">
        <f t="shared" si="18"/>
        <v>8.9329332384716492E-3</v>
      </c>
      <c r="F45" s="43">
        <f t="shared" si="19"/>
        <v>-7.5977776500373642E-3</v>
      </c>
      <c r="G45" s="43">
        <f t="shared" si="19"/>
        <v>8.5612458355930898E-3</v>
      </c>
      <c r="H45" s="43">
        <f t="shared" si="20"/>
        <v>-7.1776022695468032E-3</v>
      </c>
      <c r="I45" s="43">
        <f t="shared" si="20"/>
        <v>1.0141936959485419E-2</v>
      </c>
      <c r="J45" s="43">
        <f t="shared" si="21"/>
        <v>-7.2678795149708868E-3</v>
      </c>
      <c r="K45" s="43">
        <f t="shared" si="21"/>
        <v>8.8407171289337175E-3</v>
      </c>
      <c r="L45" s="43">
        <f t="shared" si="22"/>
        <v>-7.8630537843691825E-3</v>
      </c>
      <c r="M45" s="43">
        <f t="shared" si="22"/>
        <v>8.4025757386325881E-3</v>
      </c>
      <c r="N45" s="43">
        <f t="shared" si="23"/>
        <v>-7.0416156370477863E-3</v>
      </c>
      <c r="O45" s="43">
        <f t="shared" si="23"/>
        <v>9.2598708109321963E-3</v>
      </c>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row>
    <row r="46" spans="1:79">
      <c r="A46" s="1" t="s">
        <v>129</v>
      </c>
      <c r="B46" s="43">
        <f t="shared" si="18"/>
        <v>-6.2449361591342149E-3</v>
      </c>
      <c r="C46" s="43">
        <f t="shared" si="18"/>
        <v>7.2118819495721872E-3</v>
      </c>
      <c r="D46" s="43">
        <f t="shared" si="18"/>
        <v>-6.1648872619761005E-3</v>
      </c>
      <c r="E46" s="43">
        <f t="shared" si="18"/>
        <v>7.5684860708684605E-3</v>
      </c>
      <c r="F46" s="43">
        <f t="shared" si="19"/>
        <v>-6.7630218161187855E-3</v>
      </c>
      <c r="G46" s="43">
        <f t="shared" si="19"/>
        <v>7.501555794929983E-3</v>
      </c>
      <c r="H46" s="43">
        <f t="shared" si="20"/>
        <v>-7.3993003969499956E-3</v>
      </c>
      <c r="I46" s="43">
        <f t="shared" si="20"/>
        <v>1.0540191061653145E-2</v>
      </c>
      <c r="J46" s="43">
        <f t="shared" si="21"/>
        <v>-5.7036027663993705E-3</v>
      </c>
      <c r="K46" s="43">
        <f t="shared" si="21"/>
        <v>7.3945212823113629E-3</v>
      </c>
      <c r="L46" s="43">
        <f t="shared" si="22"/>
        <v>-6.4252671985294369E-3</v>
      </c>
      <c r="M46" s="43">
        <f t="shared" si="22"/>
        <v>6.9017135172213381E-3</v>
      </c>
      <c r="N46" s="43">
        <f t="shared" si="23"/>
        <v>-5.5904559358847831E-3</v>
      </c>
      <c r="O46" s="43">
        <f t="shared" si="23"/>
        <v>6.4971948648949564E-3</v>
      </c>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row>
    <row r="47" spans="1:79">
      <c r="A47" s="1" t="s">
        <v>130</v>
      </c>
      <c r="B47" s="43">
        <f t="shared" si="18"/>
        <v>-4.0920946352525868E-3</v>
      </c>
      <c r="C47" s="43">
        <f t="shared" si="18"/>
        <v>4.8567985079484063E-3</v>
      </c>
      <c r="D47" s="43">
        <f t="shared" si="18"/>
        <v>-4.1640388932903316E-3</v>
      </c>
      <c r="E47" s="43">
        <f t="shared" si="18"/>
        <v>5.7311020389027665E-3</v>
      </c>
      <c r="F47" s="43">
        <f t="shared" si="19"/>
        <v>-4.4074608177108194E-3</v>
      </c>
      <c r="G47" s="43">
        <f t="shared" si="19"/>
        <v>5.2809553205687334E-3</v>
      </c>
      <c r="H47" s="43">
        <f t="shared" si="20"/>
        <v>-4.7850681796978685E-3</v>
      </c>
      <c r="I47" s="43">
        <f t="shared" si="20"/>
        <v>7.5929100738224668E-3</v>
      </c>
      <c r="J47" s="43">
        <f t="shared" si="21"/>
        <v>-3.5645672275903114E-3</v>
      </c>
      <c r="K47" s="43">
        <f t="shared" si="21"/>
        <v>5.4506144339732925E-3</v>
      </c>
      <c r="L47" s="43">
        <f t="shared" si="22"/>
        <v>-4.4840018787528592E-3</v>
      </c>
      <c r="M47" s="43">
        <f t="shared" si="22"/>
        <v>5.275826375302284E-3</v>
      </c>
      <c r="N47" s="43">
        <f t="shared" si="23"/>
        <v>-4.7761836198225776E-3</v>
      </c>
      <c r="O47" s="43">
        <f t="shared" si="23"/>
        <v>5.9791931250129738E-3</v>
      </c>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row>
    <row r="48" spans="1:79">
      <c r="A48" s="1" t="s">
        <v>131</v>
      </c>
      <c r="B48" s="43">
        <f t="shared" si="18"/>
        <v>-2.2360075899321929E-3</v>
      </c>
      <c r="C48" s="43">
        <f t="shared" si="18"/>
        <v>2.716799719903672E-3</v>
      </c>
      <c r="D48" s="43">
        <f t="shared" si="18"/>
        <v>-2.611314724583166E-3</v>
      </c>
      <c r="E48" s="43">
        <f t="shared" si="18"/>
        <v>3.9575576258544468E-3</v>
      </c>
      <c r="F48" s="43">
        <f t="shared" si="19"/>
        <v>-2.9578848186905329E-3</v>
      </c>
      <c r="G48" s="43">
        <f t="shared" si="19"/>
        <v>3.9975807076430142E-3</v>
      </c>
      <c r="H48" s="43">
        <f t="shared" si="20"/>
        <v>-3.6113722110927308E-3</v>
      </c>
      <c r="I48" s="43">
        <f t="shared" si="20"/>
        <v>6.3570182504707326E-3</v>
      </c>
      <c r="J48" s="43">
        <f t="shared" si="21"/>
        <v>-2.0932791893037597E-3</v>
      </c>
      <c r="K48" s="43">
        <f t="shared" si="21"/>
        <v>3.8913561237346153E-3</v>
      </c>
      <c r="L48" s="43">
        <f t="shared" si="22"/>
        <v>-2.7882809974510685E-3</v>
      </c>
      <c r="M48" s="43">
        <f t="shared" si="22"/>
        <v>3.1999621546186571E-3</v>
      </c>
      <c r="N48" s="43">
        <f t="shared" si="23"/>
        <v>-2.7683371672381353E-3</v>
      </c>
      <c r="O48" s="43">
        <f t="shared" si="23"/>
        <v>3.1514131351654301E-3</v>
      </c>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row>
    <row r="49" spans="1:79">
      <c r="A49" s="1" t="s">
        <v>102</v>
      </c>
      <c r="B49" s="43">
        <f t="shared" si="18"/>
        <v>-1.136145717920155E-3</v>
      </c>
      <c r="C49" s="43">
        <f t="shared" si="18"/>
        <v>1.4923757789493345E-3</v>
      </c>
      <c r="D49" s="43">
        <f t="shared" si="18"/>
        <v>-2.6782715123929907E-3</v>
      </c>
      <c r="E49" s="43">
        <f t="shared" si="18"/>
        <v>4.3410940863814881E-3</v>
      </c>
      <c r="F49" s="43">
        <f t="shared" si="19"/>
        <v>-3.1965650047361149E-3</v>
      </c>
      <c r="G49" s="43">
        <f t="shared" si="19"/>
        <v>4.5511687831309346E-3</v>
      </c>
      <c r="H49" s="43">
        <f t="shared" si="20"/>
        <v>-3.1960644068170668E-3</v>
      </c>
      <c r="I49" s="43">
        <f t="shared" si="20"/>
        <v>5.8283534851246571E-3</v>
      </c>
      <c r="J49" s="43">
        <f t="shared" si="21"/>
        <v>-2.0221354458793898E-3</v>
      </c>
      <c r="K49" s="43">
        <f t="shared" si="21"/>
        <v>4.3356355173183357E-3</v>
      </c>
      <c r="L49" s="43">
        <f t="shared" si="22"/>
        <v>-2.8924684312075719E-3</v>
      </c>
      <c r="M49" s="43">
        <f t="shared" si="22"/>
        <v>3.6972459600618591E-3</v>
      </c>
      <c r="N49" s="43">
        <f t="shared" si="23"/>
        <v>-3.5382632505599892E-3</v>
      </c>
      <c r="O49" s="43">
        <f t="shared" si="23"/>
        <v>3.87982359634738E-3</v>
      </c>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8C73D-1CD2-4BD9-B8B2-D248C1C0F431}">
  <dimension ref="A1:BD9"/>
  <sheetViews>
    <sheetView tabSelected="1" zoomScale="70" zoomScaleNormal="70" workbookViewId="0">
      <pane ySplit="1" topLeftCell="A2" activePane="bottomLeft" state="frozen"/>
      <selection pane="bottomLeft" activeCell="F2" sqref="F2:U2"/>
    </sheetView>
  </sheetViews>
  <sheetFormatPr baseColWidth="10" defaultColWidth="8.83203125" defaultRowHeight="15"/>
  <cols>
    <col min="1" max="1" width="13.1640625" bestFit="1" customWidth="1"/>
    <col min="2" max="2" width="13.5" bestFit="1" customWidth="1"/>
    <col min="3" max="3" width="13.1640625" style="65" bestFit="1" customWidth="1"/>
    <col min="4" max="4" width="11" style="65" bestFit="1" customWidth="1"/>
    <col min="5" max="5" width="10.5" style="65" bestFit="1" customWidth="1"/>
    <col min="6" max="21" width="13.6640625" style="65" bestFit="1" customWidth="1"/>
    <col min="22" max="38" width="11.5" style="65" bestFit="1" customWidth="1"/>
    <col min="39" max="39" width="9.5" style="65" bestFit="1" customWidth="1"/>
    <col min="40" max="55" width="11.1640625" style="65" bestFit="1" customWidth="1"/>
    <col min="56" max="56" width="13.33203125" style="65" customWidth="1"/>
  </cols>
  <sheetData>
    <row r="1" spans="1:56" s="36" customFormat="1">
      <c r="A1" s="37" t="s">
        <v>162</v>
      </c>
      <c r="B1" s="37" t="s">
        <v>43</v>
      </c>
      <c r="C1" s="64" t="s">
        <v>223</v>
      </c>
      <c r="D1" s="64" t="s">
        <v>222</v>
      </c>
      <c r="E1" s="64" t="s">
        <v>224</v>
      </c>
      <c r="F1" s="64" t="s">
        <v>242</v>
      </c>
      <c r="G1" s="64" t="s">
        <v>243</v>
      </c>
      <c r="H1" s="64" t="s">
        <v>244</v>
      </c>
      <c r="I1" s="64" t="s">
        <v>245</v>
      </c>
      <c r="J1" s="64" t="s">
        <v>246</v>
      </c>
      <c r="K1" s="64" t="s">
        <v>247</v>
      </c>
      <c r="L1" s="64" t="s">
        <v>248</v>
      </c>
      <c r="M1" s="64" t="s">
        <v>249</v>
      </c>
      <c r="N1" s="64" t="s">
        <v>250</v>
      </c>
      <c r="O1" s="64" t="s">
        <v>251</v>
      </c>
      <c r="P1" s="64" t="s">
        <v>252</v>
      </c>
      <c r="Q1" s="64" t="s">
        <v>253</v>
      </c>
      <c r="R1" s="64" t="s">
        <v>254</v>
      </c>
      <c r="S1" s="64" t="s">
        <v>255</v>
      </c>
      <c r="T1" s="64" t="s">
        <v>256</v>
      </c>
      <c r="U1" s="64" t="s">
        <v>257</v>
      </c>
      <c r="V1" s="64" t="s">
        <v>258</v>
      </c>
      <c r="W1" s="64" t="s">
        <v>225</v>
      </c>
      <c r="X1" s="64" t="s">
        <v>226</v>
      </c>
      <c r="Y1" s="64" t="s">
        <v>227</v>
      </c>
      <c r="Z1" s="64" t="s">
        <v>228</v>
      </c>
      <c r="AA1" s="64" t="s">
        <v>229</v>
      </c>
      <c r="AB1" s="64" t="s">
        <v>230</v>
      </c>
      <c r="AC1" s="64" t="s">
        <v>231</v>
      </c>
      <c r="AD1" s="64" t="s">
        <v>232</v>
      </c>
      <c r="AE1" s="64" t="s">
        <v>233</v>
      </c>
      <c r="AF1" s="64" t="s">
        <v>234</v>
      </c>
      <c r="AG1" s="64" t="s">
        <v>235</v>
      </c>
      <c r="AH1" s="64" t="s">
        <v>236</v>
      </c>
      <c r="AI1" s="64" t="s">
        <v>237</v>
      </c>
      <c r="AJ1" s="64" t="s">
        <v>238</v>
      </c>
      <c r="AK1" s="64" t="s">
        <v>239</v>
      </c>
      <c r="AL1" s="64" t="s">
        <v>240</v>
      </c>
      <c r="AM1" s="64" t="s">
        <v>241</v>
      </c>
      <c r="AN1" s="64" t="s">
        <v>259</v>
      </c>
      <c r="AO1" s="64" t="s">
        <v>260</v>
      </c>
      <c r="AP1" s="64" t="s">
        <v>261</v>
      </c>
      <c r="AQ1" s="64" t="s">
        <v>262</v>
      </c>
      <c r="AR1" s="64" t="s">
        <v>263</v>
      </c>
      <c r="AS1" s="64" t="s">
        <v>264</v>
      </c>
      <c r="AT1" s="64" t="s">
        <v>265</v>
      </c>
      <c r="AU1" s="64" t="s">
        <v>266</v>
      </c>
      <c r="AV1" s="64" t="s">
        <v>267</v>
      </c>
      <c r="AW1" s="64" t="s">
        <v>268</v>
      </c>
      <c r="AX1" s="64" t="s">
        <v>269</v>
      </c>
      <c r="AY1" s="64" t="s">
        <v>270</v>
      </c>
      <c r="AZ1" s="64" t="s">
        <v>271</v>
      </c>
      <c r="BA1" s="64" t="s">
        <v>272</v>
      </c>
      <c r="BB1" s="64" t="s">
        <v>273</v>
      </c>
      <c r="BC1" s="64" t="s">
        <v>274</v>
      </c>
      <c r="BD1" s="64" t="s">
        <v>275</v>
      </c>
    </row>
    <row r="2" spans="1:56">
      <c r="A2" t="s">
        <v>0</v>
      </c>
      <c r="B2" t="s">
        <v>88</v>
      </c>
      <c r="C2" s="65">
        <v>4107091</v>
      </c>
      <c r="D2" s="65">
        <v>3913007</v>
      </c>
      <c r="E2" s="65">
        <v>8020081</v>
      </c>
      <c r="F2" s="70" t="s">
        <v>308</v>
      </c>
      <c r="G2" s="70" t="s">
        <v>309</v>
      </c>
      <c r="H2" s="70"/>
      <c r="I2" s="70"/>
      <c r="J2" s="70"/>
      <c r="K2" s="70"/>
      <c r="L2" s="70"/>
      <c r="M2" s="70"/>
      <c r="N2" s="70"/>
      <c r="O2" s="70"/>
      <c r="P2" s="70"/>
      <c r="Q2" s="70"/>
      <c r="R2" s="70"/>
      <c r="S2" s="70"/>
      <c r="T2" s="70"/>
      <c r="U2" s="70"/>
      <c r="V2" s="65">
        <v>34816</v>
      </c>
      <c r="W2" s="65">
        <v>577403</v>
      </c>
      <c r="X2" s="65">
        <v>504081</v>
      </c>
      <c r="Y2" s="65">
        <v>481643</v>
      </c>
      <c r="Z2" s="65">
        <v>475744</v>
      </c>
      <c r="AA2" s="65">
        <v>374771</v>
      </c>
      <c r="AB2" s="65">
        <v>301049</v>
      </c>
      <c r="AC2" s="65">
        <v>244222</v>
      </c>
      <c r="AD2" s="65">
        <v>216359</v>
      </c>
      <c r="AE2" s="65">
        <v>188755</v>
      </c>
      <c r="AF2" s="65">
        <v>151923</v>
      </c>
      <c r="AG2" s="65">
        <v>121566</v>
      </c>
      <c r="AH2" s="65">
        <v>90947</v>
      </c>
      <c r="AI2" s="65">
        <v>59280</v>
      </c>
      <c r="AJ2" s="65">
        <v>49443</v>
      </c>
      <c r="AK2" s="65">
        <v>33396</v>
      </c>
      <c r="AL2" s="65">
        <v>20943</v>
      </c>
      <c r="AM2" s="65">
        <v>21480</v>
      </c>
      <c r="AN2" s="65">
        <v>1147316</v>
      </c>
      <c r="AO2" s="65">
        <v>1008342</v>
      </c>
      <c r="AP2" s="65">
        <v>960182</v>
      </c>
      <c r="AQ2" s="65">
        <v>933795</v>
      </c>
      <c r="AR2" s="65">
        <v>719997</v>
      </c>
      <c r="AS2" s="65">
        <v>608544</v>
      </c>
      <c r="AT2" s="65">
        <v>549569</v>
      </c>
      <c r="AU2" s="65">
        <v>493477</v>
      </c>
      <c r="AV2" s="65">
        <v>399501</v>
      </c>
      <c r="AW2" s="65">
        <v>324064</v>
      </c>
      <c r="AX2" s="65">
        <v>254221</v>
      </c>
      <c r="AY2" s="65">
        <v>191666</v>
      </c>
      <c r="AZ2" s="65">
        <v>130923</v>
      </c>
      <c r="BA2" s="65">
        <v>110145</v>
      </c>
      <c r="BB2" s="65">
        <v>79361</v>
      </c>
      <c r="BC2" s="65">
        <v>52678</v>
      </c>
      <c r="BD2" s="65">
        <v>56295</v>
      </c>
    </row>
    <row r="9" spans="1:56" ht="15" customHeight="1"/>
  </sheetData>
  <autoFilter ref="A1:BD23" xr:uid="{A43AA645-233A-4ECA-97CB-079666482B1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B7604-CD8F-429E-8C6E-CEBD0642CB58}">
  <dimension ref="A1:BF24"/>
  <sheetViews>
    <sheetView zoomScale="70" zoomScaleNormal="70" workbookViewId="0">
      <pane ySplit="1" topLeftCell="A2" activePane="bottomLeft" state="frozen"/>
      <selection pane="bottomLeft" activeCell="G4" sqref="G4"/>
    </sheetView>
  </sheetViews>
  <sheetFormatPr baseColWidth="10" defaultColWidth="8.83203125" defaultRowHeight="15"/>
  <cols>
    <col min="1" max="1" width="13.1640625" bestFit="1" customWidth="1"/>
    <col min="2" max="2" width="13.5" bestFit="1" customWidth="1"/>
    <col min="3" max="3" width="13.1640625" bestFit="1" customWidth="1"/>
    <col min="4" max="4" width="13.5" bestFit="1" customWidth="1"/>
    <col min="5" max="58" width="12.1640625" style="65" customWidth="1"/>
  </cols>
  <sheetData>
    <row r="1" spans="1:58" s="36" customFormat="1">
      <c r="A1" s="37" t="s">
        <v>162</v>
      </c>
      <c r="B1" s="37" t="s">
        <v>43</v>
      </c>
      <c r="C1" s="37" t="s">
        <v>163</v>
      </c>
      <c r="D1" s="37" t="s">
        <v>87</v>
      </c>
      <c r="E1" s="64" t="s">
        <v>223</v>
      </c>
      <c r="F1" s="64" t="s">
        <v>222</v>
      </c>
      <c r="G1" s="64" t="s">
        <v>224</v>
      </c>
      <c r="H1" s="64" t="s">
        <v>242</v>
      </c>
      <c r="I1" s="64" t="s">
        <v>243</v>
      </c>
      <c r="J1" s="64" t="s">
        <v>244</v>
      </c>
      <c r="K1" s="64" t="s">
        <v>245</v>
      </c>
      <c r="L1" s="64" t="s">
        <v>246</v>
      </c>
      <c r="M1" s="64" t="s">
        <v>247</v>
      </c>
      <c r="N1" s="64" t="s">
        <v>248</v>
      </c>
      <c r="O1" s="64" t="s">
        <v>249</v>
      </c>
      <c r="P1" s="64" t="s">
        <v>250</v>
      </c>
      <c r="Q1" s="64" t="s">
        <v>251</v>
      </c>
      <c r="R1" s="64" t="s">
        <v>252</v>
      </c>
      <c r="S1" s="64" t="s">
        <v>253</v>
      </c>
      <c r="T1" s="64" t="s">
        <v>254</v>
      </c>
      <c r="U1" s="64" t="s">
        <v>255</v>
      </c>
      <c r="V1" s="64" t="s">
        <v>256</v>
      </c>
      <c r="W1" s="64" t="s">
        <v>257</v>
      </c>
      <c r="X1" s="64" t="s">
        <v>258</v>
      </c>
      <c r="Y1" s="64" t="s">
        <v>225</v>
      </c>
      <c r="Z1" s="64" t="s">
        <v>226</v>
      </c>
      <c r="AA1" s="64" t="s">
        <v>227</v>
      </c>
      <c r="AB1" s="64" t="s">
        <v>228</v>
      </c>
      <c r="AC1" s="64" t="s">
        <v>229</v>
      </c>
      <c r="AD1" s="64" t="s">
        <v>230</v>
      </c>
      <c r="AE1" s="64" t="s">
        <v>231</v>
      </c>
      <c r="AF1" s="64" t="s">
        <v>232</v>
      </c>
      <c r="AG1" s="64" t="s">
        <v>233</v>
      </c>
      <c r="AH1" s="64" t="s">
        <v>234</v>
      </c>
      <c r="AI1" s="64" t="s">
        <v>235</v>
      </c>
      <c r="AJ1" s="64" t="s">
        <v>236</v>
      </c>
      <c r="AK1" s="64" t="s">
        <v>237</v>
      </c>
      <c r="AL1" s="64" t="s">
        <v>238</v>
      </c>
      <c r="AM1" s="64" t="s">
        <v>239</v>
      </c>
      <c r="AN1" s="64" t="s">
        <v>240</v>
      </c>
      <c r="AO1" s="64" t="s">
        <v>241</v>
      </c>
      <c r="AP1" s="64" t="s">
        <v>259</v>
      </c>
      <c r="AQ1" s="64" t="s">
        <v>260</v>
      </c>
      <c r="AR1" s="64" t="s">
        <v>261</v>
      </c>
      <c r="AS1" s="64" t="s">
        <v>262</v>
      </c>
      <c r="AT1" s="64" t="s">
        <v>263</v>
      </c>
      <c r="AU1" s="64" t="s">
        <v>264</v>
      </c>
      <c r="AV1" s="64" t="s">
        <v>265</v>
      </c>
      <c r="AW1" s="64" t="s">
        <v>266</v>
      </c>
      <c r="AX1" s="64" t="s">
        <v>267</v>
      </c>
      <c r="AY1" s="64" t="s">
        <v>268</v>
      </c>
      <c r="AZ1" s="64" t="s">
        <v>269</v>
      </c>
      <c r="BA1" s="64" t="s">
        <v>270</v>
      </c>
      <c r="BB1" s="64" t="s">
        <v>271</v>
      </c>
      <c r="BC1" s="64" t="s">
        <v>272</v>
      </c>
      <c r="BD1" s="64" t="s">
        <v>273</v>
      </c>
      <c r="BE1" s="64" t="s">
        <v>274</v>
      </c>
      <c r="BF1" s="64" t="s">
        <v>275</v>
      </c>
    </row>
    <row r="2" spans="1:58">
      <c r="A2" t="s">
        <v>0</v>
      </c>
      <c r="B2" t="s">
        <v>88</v>
      </c>
      <c r="C2" t="s">
        <v>1</v>
      </c>
      <c r="D2" t="s">
        <v>54</v>
      </c>
      <c r="E2" s="65">
        <v>1751475</v>
      </c>
      <c r="F2" s="65">
        <v>1636035</v>
      </c>
      <c r="G2" s="65">
        <v>3387508</v>
      </c>
      <c r="H2" s="65">
        <v>208699</v>
      </c>
      <c r="I2" s="65">
        <v>182379</v>
      </c>
      <c r="J2" s="65">
        <v>192590</v>
      </c>
      <c r="K2" s="65">
        <v>208359</v>
      </c>
      <c r="L2" s="65">
        <v>163475</v>
      </c>
      <c r="M2" s="65">
        <v>147335</v>
      </c>
      <c r="N2" s="65">
        <v>143629</v>
      </c>
      <c r="O2" s="65">
        <v>126255</v>
      </c>
      <c r="P2" s="65">
        <v>94377</v>
      </c>
      <c r="Q2" s="65">
        <v>77642</v>
      </c>
      <c r="R2" s="65">
        <v>59589</v>
      </c>
      <c r="S2" s="65">
        <v>45816</v>
      </c>
      <c r="T2" s="65">
        <v>29948</v>
      </c>
      <c r="U2" s="65">
        <v>25049</v>
      </c>
      <c r="V2" s="65">
        <v>18464</v>
      </c>
      <c r="W2" s="65">
        <v>13182</v>
      </c>
      <c r="X2" s="65">
        <v>14687</v>
      </c>
      <c r="Y2" s="65">
        <v>213011</v>
      </c>
      <c r="Z2" s="65">
        <v>179119</v>
      </c>
      <c r="AA2" s="65">
        <v>177355</v>
      </c>
      <c r="AB2" s="65">
        <v>192391</v>
      </c>
      <c r="AC2" s="65">
        <v>174217</v>
      </c>
      <c r="AD2" s="65">
        <v>152797</v>
      </c>
      <c r="AE2" s="65">
        <v>122111</v>
      </c>
      <c r="AF2" s="65">
        <v>103915</v>
      </c>
      <c r="AG2" s="65">
        <v>87026</v>
      </c>
      <c r="AH2" s="65">
        <v>68181</v>
      </c>
      <c r="AI2" s="65">
        <v>54920</v>
      </c>
      <c r="AJ2" s="65">
        <v>41034</v>
      </c>
      <c r="AK2" s="65">
        <v>24620</v>
      </c>
      <c r="AL2" s="65">
        <v>19321</v>
      </c>
      <c r="AM2" s="65">
        <v>12075</v>
      </c>
      <c r="AN2" s="65">
        <v>7091</v>
      </c>
      <c r="AO2" s="65">
        <v>6850</v>
      </c>
      <c r="AP2" s="65">
        <v>421710</v>
      </c>
      <c r="AQ2" s="65">
        <v>361500</v>
      </c>
      <c r="AR2" s="65">
        <v>369945</v>
      </c>
      <c r="AS2" s="65">
        <v>400750</v>
      </c>
      <c r="AT2" s="65">
        <v>337691</v>
      </c>
      <c r="AU2" s="65">
        <v>300129</v>
      </c>
      <c r="AV2" s="65">
        <v>265740</v>
      </c>
      <c r="AW2" s="65">
        <v>230169</v>
      </c>
      <c r="AX2" s="65">
        <v>181402</v>
      </c>
      <c r="AY2" s="65">
        <v>145823</v>
      </c>
      <c r="AZ2" s="65">
        <v>114507</v>
      </c>
      <c r="BA2" s="65">
        <v>86848</v>
      </c>
      <c r="BB2" s="65">
        <v>54568</v>
      </c>
      <c r="BC2" s="65">
        <v>44372</v>
      </c>
      <c r="BD2" s="65">
        <v>30541</v>
      </c>
      <c r="BE2" s="65">
        <v>20270</v>
      </c>
      <c r="BF2" s="65">
        <v>21539</v>
      </c>
    </row>
    <row r="3" spans="1:58">
      <c r="A3" t="s">
        <v>0</v>
      </c>
      <c r="B3" t="s">
        <v>88</v>
      </c>
      <c r="C3" t="s">
        <v>10</v>
      </c>
      <c r="D3" t="s">
        <v>59</v>
      </c>
      <c r="E3" s="65">
        <v>897565</v>
      </c>
      <c r="F3" s="65">
        <v>878093</v>
      </c>
      <c r="G3" s="65">
        <v>1775646</v>
      </c>
      <c r="H3" s="65">
        <v>133157</v>
      </c>
      <c r="I3" s="65">
        <v>120768</v>
      </c>
      <c r="J3" s="65">
        <v>106783</v>
      </c>
      <c r="K3" s="65">
        <v>96357</v>
      </c>
      <c r="L3" s="65">
        <v>70826</v>
      </c>
      <c r="M3" s="65">
        <v>64742</v>
      </c>
      <c r="N3" s="65">
        <v>64668</v>
      </c>
      <c r="O3" s="65">
        <v>61547</v>
      </c>
      <c r="P3" s="65">
        <v>45483</v>
      </c>
      <c r="Q3" s="65">
        <v>36908</v>
      </c>
      <c r="R3" s="65">
        <v>27655</v>
      </c>
      <c r="S3" s="65">
        <v>19881</v>
      </c>
      <c r="T3" s="65">
        <v>14920</v>
      </c>
      <c r="U3" s="65">
        <v>12255</v>
      </c>
      <c r="V3" s="65">
        <v>9368</v>
      </c>
      <c r="W3" s="65">
        <v>5682</v>
      </c>
      <c r="X3" s="65">
        <v>6565</v>
      </c>
      <c r="Y3" s="65">
        <v>135137</v>
      </c>
      <c r="Z3" s="65">
        <v>121628</v>
      </c>
      <c r="AA3" s="65">
        <v>113596</v>
      </c>
      <c r="AB3" s="65">
        <v>106319</v>
      </c>
      <c r="AC3" s="65">
        <v>75563</v>
      </c>
      <c r="AD3" s="65">
        <v>58898</v>
      </c>
      <c r="AE3" s="65">
        <v>49982</v>
      </c>
      <c r="AF3" s="65">
        <v>47239</v>
      </c>
      <c r="AG3" s="65">
        <v>43136</v>
      </c>
      <c r="AH3" s="65">
        <v>35209</v>
      </c>
      <c r="AI3" s="65">
        <v>28078</v>
      </c>
      <c r="AJ3" s="65">
        <v>19886</v>
      </c>
      <c r="AK3" s="65">
        <v>13962</v>
      </c>
      <c r="AL3" s="65">
        <v>11409</v>
      </c>
      <c r="AM3" s="65">
        <v>7962</v>
      </c>
      <c r="AN3" s="65">
        <v>4951</v>
      </c>
      <c r="AO3" s="65">
        <v>5136</v>
      </c>
      <c r="AP3" s="65">
        <v>268295</v>
      </c>
      <c r="AQ3" s="65">
        <v>242400</v>
      </c>
      <c r="AR3" s="65">
        <v>220380</v>
      </c>
      <c r="AS3" s="65">
        <v>202676</v>
      </c>
      <c r="AT3" s="65">
        <v>146385</v>
      </c>
      <c r="AU3" s="65">
        <v>123637</v>
      </c>
      <c r="AV3" s="65">
        <v>114650</v>
      </c>
      <c r="AW3" s="65">
        <v>108786</v>
      </c>
      <c r="AX3" s="65">
        <v>88617</v>
      </c>
      <c r="AY3" s="65">
        <v>72119</v>
      </c>
      <c r="AZ3" s="65">
        <v>55733</v>
      </c>
      <c r="BA3" s="65">
        <v>39768</v>
      </c>
      <c r="BB3" s="65">
        <v>28879</v>
      </c>
      <c r="BC3" s="65">
        <v>23661</v>
      </c>
      <c r="BD3" s="65">
        <v>17331</v>
      </c>
      <c r="BE3" s="65">
        <v>10630</v>
      </c>
      <c r="BF3" s="65">
        <v>11701</v>
      </c>
    </row>
    <row r="4" spans="1:58">
      <c r="A4" t="s">
        <v>0</v>
      </c>
      <c r="B4" t="s">
        <v>88</v>
      </c>
      <c r="C4" t="s">
        <v>23</v>
      </c>
      <c r="D4" t="s">
        <v>45</v>
      </c>
      <c r="E4" s="65">
        <v>399140</v>
      </c>
      <c r="F4" s="65">
        <v>401098</v>
      </c>
      <c r="G4" s="65">
        <v>800234</v>
      </c>
      <c r="H4" s="65">
        <v>58228</v>
      </c>
      <c r="I4" s="65">
        <v>52381</v>
      </c>
      <c r="J4" s="65">
        <v>49612</v>
      </c>
      <c r="K4" s="65">
        <v>43533</v>
      </c>
      <c r="L4" s="65">
        <v>30762</v>
      </c>
      <c r="M4" s="65">
        <v>27455</v>
      </c>
      <c r="N4" s="65">
        <v>27390</v>
      </c>
      <c r="O4" s="65">
        <v>27273</v>
      </c>
      <c r="P4" s="65">
        <v>20214</v>
      </c>
      <c r="Q4" s="65">
        <v>16993</v>
      </c>
      <c r="R4" s="65">
        <v>11922</v>
      </c>
      <c r="S4" s="65">
        <v>9459</v>
      </c>
      <c r="T4" s="65">
        <v>6851</v>
      </c>
      <c r="U4" s="65">
        <v>6003</v>
      </c>
      <c r="V4" s="65">
        <v>4226</v>
      </c>
      <c r="W4" s="65">
        <v>3199</v>
      </c>
      <c r="X4" s="65">
        <v>3642</v>
      </c>
      <c r="Y4" s="65">
        <v>58926</v>
      </c>
      <c r="Z4" s="65">
        <v>53101</v>
      </c>
      <c r="AA4" s="65">
        <v>53576</v>
      </c>
      <c r="AB4" s="65">
        <v>53941</v>
      </c>
      <c r="AC4" s="65">
        <v>37716</v>
      </c>
      <c r="AD4" s="65">
        <v>27016</v>
      </c>
      <c r="AE4" s="65">
        <v>21386</v>
      </c>
      <c r="AF4" s="65">
        <v>20571</v>
      </c>
      <c r="AG4" s="65">
        <v>18361</v>
      </c>
      <c r="AH4" s="65">
        <v>15746</v>
      </c>
      <c r="AI4" s="65">
        <v>11804</v>
      </c>
      <c r="AJ4" s="65">
        <v>9009</v>
      </c>
      <c r="AK4" s="65">
        <v>6080</v>
      </c>
      <c r="AL4" s="65">
        <v>5412</v>
      </c>
      <c r="AM4" s="65">
        <v>3527</v>
      </c>
      <c r="AN4" s="65">
        <v>2367</v>
      </c>
      <c r="AO4" s="65">
        <v>2558</v>
      </c>
      <c r="AP4" s="65">
        <v>117152</v>
      </c>
      <c r="AQ4" s="65">
        <v>105483</v>
      </c>
      <c r="AR4" s="65">
        <v>103187</v>
      </c>
      <c r="AS4" s="65">
        <v>97473</v>
      </c>
      <c r="AT4" s="65">
        <v>68477</v>
      </c>
      <c r="AU4" s="65">
        <v>54470</v>
      </c>
      <c r="AV4" s="65">
        <v>48774</v>
      </c>
      <c r="AW4" s="65">
        <v>47844</v>
      </c>
      <c r="AX4" s="65">
        <v>38575</v>
      </c>
      <c r="AY4" s="65">
        <v>32738</v>
      </c>
      <c r="AZ4" s="65">
        <v>23727</v>
      </c>
      <c r="BA4" s="65">
        <v>18470</v>
      </c>
      <c r="BB4" s="65">
        <v>12930</v>
      </c>
      <c r="BC4" s="65">
        <v>11414</v>
      </c>
      <c r="BD4" s="65">
        <v>7751</v>
      </c>
      <c r="BE4" s="65">
        <v>5567</v>
      </c>
      <c r="BF4" s="65">
        <v>6199</v>
      </c>
    </row>
    <row r="5" spans="1:58">
      <c r="A5" t="s">
        <v>0</v>
      </c>
      <c r="B5" t="s">
        <v>88</v>
      </c>
      <c r="C5" t="s">
        <v>29</v>
      </c>
      <c r="D5" t="s">
        <v>48</v>
      </c>
      <c r="E5" s="65">
        <v>507839</v>
      </c>
      <c r="F5" s="65">
        <v>489012</v>
      </c>
      <c r="G5" s="65">
        <v>996851</v>
      </c>
      <c r="H5" s="65">
        <v>76216</v>
      </c>
      <c r="I5" s="65">
        <v>66065</v>
      </c>
      <c r="J5" s="65">
        <v>59290</v>
      </c>
      <c r="K5" s="65">
        <v>51349</v>
      </c>
      <c r="L5" s="65">
        <v>39459</v>
      </c>
      <c r="M5" s="65">
        <v>32875</v>
      </c>
      <c r="N5" s="65">
        <v>32280</v>
      </c>
      <c r="O5" s="65">
        <v>30930</v>
      </c>
      <c r="P5" s="65">
        <v>25218</v>
      </c>
      <c r="Q5" s="65">
        <v>22414</v>
      </c>
      <c r="R5" s="65">
        <v>16661</v>
      </c>
      <c r="S5" s="65">
        <v>14745</v>
      </c>
      <c r="T5" s="65">
        <v>10110</v>
      </c>
      <c r="U5" s="65">
        <v>10507</v>
      </c>
      <c r="V5" s="65">
        <v>7569</v>
      </c>
      <c r="W5" s="65">
        <v>6337</v>
      </c>
      <c r="X5" s="65">
        <v>5810</v>
      </c>
      <c r="Y5" s="65">
        <v>76519</v>
      </c>
      <c r="Z5" s="65">
        <v>66352</v>
      </c>
      <c r="AA5" s="65">
        <v>63851</v>
      </c>
      <c r="AB5" s="65">
        <v>61160</v>
      </c>
      <c r="AC5" s="65">
        <v>49124</v>
      </c>
      <c r="AD5" s="65">
        <v>34953</v>
      </c>
      <c r="AE5" s="65">
        <v>25132</v>
      </c>
      <c r="AF5" s="65">
        <v>22604</v>
      </c>
      <c r="AG5" s="65">
        <v>20404</v>
      </c>
      <c r="AH5" s="65">
        <v>17716</v>
      </c>
      <c r="AI5" s="65">
        <v>13740</v>
      </c>
      <c r="AJ5" s="65">
        <v>11374</v>
      </c>
      <c r="AK5" s="65">
        <v>7155</v>
      </c>
      <c r="AL5" s="65">
        <v>7376</v>
      </c>
      <c r="AM5" s="65">
        <v>4770</v>
      </c>
      <c r="AN5" s="65">
        <v>3600</v>
      </c>
      <c r="AO5" s="65">
        <v>3186</v>
      </c>
      <c r="AP5" s="65">
        <v>152734</v>
      </c>
      <c r="AQ5" s="65">
        <v>132416</v>
      </c>
      <c r="AR5" s="65">
        <v>123139</v>
      </c>
      <c r="AS5" s="65">
        <v>112511</v>
      </c>
      <c r="AT5" s="65">
        <v>88581</v>
      </c>
      <c r="AU5" s="65">
        <v>67828</v>
      </c>
      <c r="AV5" s="65">
        <v>57411</v>
      </c>
      <c r="AW5" s="65">
        <v>53535</v>
      </c>
      <c r="AX5" s="65">
        <v>45620</v>
      </c>
      <c r="AY5" s="65">
        <v>40132</v>
      </c>
      <c r="AZ5" s="65">
        <v>30399</v>
      </c>
      <c r="BA5" s="65">
        <v>26122</v>
      </c>
      <c r="BB5" s="65">
        <v>17269</v>
      </c>
      <c r="BC5" s="65">
        <v>17885</v>
      </c>
      <c r="BD5" s="65">
        <v>12339</v>
      </c>
      <c r="BE5" s="65">
        <v>9938</v>
      </c>
      <c r="BF5" s="65">
        <v>8994</v>
      </c>
    </row>
    <row r="6" spans="1:58">
      <c r="A6" t="s">
        <v>0</v>
      </c>
      <c r="B6" t="s">
        <v>88</v>
      </c>
      <c r="C6" t="s">
        <v>37</v>
      </c>
      <c r="D6" t="s">
        <v>75</v>
      </c>
      <c r="E6" s="65">
        <v>551072</v>
      </c>
      <c r="F6" s="65">
        <v>508769</v>
      </c>
      <c r="G6" s="65">
        <v>1059842</v>
      </c>
      <c r="H6" s="65">
        <v>93616</v>
      </c>
      <c r="I6" s="65">
        <v>82662</v>
      </c>
      <c r="J6" s="65">
        <v>70265</v>
      </c>
      <c r="K6" s="65">
        <v>58452</v>
      </c>
      <c r="L6" s="65">
        <v>40714</v>
      </c>
      <c r="M6" s="65">
        <v>35096</v>
      </c>
      <c r="N6" s="65">
        <v>37383</v>
      </c>
      <c r="O6" s="65">
        <v>31112</v>
      </c>
      <c r="P6" s="65">
        <v>25459</v>
      </c>
      <c r="Q6" s="65">
        <v>18181</v>
      </c>
      <c r="R6" s="65">
        <v>16831</v>
      </c>
      <c r="S6" s="65">
        <v>10815</v>
      </c>
      <c r="T6" s="65">
        <v>9814</v>
      </c>
      <c r="U6" s="65">
        <v>6886</v>
      </c>
      <c r="V6" s="65">
        <v>6337</v>
      </c>
      <c r="W6" s="65">
        <v>3340</v>
      </c>
      <c r="X6" s="65">
        <v>4112</v>
      </c>
      <c r="Y6" s="65">
        <v>93810</v>
      </c>
      <c r="Z6" s="65">
        <v>83881</v>
      </c>
      <c r="AA6" s="65">
        <v>73265</v>
      </c>
      <c r="AB6" s="65">
        <v>61933</v>
      </c>
      <c r="AC6" s="65">
        <v>38151</v>
      </c>
      <c r="AD6" s="65">
        <v>27385</v>
      </c>
      <c r="AE6" s="65">
        <v>25611</v>
      </c>
      <c r="AF6" s="65">
        <v>22030</v>
      </c>
      <c r="AG6" s="65">
        <v>19828</v>
      </c>
      <c r="AH6" s="65">
        <v>15071</v>
      </c>
      <c r="AI6" s="65">
        <v>13024</v>
      </c>
      <c r="AJ6" s="65">
        <v>9644</v>
      </c>
      <c r="AK6" s="65">
        <v>7463</v>
      </c>
      <c r="AL6" s="65">
        <v>5925</v>
      </c>
      <c r="AM6" s="65">
        <v>5062</v>
      </c>
      <c r="AN6" s="65">
        <v>2934</v>
      </c>
      <c r="AO6" s="65">
        <v>3750</v>
      </c>
      <c r="AP6" s="65">
        <v>187425</v>
      </c>
      <c r="AQ6" s="65">
        <v>166543</v>
      </c>
      <c r="AR6" s="65">
        <v>143531</v>
      </c>
      <c r="AS6" s="65">
        <v>120385</v>
      </c>
      <c r="AT6" s="65">
        <v>78863</v>
      </c>
      <c r="AU6" s="65">
        <v>62480</v>
      </c>
      <c r="AV6" s="65">
        <v>62994</v>
      </c>
      <c r="AW6" s="65">
        <v>53143</v>
      </c>
      <c r="AX6" s="65">
        <v>45287</v>
      </c>
      <c r="AY6" s="65">
        <v>33252</v>
      </c>
      <c r="AZ6" s="65">
        <v>29855</v>
      </c>
      <c r="BA6" s="65">
        <v>20458</v>
      </c>
      <c r="BB6" s="65">
        <v>17277</v>
      </c>
      <c r="BC6" s="65">
        <v>12813</v>
      </c>
      <c r="BD6" s="65">
        <v>11399</v>
      </c>
      <c r="BE6" s="65">
        <v>6273</v>
      </c>
      <c r="BF6" s="65">
        <v>7862</v>
      </c>
    </row>
    <row r="24" ht="15" customHeight="1"/>
  </sheetData>
  <autoFilter ref="A1:BF38" xr:uid="{A43AA645-233A-4ECA-97CB-079666482B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AA645-233A-4ECA-97CB-079666482B19}">
  <dimension ref="A1:BH38"/>
  <sheetViews>
    <sheetView topLeftCell="AJ1" zoomScale="70" zoomScaleNormal="70" workbookViewId="0">
      <pane ySplit="1" topLeftCell="A2" activePane="bottomLeft" state="frozen"/>
      <selection pane="bottomLeft" activeCell="AO13" sqref="AO13"/>
    </sheetView>
  </sheetViews>
  <sheetFormatPr baseColWidth="10" defaultColWidth="8.83203125" defaultRowHeight="15"/>
  <cols>
    <col min="1" max="1" width="13.1640625" bestFit="1" customWidth="1"/>
    <col min="2" max="2" width="13.5" bestFit="1" customWidth="1"/>
    <col min="3" max="3" width="13.1640625" bestFit="1" customWidth="1"/>
    <col min="4" max="4" width="13.5" bestFit="1" customWidth="1"/>
    <col min="5" max="5" width="15.5" bestFit="1" customWidth="1"/>
    <col min="6" max="6" width="13.5" customWidth="1"/>
    <col min="7" max="60" width="15.5" style="65" customWidth="1"/>
  </cols>
  <sheetData>
    <row r="1" spans="1:60" s="36" customFormat="1">
      <c r="A1" s="37" t="s">
        <v>162</v>
      </c>
      <c r="B1" s="37" t="s">
        <v>43</v>
      </c>
      <c r="C1" s="37" t="s">
        <v>163</v>
      </c>
      <c r="D1" s="37" t="s">
        <v>87</v>
      </c>
      <c r="E1" s="37" t="s">
        <v>164</v>
      </c>
      <c r="F1" s="37" t="s">
        <v>42</v>
      </c>
      <c r="G1" s="64" t="s">
        <v>223</v>
      </c>
      <c r="H1" s="64" t="s">
        <v>222</v>
      </c>
      <c r="I1" s="64" t="s">
        <v>224</v>
      </c>
      <c r="J1" s="64" t="s">
        <v>242</v>
      </c>
      <c r="K1" s="64" t="s">
        <v>243</v>
      </c>
      <c r="L1" s="64" t="s">
        <v>244</v>
      </c>
      <c r="M1" s="64" t="s">
        <v>245</v>
      </c>
      <c r="N1" s="64" t="s">
        <v>246</v>
      </c>
      <c r="O1" s="64" t="s">
        <v>247</v>
      </c>
      <c r="P1" s="64" t="s">
        <v>248</v>
      </c>
      <c r="Q1" s="64" t="s">
        <v>249</v>
      </c>
      <c r="R1" s="64" t="s">
        <v>250</v>
      </c>
      <c r="S1" s="64" t="s">
        <v>251</v>
      </c>
      <c r="T1" s="64" t="s">
        <v>252</v>
      </c>
      <c r="U1" s="64" t="s">
        <v>253</v>
      </c>
      <c r="V1" s="64" t="s">
        <v>254</v>
      </c>
      <c r="W1" s="64" t="s">
        <v>255</v>
      </c>
      <c r="X1" s="64" t="s">
        <v>256</v>
      </c>
      <c r="Y1" s="64" t="s">
        <v>257</v>
      </c>
      <c r="Z1" s="64" t="s">
        <v>258</v>
      </c>
      <c r="AA1" s="64" t="s">
        <v>225</v>
      </c>
      <c r="AB1" s="64" t="s">
        <v>226</v>
      </c>
      <c r="AC1" s="64" t="s">
        <v>227</v>
      </c>
      <c r="AD1" s="64" t="s">
        <v>228</v>
      </c>
      <c r="AE1" s="64" t="s">
        <v>229</v>
      </c>
      <c r="AF1" s="64" t="s">
        <v>230</v>
      </c>
      <c r="AG1" s="64" t="s">
        <v>231</v>
      </c>
      <c r="AH1" s="64" t="s">
        <v>232</v>
      </c>
      <c r="AI1" s="64" t="s">
        <v>233</v>
      </c>
      <c r="AJ1" s="64" t="s">
        <v>234</v>
      </c>
      <c r="AK1" s="64" t="s">
        <v>235</v>
      </c>
      <c r="AL1" s="64" t="s">
        <v>236</v>
      </c>
      <c r="AM1" s="64" t="s">
        <v>237</v>
      </c>
      <c r="AN1" s="64" t="s">
        <v>238</v>
      </c>
      <c r="AO1" s="64" t="s">
        <v>239</v>
      </c>
      <c r="AP1" s="64" t="s">
        <v>240</v>
      </c>
      <c r="AQ1" s="64" t="s">
        <v>241</v>
      </c>
      <c r="AR1" s="64" t="s">
        <v>259</v>
      </c>
      <c r="AS1" s="64" t="s">
        <v>260</v>
      </c>
      <c r="AT1" s="64" t="s">
        <v>261</v>
      </c>
      <c r="AU1" s="64" t="s">
        <v>262</v>
      </c>
      <c r="AV1" s="64" t="s">
        <v>263</v>
      </c>
      <c r="AW1" s="64" t="s">
        <v>264</v>
      </c>
      <c r="AX1" s="64" t="s">
        <v>265</v>
      </c>
      <c r="AY1" s="64" t="s">
        <v>266</v>
      </c>
      <c r="AZ1" s="64" t="s">
        <v>267</v>
      </c>
      <c r="BA1" s="64" t="s">
        <v>268</v>
      </c>
      <c r="BB1" s="64" t="s">
        <v>269</v>
      </c>
      <c r="BC1" s="64" t="s">
        <v>270</v>
      </c>
      <c r="BD1" s="64" t="s">
        <v>271</v>
      </c>
      <c r="BE1" s="64" t="s">
        <v>272</v>
      </c>
      <c r="BF1" s="64" t="s">
        <v>273</v>
      </c>
      <c r="BG1" s="64" t="s">
        <v>274</v>
      </c>
      <c r="BH1" s="64" t="s">
        <v>275</v>
      </c>
    </row>
    <row r="2" spans="1:60">
      <c r="A2" t="s">
        <v>0</v>
      </c>
      <c r="B2" t="s">
        <v>88</v>
      </c>
      <c r="C2" t="s">
        <v>1</v>
      </c>
      <c r="D2" t="s">
        <v>54</v>
      </c>
      <c r="E2" t="s">
        <v>85</v>
      </c>
      <c r="F2" t="s">
        <v>86</v>
      </c>
      <c r="G2" s="65">
        <v>568422</v>
      </c>
      <c r="H2" s="65">
        <v>531965</v>
      </c>
      <c r="I2" s="65">
        <v>1100386</v>
      </c>
      <c r="J2" s="65">
        <v>60425</v>
      </c>
      <c r="K2" s="65">
        <v>50138</v>
      </c>
      <c r="L2" s="65">
        <v>58041</v>
      </c>
      <c r="M2" s="65">
        <v>72177</v>
      </c>
      <c r="N2" s="65">
        <v>62512</v>
      </c>
      <c r="O2" s="65">
        <v>55424</v>
      </c>
      <c r="P2" s="65">
        <v>52799</v>
      </c>
      <c r="Q2" s="65">
        <v>43339</v>
      </c>
      <c r="R2" s="65">
        <v>30952</v>
      </c>
      <c r="S2" s="65">
        <v>25132</v>
      </c>
      <c r="T2" s="65">
        <v>18628</v>
      </c>
      <c r="U2" s="65">
        <v>14381</v>
      </c>
      <c r="V2" s="65">
        <v>8198</v>
      </c>
      <c r="W2" s="65">
        <v>6776</v>
      </c>
      <c r="X2" s="65">
        <v>4165</v>
      </c>
      <c r="Y2" s="65">
        <v>2954</v>
      </c>
      <c r="Z2" s="65">
        <v>2382</v>
      </c>
      <c r="AA2" s="65">
        <v>61437</v>
      </c>
      <c r="AB2" s="65">
        <v>46232</v>
      </c>
      <c r="AC2" s="65">
        <v>43981</v>
      </c>
      <c r="AD2" s="65">
        <v>55290</v>
      </c>
      <c r="AE2" s="65">
        <v>69213</v>
      </c>
      <c r="AF2" s="65">
        <v>63729</v>
      </c>
      <c r="AG2" s="65">
        <v>48364</v>
      </c>
      <c r="AH2" s="65">
        <v>39538</v>
      </c>
      <c r="AI2" s="65">
        <v>31106</v>
      </c>
      <c r="AJ2" s="65">
        <v>23212</v>
      </c>
      <c r="AK2" s="65">
        <v>18274</v>
      </c>
      <c r="AL2" s="65">
        <v>12984</v>
      </c>
      <c r="AM2" s="65">
        <v>7225</v>
      </c>
      <c r="AN2" s="65">
        <v>6018</v>
      </c>
      <c r="AO2" s="65">
        <v>2893</v>
      </c>
      <c r="AP2" s="65">
        <v>1627</v>
      </c>
      <c r="AQ2" s="65">
        <v>842</v>
      </c>
      <c r="AR2" s="65">
        <v>121862</v>
      </c>
      <c r="AS2" s="65">
        <v>96370</v>
      </c>
      <c r="AT2" s="65">
        <v>102022</v>
      </c>
      <c r="AU2" s="65">
        <v>127467</v>
      </c>
      <c r="AV2" s="65">
        <v>131725</v>
      </c>
      <c r="AW2" s="65">
        <v>119152</v>
      </c>
      <c r="AX2" s="65">
        <v>101163</v>
      </c>
      <c r="AY2" s="65">
        <v>82876</v>
      </c>
      <c r="AZ2" s="65">
        <v>62058</v>
      </c>
      <c r="BA2" s="65">
        <v>48344</v>
      </c>
      <c r="BB2" s="65">
        <v>36901</v>
      </c>
      <c r="BC2" s="65">
        <v>27365</v>
      </c>
      <c r="BD2" s="65">
        <v>15423</v>
      </c>
      <c r="BE2" s="65">
        <v>12795</v>
      </c>
      <c r="BF2" s="65">
        <v>7059</v>
      </c>
      <c r="BG2" s="65">
        <v>4581</v>
      </c>
      <c r="BH2" s="65">
        <v>3223</v>
      </c>
    </row>
    <row r="3" spans="1:60">
      <c r="A3" t="s">
        <v>0</v>
      </c>
      <c r="B3" t="s">
        <v>88</v>
      </c>
      <c r="C3" t="s">
        <v>1</v>
      </c>
      <c r="D3" t="s">
        <v>54</v>
      </c>
      <c r="E3" t="s">
        <v>2</v>
      </c>
      <c r="F3" t="s">
        <v>84</v>
      </c>
      <c r="G3" s="65">
        <v>115907</v>
      </c>
      <c r="H3" s="65">
        <v>107986</v>
      </c>
      <c r="I3" s="65">
        <v>223891</v>
      </c>
      <c r="J3" s="65">
        <v>14839</v>
      </c>
      <c r="K3" s="65">
        <v>12850</v>
      </c>
      <c r="L3" s="65">
        <v>12480</v>
      </c>
      <c r="M3" s="65">
        <v>12034</v>
      </c>
      <c r="N3" s="65">
        <v>8270</v>
      </c>
      <c r="O3" s="65">
        <v>7863</v>
      </c>
      <c r="P3" s="65">
        <v>8214</v>
      </c>
      <c r="Q3" s="65">
        <v>8226</v>
      </c>
      <c r="R3" s="65">
        <v>6474</v>
      </c>
      <c r="S3" s="65">
        <v>5812</v>
      </c>
      <c r="T3" s="65">
        <v>4682</v>
      </c>
      <c r="U3" s="65">
        <v>3675</v>
      </c>
      <c r="V3" s="65">
        <v>2887</v>
      </c>
      <c r="W3" s="65">
        <v>2488</v>
      </c>
      <c r="X3" s="65">
        <v>1969</v>
      </c>
      <c r="Y3" s="65">
        <v>1473</v>
      </c>
      <c r="Z3" s="65">
        <v>1671</v>
      </c>
      <c r="AA3" s="65">
        <v>15178</v>
      </c>
      <c r="AB3" s="65">
        <v>13475</v>
      </c>
      <c r="AC3" s="65">
        <v>13476</v>
      </c>
      <c r="AD3" s="65">
        <v>13691</v>
      </c>
      <c r="AE3" s="65">
        <v>8869</v>
      </c>
      <c r="AF3" s="65">
        <v>7229</v>
      </c>
      <c r="AG3" s="65">
        <v>6368</v>
      </c>
      <c r="AH3" s="65">
        <v>6123</v>
      </c>
      <c r="AI3" s="65">
        <v>5498</v>
      </c>
      <c r="AJ3" s="65">
        <v>4643</v>
      </c>
      <c r="AK3" s="65">
        <v>4062</v>
      </c>
      <c r="AL3" s="65">
        <v>2967</v>
      </c>
      <c r="AM3" s="65">
        <v>2004</v>
      </c>
      <c r="AN3" s="65">
        <v>1709</v>
      </c>
      <c r="AO3" s="65">
        <v>1158</v>
      </c>
      <c r="AP3" s="65">
        <v>791</v>
      </c>
      <c r="AQ3" s="65">
        <v>745</v>
      </c>
      <c r="AR3" s="65">
        <v>30018</v>
      </c>
      <c r="AS3" s="65">
        <v>26325</v>
      </c>
      <c r="AT3" s="65">
        <v>25956</v>
      </c>
      <c r="AU3" s="65">
        <v>25726</v>
      </c>
      <c r="AV3" s="65">
        <v>17140</v>
      </c>
      <c r="AW3" s="65">
        <v>15091</v>
      </c>
      <c r="AX3" s="65">
        <v>14580</v>
      </c>
      <c r="AY3" s="65">
        <v>14349</v>
      </c>
      <c r="AZ3" s="65">
        <v>11972</v>
      </c>
      <c r="BA3" s="65">
        <v>10455</v>
      </c>
      <c r="BB3" s="65">
        <v>8743</v>
      </c>
      <c r="BC3" s="65">
        <v>6642</v>
      </c>
      <c r="BD3" s="65">
        <v>4891</v>
      </c>
      <c r="BE3" s="65">
        <v>4197</v>
      </c>
      <c r="BF3" s="65">
        <v>3128</v>
      </c>
      <c r="BG3" s="65">
        <v>2263</v>
      </c>
      <c r="BH3" s="65">
        <v>2416</v>
      </c>
    </row>
    <row r="4" spans="1:60">
      <c r="A4" t="s">
        <v>0</v>
      </c>
      <c r="B4" t="s">
        <v>88</v>
      </c>
      <c r="C4" t="s">
        <v>1</v>
      </c>
      <c r="D4" t="s">
        <v>54</v>
      </c>
      <c r="E4" t="s">
        <v>3</v>
      </c>
      <c r="F4" t="s">
        <v>53</v>
      </c>
      <c r="G4" s="65">
        <v>489952</v>
      </c>
      <c r="H4" s="65">
        <v>466439</v>
      </c>
      <c r="I4" s="65">
        <v>956393</v>
      </c>
      <c r="J4" s="65">
        <v>58161</v>
      </c>
      <c r="K4" s="65">
        <v>48350</v>
      </c>
      <c r="L4" s="65">
        <v>55098</v>
      </c>
      <c r="M4" s="65">
        <v>66393</v>
      </c>
      <c r="N4" s="65">
        <v>53873</v>
      </c>
      <c r="O4" s="65">
        <v>46701</v>
      </c>
      <c r="P4" s="65">
        <v>42734</v>
      </c>
      <c r="Q4" s="65">
        <v>35744</v>
      </c>
      <c r="R4" s="65">
        <v>24923</v>
      </c>
      <c r="S4" s="65">
        <v>19413</v>
      </c>
      <c r="T4" s="65">
        <v>13904</v>
      </c>
      <c r="U4" s="65">
        <v>9812</v>
      </c>
      <c r="V4" s="65">
        <v>4958</v>
      </c>
      <c r="W4" s="65">
        <v>3767</v>
      </c>
      <c r="X4" s="65">
        <v>2452</v>
      </c>
      <c r="Y4" s="65">
        <v>1827</v>
      </c>
      <c r="Z4" s="65">
        <v>1841</v>
      </c>
      <c r="AA4" s="65">
        <v>59634</v>
      </c>
      <c r="AB4" s="65">
        <v>45759</v>
      </c>
      <c r="AC4" s="65">
        <v>45044</v>
      </c>
      <c r="AD4" s="65">
        <v>54523</v>
      </c>
      <c r="AE4" s="65">
        <v>56944</v>
      </c>
      <c r="AF4" s="65">
        <v>51113</v>
      </c>
      <c r="AG4" s="65">
        <v>39137</v>
      </c>
      <c r="AH4" s="65">
        <v>31480</v>
      </c>
      <c r="AI4" s="65">
        <v>25929</v>
      </c>
      <c r="AJ4" s="65">
        <v>19848</v>
      </c>
      <c r="AK4" s="65">
        <v>14621</v>
      </c>
      <c r="AL4" s="65">
        <v>11046</v>
      </c>
      <c r="AM4" s="65">
        <v>5288</v>
      </c>
      <c r="AN4" s="65">
        <v>3148</v>
      </c>
      <c r="AO4" s="65">
        <v>1589</v>
      </c>
      <c r="AP4" s="65">
        <v>753</v>
      </c>
      <c r="AQ4" s="65">
        <v>582</v>
      </c>
      <c r="AR4" s="65">
        <v>117795</v>
      </c>
      <c r="AS4" s="65">
        <v>94110</v>
      </c>
      <c r="AT4" s="65">
        <v>100143</v>
      </c>
      <c r="AU4" s="65">
        <v>120915</v>
      </c>
      <c r="AV4" s="65">
        <v>110817</v>
      </c>
      <c r="AW4" s="65">
        <v>97814</v>
      </c>
      <c r="AX4" s="65">
        <v>81871</v>
      </c>
      <c r="AY4" s="65">
        <v>67224</v>
      </c>
      <c r="AZ4" s="65">
        <v>50853</v>
      </c>
      <c r="BA4" s="65">
        <v>39262</v>
      </c>
      <c r="BB4" s="65">
        <v>28526</v>
      </c>
      <c r="BC4" s="65">
        <v>20858</v>
      </c>
      <c r="BD4" s="65">
        <v>10246</v>
      </c>
      <c r="BE4" s="65">
        <v>6915</v>
      </c>
      <c r="BF4" s="65">
        <v>4042</v>
      </c>
      <c r="BG4" s="65">
        <v>2580</v>
      </c>
      <c r="BH4" s="65">
        <v>2424</v>
      </c>
    </row>
    <row r="5" spans="1:60">
      <c r="A5" t="s">
        <v>0</v>
      </c>
      <c r="B5" t="s">
        <v>88</v>
      </c>
      <c r="C5" t="s">
        <v>1</v>
      </c>
      <c r="D5" t="s">
        <v>54</v>
      </c>
      <c r="E5" t="s">
        <v>4</v>
      </c>
      <c r="F5" t="s">
        <v>55</v>
      </c>
      <c r="G5" s="65">
        <v>59791</v>
      </c>
      <c r="H5" s="65">
        <v>54520</v>
      </c>
      <c r="I5" s="65">
        <v>114312</v>
      </c>
      <c r="J5" s="65">
        <v>8227</v>
      </c>
      <c r="K5" s="65">
        <v>7696</v>
      </c>
      <c r="L5" s="65">
        <v>7114</v>
      </c>
      <c r="M5" s="65">
        <v>5914</v>
      </c>
      <c r="N5" s="65">
        <v>3385</v>
      </c>
      <c r="O5" s="65">
        <v>3642</v>
      </c>
      <c r="P5" s="65">
        <v>3929</v>
      </c>
      <c r="Q5" s="65">
        <v>3977</v>
      </c>
      <c r="R5" s="65">
        <v>3159</v>
      </c>
      <c r="S5" s="65">
        <v>2744</v>
      </c>
      <c r="T5" s="65">
        <v>2279</v>
      </c>
      <c r="U5" s="65">
        <v>1823</v>
      </c>
      <c r="V5" s="65">
        <v>1474</v>
      </c>
      <c r="W5" s="65">
        <v>1415</v>
      </c>
      <c r="X5" s="65">
        <v>1115</v>
      </c>
      <c r="Y5" s="65">
        <v>782</v>
      </c>
      <c r="Z5" s="65">
        <v>1116</v>
      </c>
      <c r="AA5" s="65">
        <v>8357</v>
      </c>
      <c r="AB5" s="65">
        <v>8317</v>
      </c>
      <c r="AC5" s="65">
        <v>8335</v>
      </c>
      <c r="AD5" s="65">
        <v>7486</v>
      </c>
      <c r="AE5" s="65">
        <v>3511</v>
      </c>
      <c r="AF5" s="65">
        <v>2824</v>
      </c>
      <c r="AG5" s="65">
        <v>2572</v>
      </c>
      <c r="AH5" s="65">
        <v>2498</v>
      </c>
      <c r="AI5" s="65">
        <v>2205</v>
      </c>
      <c r="AJ5" s="65">
        <v>1846</v>
      </c>
      <c r="AK5" s="65">
        <v>1710</v>
      </c>
      <c r="AL5" s="65">
        <v>1395</v>
      </c>
      <c r="AM5" s="65">
        <v>980</v>
      </c>
      <c r="AN5" s="65">
        <v>837</v>
      </c>
      <c r="AO5" s="65">
        <v>598</v>
      </c>
      <c r="AP5" s="65">
        <v>429</v>
      </c>
      <c r="AQ5" s="65">
        <v>621</v>
      </c>
      <c r="AR5" s="65">
        <v>16583</v>
      </c>
      <c r="AS5" s="65">
        <v>16013</v>
      </c>
      <c r="AT5" s="65">
        <v>15449</v>
      </c>
      <c r="AU5" s="65">
        <v>13400</v>
      </c>
      <c r="AV5" s="65">
        <v>6896</v>
      </c>
      <c r="AW5" s="65">
        <v>6466</v>
      </c>
      <c r="AX5" s="65">
        <v>6502</v>
      </c>
      <c r="AY5" s="65">
        <v>6475</v>
      </c>
      <c r="AZ5" s="65">
        <v>5363</v>
      </c>
      <c r="BA5" s="65">
        <v>4590</v>
      </c>
      <c r="BB5" s="65">
        <v>3989</v>
      </c>
      <c r="BC5" s="65">
        <v>3218</v>
      </c>
      <c r="BD5" s="65">
        <v>2455</v>
      </c>
      <c r="BE5" s="65">
        <v>2252</v>
      </c>
      <c r="BF5" s="65">
        <v>1713</v>
      </c>
      <c r="BG5" s="65">
        <v>1211</v>
      </c>
      <c r="BH5" s="65">
        <v>1737</v>
      </c>
    </row>
    <row r="6" spans="1:60">
      <c r="A6" t="s">
        <v>0</v>
      </c>
      <c r="B6" t="s">
        <v>88</v>
      </c>
      <c r="C6" t="s">
        <v>1</v>
      </c>
      <c r="D6" t="s">
        <v>54</v>
      </c>
      <c r="E6" t="s">
        <v>5</v>
      </c>
      <c r="F6" t="s">
        <v>56</v>
      </c>
      <c r="G6" s="65">
        <v>143373</v>
      </c>
      <c r="H6" s="65">
        <v>127798</v>
      </c>
      <c r="I6" s="65">
        <v>271170</v>
      </c>
      <c r="J6" s="65">
        <v>17787</v>
      </c>
      <c r="K6" s="65">
        <v>17943</v>
      </c>
      <c r="L6" s="65">
        <v>16897</v>
      </c>
      <c r="M6" s="65">
        <v>13993</v>
      </c>
      <c r="N6" s="65">
        <v>8126</v>
      </c>
      <c r="O6" s="65">
        <v>8325</v>
      </c>
      <c r="P6" s="65">
        <v>8918</v>
      </c>
      <c r="Q6" s="65">
        <v>9054</v>
      </c>
      <c r="R6" s="65">
        <v>7612</v>
      </c>
      <c r="S6" s="65">
        <v>6910</v>
      </c>
      <c r="T6" s="65">
        <v>5855</v>
      </c>
      <c r="U6" s="65">
        <v>5613</v>
      </c>
      <c r="V6" s="65">
        <v>4093</v>
      </c>
      <c r="W6" s="65">
        <v>3889</v>
      </c>
      <c r="X6" s="65">
        <v>3103</v>
      </c>
      <c r="Y6" s="65">
        <v>2281</v>
      </c>
      <c r="Z6" s="65">
        <v>2974</v>
      </c>
      <c r="AA6" s="65">
        <v>18139</v>
      </c>
      <c r="AB6" s="65">
        <v>18593</v>
      </c>
      <c r="AC6" s="65">
        <v>19324</v>
      </c>
      <c r="AD6" s="65">
        <v>17720</v>
      </c>
      <c r="AE6" s="65">
        <v>8758</v>
      </c>
      <c r="AF6" s="65">
        <v>6394</v>
      </c>
      <c r="AG6" s="65">
        <v>5977</v>
      </c>
      <c r="AH6" s="65">
        <v>5759</v>
      </c>
      <c r="AI6" s="65">
        <v>5338</v>
      </c>
      <c r="AJ6" s="65">
        <v>4484</v>
      </c>
      <c r="AK6" s="65">
        <v>4176</v>
      </c>
      <c r="AL6" s="65">
        <v>3551</v>
      </c>
      <c r="AM6" s="65">
        <v>2595</v>
      </c>
      <c r="AN6" s="65">
        <v>2384</v>
      </c>
      <c r="AO6" s="65">
        <v>1912</v>
      </c>
      <c r="AP6" s="65">
        <v>1192</v>
      </c>
      <c r="AQ6" s="65">
        <v>1501</v>
      </c>
      <c r="AR6" s="65">
        <v>35927</v>
      </c>
      <c r="AS6" s="65">
        <v>36536</v>
      </c>
      <c r="AT6" s="65">
        <v>36220</v>
      </c>
      <c r="AU6" s="65">
        <v>31713</v>
      </c>
      <c r="AV6" s="65">
        <v>16884</v>
      </c>
      <c r="AW6" s="65">
        <v>14718</v>
      </c>
      <c r="AX6" s="65">
        <v>14895</v>
      </c>
      <c r="AY6" s="65">
        <v>14814</v>
      </c>
      <c r="AZ6" s="65">
        <v>12951</v>
      </c>
      <c r="BA6" s="65">
        <v>11394</v>
      </c>
      <c r="BB6" s="65">
        <v>10032</v>
      </c>
      <c r="BC6" s="65">
        <v>9163</v>
      </c>
      <c r="BD6" s="65">
        <v>6687</v>
      </c>
      <c r="BE6" s="65">
        <v>6273</v>
      </c>
      <c r="BF6" s="65">
        <v>5014</v>
      </c>
      <c r="BG6" s="65">
        <v>3471</v>
      </c>
      <c r="BH6" s="65">
        <v>4476</v>
      </c>
    </row>
    <row r="7" spans="1:60">
      <c r="A7" t="s">
        <v>0</v>
      </c>
      <c r="B7" t="s">
        <v>88</v>
      </c>
      <c r="C7" t="s">
        <v>1</v>
      </c>
      <c r="D7" t="s">
        <v>54</v>
      </c>
      <c r="E7" t="s">
        <v>6</v>
      </c>
      <c r="F7" t="s">
        <v>57</v>
      </c>
      <c r="G7" s="65">
        <v>110297</v>
      </c>
      <c r="H7" s="65">
        <v>103309</v>
      </c>
      <c r="I7" s="65">
        <v>213602</v>
      </c>
      <c r="J7" s="65">
        <v>15318</v>
      </c>
      <c r="K7" s="65">
        <v>14165</v>
      </c>
      <c r="L7" s="65">
        <v>12597</v>
      </c>
      <c r="M7" s="65">
        <v>10852</v>
      </c>
      <c r="N7" s="65">
        <v>7416</v>
      </c>
      <c r="O7" s="65">
        <v>7259</v>
      </c>
      <c r="P7" s="65">
        <v>7529</v>
      </c>
      <c r="Q7" s="65">
        <v>7457</v>
      </c>
      <c r="R7" s="65">
        <v>6141</v>
      </c>
      <c r="S7" s="65">
        <v>5076</v>
      </c>
      <c r="T7" s="65">
        <v>4355</v>
      </c>
      <c r="U7" s="65">
        <v>3049</v>
      </c>
      <c r="V7" s="65">
        <v>2577</v>
      </c>
      <c r="W7" s="65">
        <v>2000</v>
      </c>
      <c r="X7" s="65">
        <v>1854</v>
      </c>
      <c r="Y7" s="65">
        <v>1134</v>
      </c>
      <c r="Z7" s="65">
        <v>1516</v>
      </c>
      <c r="AA7" s="65">
        <v>15503</v>
      </c>
      <c r="AB7" s="65">
        <v>14882</v>
      </c>
      <c r="AC7" s="65">
        <v>14701</v>
      </c>
      <c r="AD7" s="65">
        <v>13550</v>
      </c>
      <c r="AE7" s="65">
        <v>7718</v>
      </c>
      <c r="AF7" s="65">
        <v>5931</v>
      </c>
      <c r="AG7" s="65">
        <v>5424</v>
      </c>
      <c r="AH7" s="65">
        <v>5084</v>
      </c>
      <c r="AI7" s="65">
        <v>4535</v>
      </c>
      <c r="AJ7" s="65">
        <v>3708</v>
      </c>
      <c r="AK7" s="65">
        <v>3366</v>
      </c>
      <c r="AL7" s="65">
        <v>2522</v>
      </c>
      <c r="AM7" s="65">
        <v>1988</v>
      </c>
      <c r="AN7" s="65">
        <v>1545</v>
      </c>
      <c r="AO7" s="65">
        <v>1235</v>
      </c>
      <c r="AP7" s="65">
        <v>681</v>
      </c>
      <c r="AQ7" s="65">
        <v>936</v>
      </c>
      <c r="AR7" s="65">
        <v>30821</v>
      </c>
      <c r="AS7" s="65">
        <v>29048</v>
      </c>
      <c r="AT7" s="65">
        <v>27298</v>
      </c>
      <c r="AU7" s="65">
        <v>24402</v>
      </c>
      <c r="AV7" s="65">
        <v>15134</v>
      </c>
      <c r="AW7" s="65">
        <v>13189</v>
      </c>
      <c r="AX7" s="65">
        <v>12954</v>
      </c>
      <c r="AY7" s="65">
        <v>12541</v>
      </c>
      <c r="AZ7" s="65">
        <v>10676</v>
      </c>
      <c r="BA7" s="65">
        <v>8783</v>
      </c>
      <c r="BB7" s="65">
        <v>7720</v>
      </c>
      <c r="BC7" s="65">
        <v>5570</v>
      </c>
      <c r="BD7" s="65">
        <v>4565</v>
      </c>
      <c r="BE7" s="65">
        <v>3545</v>
      </c>
      <c r="BF7" s="65">
        <v>3089</v>
      </c>
      <c r="BG7" s="65">
        <v>1815</v>
      </c>
      <c r="BH7" s="65">
        <v>2452</v>
      </c>
    </row>
    <row r="8" spans="1:60">
      <c r="A8" t="s">
        <v>0</v>
      </c>
      <c r="B8" t="s">
        <v>88</v>
      </c>
      <c r="C8" t="s">
        <v>1</v>
      </c>
      <c r="D8" t="s">
        <v>54</v>
      </c>
      <c r="E8" t="s">
        <v>7</v>
      </c>
      <c r="F8" t="s">
        <v>66</v>
      </c>
      <c r="G8" s="65">
        <v>200245</v>
      </c>
      <c r="H8" s="65">
        <v>185722</v>
      </c>
      <c r="I8" s="65">
        <v>385969</v>
      </c>
      <c r="J8" s="65">
        <v>25778</v>
      </c>
      <c r="K8" s="65">
        <v>23877</v>
      </c>
      <c r="L8" s="65">
        <v>23210</v>
      </c>
      <c r="M8" s="65">
        <v>20701</v>
      </c>
      <c r="N8" s="65">
        <v>15481</v>
      </c>
      <c r="O8" s="65">
        <v>14157</v>
      </c>
      <c r="P8" s="65">
        <v>15024</v>
      </c>
      <c r="Q8" s="65">
        <v>14049</v>
      </c>
      <c r="R8" s="65">
        <v>11422</v>
      </c>
      <c r="S8" s="65">
        <v>9413</v>
      </c>
      <c r="T8" s="65">
        <v>7299</v>
      </c>
      <c r="U8" s="65">
        <v>5428</v>
      </c>
      <c r="V8" s="65">
        <v>4128</v>
      </c>
      <c r="W8" s="65">
        <v>3391</v>
      </c>
      <c r="X8" s="65">
        <v>2707</v>
      </c>
      <c r="Y8" s="65">
        <v>1958</v>
      </c>
      <c r="Z8" s="65">
        <v>2225</v>
      </c>
      <c r="AA8" s="65">
        <v>26455</v>
      </c>
      <c r="AB8" s="65">
        <v>24419</v>
      </c>
      <c r="AC8" s="65">
        <v>24537</v>
      </c>
      <c r="AD8" s="65">
        <v>22639</v>
      </c>
      <c r="AE8" s="65">
        <v>14608</v>
      </c>
      <c r="AF8" s="65">
        <v>11894</v>
      </c>
      <c r="AG8" s="65">
        <v>11126</v>
      </c>
      <c r="AH8" s="65">
        <v>10466</v>
      </c>
      <c r="AI8" s="65">
        <v>9551</v>
      </c>
      <c r="AJ8" s="65">
        <v>8022</v>
      </c>
      <c r="AK8" s="65">
        <v>6687</v>
      </c>
      <c r="AL8" s="65">
        <v>4998</v>
      </c>
      <c r="AM8" s="65">
        <v>3401</v>
      </c>
      <c r="AN8" s="65">
        <v>2670</v>
      </c>
      <c r="AO8" s="65">
        <v>1917</v>
      </c>
      <c r="AP8" s="65">
        <v>1155</v>
      </c>
      <c r="AQ8" s="65">
        <v>1177</v>
      </c>
      <c r="AR8" s="65">
        <v>52232</v>
      </c>
      <c r="AS8" s="65">
        <v>48297</v>
      </c>
      <c r="AT8" s="65">
        <v>47747</v>
      </c>
      <c r="AU8" s="65">
        <v>43340</v>
      </c>
      <c r="AV8" s="65">
        <v>30088</v>
      </c>
      <c r="AW8" s="65">
        <v>26051</v>
      </c>
      <c r="AX8" s="65">
        <v>26150</v>
      </c>
      <c r="AY8" s="65">
        <v>24514</v>
      </c>
      <c r="AZ8" s="65">
        <v>20972</v>
      </c>
      <c r="BA8" s="65">
        <v>17435</v>
      </c>
      <c r="BB8" s="65">
        <v>13985</v>
      </c>
      <c r="BC8" s="65">
        <v>10426</v>
      </c>
      <c r="BD8" s="65">
        <v>7529</v>
      </c>
      <c r="BE8" s="65">
        <v>6062</v>
      </c>
      <c r="BF8" s="65">
        <v>4624</v>
      </c>
      <c r="BG8" s="65">
        <v>3113</v>
      </c>
      <c r="BH8" s="65">
        <v>3402</v>
      </c>
    </row>
    <row r="9" spans="1:60">
      <c r="A9" t="s">
        <v>0</v>
      </c>
      <c r="B9" t="s">
        <v>88</v>
      </c>
      <c r="C9" t="s">
        <v>1</v>
      </c>
      <c r="D9" t="s">
        <v>54</v>
      </c>
      <c r="E9" t="s">
        <v>8</v>
      </c>
      <c r="F9" t="s">
        <v>65</v>
      </c>
      <c r="G9" s="65">
        <v>63488</v>
      </c>
      <c r="H9" s="65">
        <v>58296</v>
      </c>
      <c r="I9" s="65">
        <v>121785</v>
      </c>
      <c r="J9" s="65">
        <v>8164</v>
      </c>
      <c r="K9" s="65">
        <v>7360</v>
      </c>
      <c r="L9" s="65">
        <v>7153</v>
      </c>
      <c r="M9" s="65">
        <v>6295</v>
      </c>
      <c r="N9" s="65">
        <v>4412</v>
      </c>
      <c r="O9" s="65">
        <v>3964</v>
      </c>
      <c r="P9" s="65">
        <v>4482</v>
      </c>
      <c r="Q9" s="65">
        <v>4409</v>
      </c>
      <c r="R9" s="65">
        <v>3694</v>
      </c>
      <c r="S9" s="65">
        <v>3142</v>
      </c>
      <c r="T9" s="65">
        <v>2587</v>
      </c>
      <c r="U9" s="65">
        <v>2035</v>
      </c>
      <c r="V9" s="65">
        <v>1633</v>
      </c>
      <c r="W9" s="65">
        <v>1323</v>
      </c>
      <c r="X9" s="65">
        <v>1099</v>
      </c>
      <c r="Y9" s="65">
        <v>773</v>
      </c>
      <c r="Z9" s="65">
        <v>962</v>
      </c>
      <c r="AA9" s="65">
        <v>8308</v>
      </c>
      <c r="AB9" s="65">
        <v>7442</v>
      </c>
      <c r="AC9" s="65">
        <v>7957</v>
      </c>
      <c r="AD9" s="65">
        <v>7492</v>
      </c>
      <c r="AE9" s="65">
        <v>4596</v>
      </c>
      <c r="AF9" s="65">
        <v>3683</v>
      </c>
      <c r="AG9" s="65">
        <v>3143</v>
      </c>
      <c r="AH9" s="65">
        <v>2967</v>
      </c>
      <c r="AI9" s="65">
        <v>2864</v>
      </c>
      <c r="AJ9" s="65">
        <v>2418</v>
      </c>
      <c r="AK9" s="65">
        <v>2024</v>
      </c>
      <c r="AL9" s="65">
        <v>1571</v>
      </c>
      <c r="AM9" s="65">
        <v>1139</v>
      </c>
      <c r="AN9" s="65">
        <v>1010</v>
      </c>
      <c r="AO9" s="65">
        <v>773</v>
      </c>
      <c r="AP9" s="65">
        <v>463</v>
      </c>
      <c r="AQ9" s="65">
        <v>446</v>
      </c>
      <c r="AR9" s="65">
        <v>16472</v>
      </c>
      <c r="AS9" s="65">
        <v>14801</v>
      </c>
      <c r="AT9" s="65">
        <v>15110</v>
      </c>
      <c r="AU9" s="65">
        <v>13787</v>
      </c>
      <c r="AV9" s="65">
        <v>9007</v>
      </c>
      <c r="AW9" s="65">
        <v>7648</v>
      </c>
      <c r="AX9" s="65">
        <v>7625</v>
      </c>
      <c r="AY9" s="65">
        <v>7376</v>
      </c>
      <c r="AZ9" s="65">
        <v>6557</v>
      </c>
      <c r="BA9" s="65">
        <v>5560</v>
      </c>
      <c r="BB9" s="65">
        <v>4611</v>
      </c>
      <c r="BC9" s="65">
        <v>3606</v>
      </c>
      <c r="BD9" s="65">
        <v>2772</v>
      </c>
      <c r="BE9" s="65">
        <v>2333</v>
      </c>
      <c r="BF9" s="65">
        <v>1872</v>
      </c>
      <c r="BG9" s="65">
        <v>1236</v>
      </c>
      <c r="BH9" s="65">
        <v>1409</v>
      </c>
    </row>
    <row r="10" spans="1:60">
      <c r="A10" t="s">
        <v>0</v>
      </c>
      <c r="B10" t="s">
        <v>88</v>
      </c>
      <c r="C10" t="s">
        <v>10</v>
      </c>
      <c r="D10" t="s">
        <v>59</v>
      </c>
      <c r="E10" t="s">
        <v>9</v>
      </c>
      <c r="F10" t="s">
        <v>73</v>
      </c>
      <c r="G10" s="65">
        <v>129301</v>
      </c>
      <c r="H10" s="65">
        <v>124922</v>
      </c>
      <c r="I10" s="65">
        <v>254223</v>
      </c>
      <c r="J10" s="65">
        <v>18720</v>
      </c>
      <c r="K10" s="65">
        <v>16817</v>
      </c>
      <c r="L10" s="65">
        <v>15459</v>
      </c>
      <c r="M10" s="65">
        <v>15487</v>
      </c>
      <c r="N10" s="65">
        <v>11158</v>
      </c>
      <c r="O10" s="65">
        <v>9870</v>
      </c>
      <c r="P10" s="65">
        <v>9417</v>
      </c>
      <c r="Q10" s="65">
        <v>8765</v>
      </c>
      <c r="R10" s="65">
        <v>6168</v>
      </c>
      <c r="S10" s="65">
        <v>4905</v>
      </c>
      <c r="T10" s="65">
        <v>3711</v>
      </c>
      <c r="U10" s="65">
        <v>2643</v>
      </c>
      <c r="V10" s="65">
        <v>1947</v>
      </c>
      <c r="W10" s="65">
        <v>1538</v>
      </c>
      <c r="X10" s="65">
        <v>1137</v>
      </c>
      <c r="Y10" s="65">
        <v>714</v>
      </c>
      <c r="Z10" s="65">
        <v>844</v>
      </c>
      <c r="AA10" s="65">
        <v>19274</v>
      </c>
      <c r="AB10" s="65">
        <v>16463</v>
      </c>
      <c r="AC10" s="65">
        <v>15131</v>
      </c>
      <c r="AD10" s="65">
        <v>16167</v>
      </c>
      <c r="AE10" s="65">
        <v>12443</v>
      </c>
      <c r="AF10" s="65">
        <v>9117</v>
      </c>
      <c r="AG10" s="65">
        <v>7578</v>
      </c>
      <c r="AH10" s="65">
        <v>7026</v>
      </c>
      <c r="AI10" s="65">
        <v>6092</v>
      </c>
      <c r="AJ10" s="65">
        <v>4571</v>
      </c>
      <c r="AK10" s="65">
        <v>3469</v>
      </c>
      <c r="AL10" s="65">
        <v>2627</v>
      </c>
      <c r="AM10" s="65">
        <v>1724</v>
      </c>
      <c r="AN10" s="65">
        <v>1332</v>
      </c>
      <c r="AO10" s="65">
        <v>876</v>
      </c>
      <c r="AP10" s="65">
        <v>429</v>
      </c>
      <c r="AQ10" s="65">
        <v>605</v>
      </c>
      <c r="AR10" s="65">
        <v>37994</v>
      </c>
      <c r="AS10" s="65">
        <v>33281</v>
      </c>
      <c r="AT10" s="65">
        <v>30590</v>
      </c>
      <c r="AU10" s="65">
        <v>31653</v>
      </c>
      <c r="AV10" s="65">
        <v>23601</v>
      </c>
      <c r="AW10" s="65">
        <v>18987</v>
      </c>
      <c r="AX10" s="65">
        <v>16995</v>
      </c>
      <c r="AY10" s="65">
        <v>15792</v>
      </c>
      <c r="AZ10" s="65">
        <v>12260</v>
      </c>
      <c r="BA10" s="65">
        <v>9476</v>
      </c>
      <c r="BB10" s="65">
        <v>7181</v>
      </c>
      <c r="BC10" s="65">
        <v>5270</v>
      </c>
      <c r="BD10" s="65">
        <v>3670</v>
      </c>
      <c r="BE10" s="65">
        <v>2869</v>
      </c>
      <c r="BF10" s="65">
        <v>2013</v>
      </c>
      <c r="BG10" s="65">
        <v>1142</v>
      </c>
      <c r="BH10" s="65">
        <v>1450</v>
      </c>
    </row>
    <row r="11" spans="1:60">
      <c r="A11" t="s">
        <v>0</v>
      </c>
      <c r="B11" t="s">
        <v>88</v>
      </c>
      <c r="C11" t="s">
        <v>10</v>
      </c>
      <c r="D11" t="s">
        <v>59</v>
      </c>
      <c r="E11" t="s">
        <v>11</v>
      </c>
      <c r="F11" t="s">
        <v>82</v>
      </c>
      <c r="G11" s="65">
        <v>80952</v>
      </c>
      <c r="H11" s="65">
        <v>79579</v>
      </c>
      <c r="I11" s="65">
        <v>160529</v>
      </c>
      <c r="J11" s="65">
        <v>13282</v>
      </c>
      <c r="K11" s="65">
        <v>11581</v>
      </c>
      <c r="L11" s="65">
        <v>9380</v>
      </c>
      <c r="M11" s="65">
        <v>8742</v>
      </c>
      <c r="N11" s="65">
        <v>6713</v>
      </c>
      <c r="O11" s="65">
        <v>6190</v>
      </c>
      <c r="P11" s="65">
        <v>5805</v>
      </c>
      <c r="Q11" s="65">
        <v>5273</v>
      </c>
      <c r="R11" s="65">
        <v>3939</v>
      </c>
      <c r="S11" s="65">
        <v>2932</v>
      </c>
      <c r="T11" s="65">
        <v>2231</v>
      </c>
      <c r="U11" s="65">
        <v>1506</v>
      </c>
      <c r="V11" s="65">
        <v>1026</v>
      </c>
      <c r="W11" s="65">
        <v>876</v>
      </c>
      <c r="X11" s="65">
        <v>590</v>
      </c>
      <c r="Y11" s="65">
        <v>384</v>
      </c>
      <c r="Z11" s="65">
        <v>503</v>
      </c>
      <c r="AA11" s="65">
        <v>13463</v>
      </c>
      <c r="AB11" s="65">
        <v>11592</v>
      </c>
      <c r="AC11" s="65">
        <v>10002</v>
      </c>
      <c r="AD11" s="65">
        <v>9058</v>
      </c>
      <c r="AE11" s="65">
        <v>6707</v>
      </c>
      <c r="AF11" s="65">
        <v>5944</v>
      </c>
      <c r="AG11" s="65">
        <v>4567</v>
      </c>
      <c r="AH11" s="65">
        <v>4347</v>
      </c>
      <c r="AI11" s="65">
        <v>3705</v>
      </c>
      <c r="AJ11" s="65">
        <v>3013</v>
      </c>
      <c r="AK11" s="65">
        <v>2372</v>
      </c>
      <c r="AL11" s="65">
        <v>1558</v>
      </c>
      <c r="AM11" s="65">
        <v>1074</v>
      </c>
      <c r="AN11" s="65">
        <v>808</v>
      </c>
      <c r="AO11" s="65">
        <v>620</v>
      </c>
      <c r="AP11" s="65">
        <v>354</v>
      </c>
      <c r="AQ11" s="65">
        <v>394</v>
      </c>
      <c r="AR11" s="65">
        <v>26745</v>
      </c>
      <c r="AS11" s="65">
        <v>23174</v>
      </c>
      <c r="AT11" s="65">
        <v>19382</v>
      </c>
      <c r="AU11" s="65">
        <v>17800</v>
      </c>
      <c r="AV11" s="65">
        <v>13420</v>
      </c>
      <c r="AW11" s="65">
        <v>12133</v>
      </c>
      <c r="AX11" s="65">
        <v>10372</v>
      </c>
      <c r="AY11" s="65">
        <v>9620</v>
      </c>
      <c r="AZ11" s="65">
        <v>7644</v>
      </c>
      <c r="BA11" s="65">
        <v>5945</v>
      </c>
      <c r="BB11" s="65">
        <v>4603</v>
      </c>
      <c r="BC11" s="65">
        <v>3063</v>
      </c>
      <c r="BD11" s="65">
        <v>2099</v>
      </c>
      <c r="BE11" s="65">
        <v>1684</v>
      </c>
      <c r="BF11" s="65">
        <v>1210</v>
      </c>
      <c r="BG11" s="65">
        <v>738</v>
      </c>
      <c r="BH11" s="65">
        <v>896</v>
      </c>
    </row>
    <row r="12" spans="1:60">
      <c r="A12" t="s">
        <v>0</v>
      </c>
      <c r="B12" t="s">
        <v>88</v>
      </c>
      <c r="C12" t="s">
        <v>10</v>
      </c>
      <c r="D12" t="s">
        <v>59</v>
      </c>
      <c r="E12" t="s">
        <v>12</v>
      </c>
      <c r="F12" t="s">
        <v>69</v>
      </c>
      <c r="G12" s="65">
        <v>78043</v>
      </c>
      <c r="H12" s="65">
        <v>78079</v>
      </c>
      <c r="I12" s="65">
        <v>156121</v>
      </c>
      <c r="J12" s="65">
        <v>13599</v>
      </c>
      <c r="K12" s="65">
        <v>11507</v>
      </c>
      <c r="L12" s="65">
        <v>9309</v>
      </c>
      <c r="M12" s="65">
        <v>7843</v>
      </c>
      <c r="N12" s="65">
        <v>6530</v>
      </c>
      <c r="O12" s="65">
        <v>6008</v>
      </c>
      <c r="P12" s="65">
        <v>5627</v>
      </c>
      <c r="Q12" s="65">
        <v>4927</v>
      </c>
      <c r="R12" s="65">
        <v>3504</v>
      </c>
      <c r="S12" s="65">
        <v>2745</v>
      </c>
      <c r="T12" s="65">
        <v>1905</v>
      </c>
      <c r="U12" s="65">
        <v>1338</v>
      </c>
      <c r="V12" s="65">
        <v>974</v>
      </c>
      <c r="W12" s="65">
        <v>797</v>
      </c>
      <c r="X12" s="65">
        <v>604</v>
      </c>
      <c r="Y12" s="65">
        <v>373</v>
      </c>
      <c r="Z12" s="65">
        <v>454</v>
      </c>
      <c r="AA12" s="65">
        <v>13379</v>
      </c>
      <c r="AB12" s="65">
        <v>11489</v>
      </c>
      <c r="AC12" s="65">
        <v>10386</v>
      </c>
      <c r="AD12" s="65">
        <v>8904</v>
      </c>
      <c r="AE12" s="65">
        <v>6802</v>
      </c>
      <c r="AF12" s="65">
        <v>5735</v>
      </c>
      <c r="AG12" s="65">
        <v>4562</v>
      </c>
      <c r="AH12" s="65">
        <v>4019</v>
      </c>
      <c r="AI12" s="65">
        <v>3528</v>
      </c>
      <c r="AJ12" s="65">
        <v>2726</v>
      </c>
      <c r="AK12" s="65">
        <v>2082</v>
      </c>
      <c r="AL12" s="65">
        <v>1383</v>
      </c>
      <c r="AM12" s="65">
        <v>1020</v>
      </c>
      <c r="AN12" s="65">
        <v>791</v>
      </c>
      <c r="AO12" s="65">
        <v>536</v>
      </c>
      <c r="AP12" s="65">
        <v>316</v>
      </c>
      <c r="AQ12" s="65">
        <v>421</v>
      </c>
      <c r="AR12" s="65">
        <v>26977</v>
      </c>
      <c r="AS12" s="65">
        <v>22996</v>
      </c>
      <c r="AT12" s="65">
        <v>19694</v>
      </c>
      <c r="AU12" s="65">
        <v>16746</v>
      </c>
      <c r="AV12" s="65">
        <v>13331</v>
      </c>
      <c r="AW12" s="65">
        <v>11743</v>
      </c>
      <c r="AX12" s="65">
        <v>10188</v>
      </c>
      <c r="AY12" s="65">
        <v>8946</v>
      </c>
      <c r="AZ12" s="65">
        <v>7033</v>
      </c>
      <c r="BA12" s="65">
        <v>5471</v>
      </c>
      <c r="BB12" s="65">
        <v>3987</v>
      </c>
      <c r="BC12" s="65">
        <v>2723</v>
      </c>
      <c r="BD12" s="65">
        <v>1994</v>
      </c>
      <c r="BE12" s="65">
        <v>1588</v>
      </c>
      <c r="BF12" s="65">
        <v>1140</v>
      </c>
      <c r="BG12" s="65">
        <v>690</v>
      </c>
      <c r="BH12" s="65">
        <v>875</v>
      </c>
    </row>
    <row r="13" spans="1:60">
      <c r="A13" t="s">
        <v>0</v>
      </c>
      <c r="B13" t="s">
        <v>88</v>
      </c>
      <c r="C13" t="s">
        <v>10</v>
      </c>
      <c r="D13" t="s">
        <v>59</v>
      </c>
      <c r="E13" t="s">
        <v>13</v>
      </c>
      <c r="F13" t="s">
        <v>81</v>
      </c>
      <c r="G13" s="65">
        <v>39162</v>
      </c>
      <c r="H13" s="65">
        <v>40581</v>
      </c>
      <c r="I13" s="65">
        <v>79742</v>
      </c>
      <c r="J13" s="65">
        <v>6152</v>
      </c>
      <c r="K13" s="65">
        <v>6221</v>
      </c>
      <c r="L13" s="65">
        <v>3936</v>
      </c>
      <c r="M13" s="65">
        <v>4084</v>
      </c>
      <c r="N13" s="65">
        <v>3126</v>
      </c>
      <c r="O13" s="65">
        <v>2938</v>
      </c>
      <c r="P13" s="65">
        <v>2666</v>
      </c>
      <c r="Q13" s="65">
        <v>2813</v>
      </c>
      <c r="R13" s="65">
        <v>2007</v>
      </c>
      <c r="S13" s="65">
        <v>1450</v>
      </c>
      <c r="T13" s="65">
        <v>1078</v>
      </c>
      <c r="U13" s="65">
        <v>800</v>
      </c>
      <c r="V13" s="65">
        <v>552</v>
      </c>
      <c r="W13" s="65">
        <v>491</v>
      </c>
      <c r="X13" s="65">
        <v>372</v>
      </c>
      <c r="Y13" s="65">
        <v>187</v>
      </c>
      <c r="Z13" s="65">
        <v>290</v>
      </c>
      <c r="AA13" s="65">
        <v>6366</v>
      </c>
      <c r="AB13" s="65">
        <v>6578</v>
      </c>
      <c r="AC13" s="65">
        <v>5011</v>
      </c>
      <c r="AD13" s="65">
        <v>4573</v>
      </c>
      <c r="AE13" s="65">
        <v>3524</v>
      </c>
      <c r="AF13" s="65">
        <v>2775</v>
      </c>
      <c r="AG13" s="65">
        <v>2285</v>
      </c>
      <c r="AH13" s="65">
        <v>2137</v>
      </c>
      <c r="AI13" s="65">
        <v>1824</v>
      </c>
      <c r="AJ13" s="65">
        <v>1719</v>
      </c>
      <c r="AK13" s="65">
        <v>1093</v>
      </c>
      <c r="AL13" s="65">
        <v>882</v>
      </c>
      <c r="AM13" s="65">
        <v>555</v>
      </c>
      <c r="AN13" s="65">
        <v>418</v>
      </c>
      <c r="AO13" s="65">
        <v>307</v>
      </c>
      <c r="AP13" s="65">
        <v>240</v>
      </c>
      <c r="AQ13" s="65">
        <v>294</v>
      </c>
      <c r="AR13" s="65">
        <v>12518</v>
      </c>
      <c r="AS13" s="65">
        <v>12800</v>
      </c>
      <c r="AT13" s="65">
        <v>8946</v>
      </c>
      <c r="AU13" s="65">
        <v>8657</v>
      </c>
      <c r="AV13" s="65">
        <v>6650</v>
      </c>
      <c r="AW13" s="65">
        <v>5712</v>
      </c>
      <c r="AX13" s="65">
        <v>4951</v>
      </c>
      <c r="AY13" s="65">
        <v>4951</v>
      </c>
      <c r="AZ13" s="65">
        <v>3830</v>
      </c>
      <c r="BA13" s="65">
        <v>3169</v>
      </c>
      <c r="BB13" s="65">
        <v>2171</v>
      </c>
      <c r="BC13" s="65">
        <v>1683</v>
      </c>
      <c r="BD13" s="65">
        <v>1108</v>
      </c>
      <c r="BE13" s="65">
        <v>909</v>
      </c>
      <c r="BF13" s="65">
        <v>679</v>
      </c>
      <c r="BG13" s="65">
        <v>427</v>
      </c>
      <c r="BH13" s="65">
        <v>582</v>
      </c>
    </row>
    <row r="14" spans="1:60">
      <c r="A14" t="s">
        <v>0</v>
      </c>
      <c r="B14" t="s">
        <v>88</v>
      </c>
      <c r="C14" t="s">
        <v>10</v>
      </c>
      <c r="D14" t="s">
        <v>59</v>
      </c>
      <c r="E14" t="s">
        <v>14</v>
      </c>
      <c r="F14" t="s">
        <v>60</v>
      </c>
      <c r="G14" s="65">
        <v>63983</v>
      </c>
      <c r="H14" s="65">
        <v>67079</v>
      </c>
      <c r="I14" s="65">
        <v>131061</v>
      </c>
      <c r="J14" s="65">
        <v>9390</v>
      </c>
      <c r="K14" s="65">
        <v>8439</v>
      </c>
      <c r="L14" s="65">
        <v>7992</v>
      </c>
      <c r="M14" s="65">
        <v>6844</v>
      </c>
      <c r="N14" s="65">
        <v>4660</v>
      </c>
      <c r="O14" s="65">
        <v>4073</v>
      </c>
      <c r="P14" s="65">
        <v>4497</v>
      </c>
      <c r="Q14" s="65">
        <v>4319</v>
      </c>
      <c r="R14" s="65">
        <v>3565</v>
      </c>
      <c r="S14" s="65">
        <v>2900</v>
      </c>
      <c r="T14" s="65">
        <v>2107</v>
      </c>
      <c r="U14" s="65">
        <v>1533</v>
      </c>
      <c r="V14" s="65">
        <v>1156</v>
      </c>
      <c r="W14" s="65">
        <v>916</v>
      </c>
      <c r="X14" s="65">
        <v>745</v>
      </c>
      <c r="Y14" s="65">
        <v>419</v>
      </c>
      <c r="Z14" s="65">
        <v>429</v>
      </c>
      <c r="AA14" s="65">
        <v>9397</v>
      </c>
      <c r="AB14" s="65">
        <v>8630</v>
      </c>
      <c r="AC14" s="65">
        <v>9041</v>
      </c>
      <c r="AD14" s="65">
        <v>8012</v>
      </c>
      <c r="AE14" s="65">
        <v>5690</v>
      </c>
      <c r="AF14" s="65">
        <v>4317</v>
      </c>
      <c r="AG14" s="65">
        <v>3751</v>
      </c>
      <c r="AH14" s="65">
        <v>3502</v>
      </c>
      <c r="AI14" s="65">
        <v>3479</v>
      </c>
      <c r="AJ14" s="65">
        <v>2973</v>
      </c>
      <c r="AK14" s="65">
        <v>2470</v>
      </c>
      <c r="AL14" s="65">
        <v>1666</v>
      </c>
      <c r="AM14" s="65">
        <v>1138</v>
      </c>
      <c r="AN14" s="65">
        <v>1163</v>
      </c>
      <c r="AO14" s="65">
        <v>844</v>
      </c>
      <c r="AP14" s="65">
        <v>526</v>
      </c>
      <c r="AQ14" s="65">
        <v>478</v>
      </c>
      <c r="AR14" s="65">
        <v>18787</v>
      </c>
      <c r="AS14" s="65">
        <v>17069</v>
      </c>
      <c r="AT14" s="65">
        <v>17035</v>
      </c>
      <c r="AU14" s="65">
        <v>14856</v>
      </c>
      <c r="AV14" s="65">
        <v>10349</v>
      </c>
      <c r="AW14" s="65">
        <v>8389</v>
      </c>
      <c r="AX14" s="65">
        <v>8249</v>
      </c>
      <c r="AY14" s="65">
        <v>7821</v>
      </c>
      <c r="AZ14" s="65">
        <v>7044</v>
      </c>
      <c r="BA14" s="65">
        <v>5873</v>
      </c>
      <c r="BB14" s="65">
        <v>4577</v>
      </c>
      <c r="BC14" s="65">
        <v>3199</v>
      </c>
      <c r="BD14" s="65">
        <v>2294</v>
      </c>
      <c r="BE14" s="65">
        <v>2079</v>
      </c>
      <c r="BF14" s="65">
        <v>1590</v>
      </c>
      <c r="BG14" s="65">
        <v>944</v>
      </c>
      <c r="BH14" s="65">
        <v>905</v>
      </c>
    </row>
    <row r="15" spans="1:60">
      <c r="A15" t="s">
        <v>0</v>
      </c>
      <c r="B15" t="s">
        <v>88</v>
      </c>
      <c r="C15" t="s">
        <v>10</v>
      </c>
      <c r="D15" t="s">
        <v>59</v>
      </c>
      <c r="E15" t="s">
        <v>15</v>
      </c>
      <c r="F15" t="s">
        <v>58</v>
      </c>
      <c r="G15" s="65">
        <v>68089</v>
      </c>
      <c r="H15" s="65">
        <v>68160</v>
      </c>
      <c r="I15" s="65">
        <v>136249</v>
      </c>
      <c r="J15" s="65">
        <v>9239</v>
      </c>
      <c r="K15" s="65">
        <v>8684</v>
      </c>
      <c r="L15" s="65">
        <v>8230</v>
      </c>
      <c r="M15" s="65">
        <v>7269</v>
      </c>
      <c r="N15" s="65">
        <v>5295</v>
      </c>
      <c r="O15" s="65">
        <v>4538</v>
      </c>
      <c r="P15" s="65">
        <v>4458</v>
      </c>
      <c r="Q15" s="65">
        <v>4700</v>
      </c>
      <c r="R15" s="65">
        <v>3564</v>
      </c>
      <c r="S15" s="65">
        <v>3217</v>
      </c>
      <c r="T15" s="65">
        <v>2409</v>
      </c>
      <c r="U15" s="65">
        <v>1832</v>
      </c>
      <c r="V15" s="65">
        <v>1446</v>
      </c>
      <c r="W15" s="65">
        <v>1050</v>
      </c>
      <c r="X15" s="65">
        <v>907</v>
      </c>
      <c r="Y15" s="65">
        <v>585</v>
      </c>
      <c r="Z15" s="65">
        <v>666</v>
      </c>
      <c r="AA15" s="65">
        <v>9378</v>
      </c>
      <c r="AB15" s="65">
        <v>8681</v>
      </c>
      <c r="AC15" s="65">
        <v>8817</v>
      </c>
      <c r="AD15" s="65">
        <v>8390</v>
      </c>
      <c r="AE15" s="65">
        <v>5928</v>
      </c>
      <c r="AF15" s="65">
        <v>4594</v>
      </c>
      <c r="AG15" s="65">
        <v>3816</v>
      </c>
      <c r="AH15" s="65">
        <v>3709</v>
      </c>
      <c r="AI15" s="65">
        <v>3628</v>
      </c>
      <c r="AJ15" s="65">
        <v>2915</v>
      </c>
      <c r="AK15" s="65">
        <v>2357</v>
      </c>
      <c r="AL15" s="65">
        <v>1821</v>
      </c>
      <c r="AM15" s="65">
        <v>1335</v>
      </c>
      <c r="AN15" s="65">
        <v>1067</v>
      </c>
      <c r="AO15" s="65">
        <v>721</v>
      </c>
      <c r="AP15" s="65">
        <v>482</v>
      </c>
      <c r="AQ15" s="65">
        <v>520</v>
      </c>
      <c r="AR15" s="65">
        <v>18617</v>
      </c>
      <c r="AS15" s="65">
        <v>17364</v>
      </c>
      <c r="AT15" s="65">
        <v>17047</v>
      </c>
      <c r="AU15" s="65">
        <v>15660</v>
      </c>
      <c r="AV15" s="65">
        <v>11223</v>
      </c>
      <c r="AW15" s="65">
        <v>9132</v>
      </c>
      <c r="AX15" s="65">
        <v>8274</v>
      </c>
      <c r="AY15" s="65">
        <v>8409</v>
      </c>
      <c r="AZ15" s="65">
        <v>7192</v>
      </c>
      <c r="BA15" s="65">
        <v>6132</v>
      </c>
      <c r="BB15" s="65">
        <v>4766</v>
      </c>
      <c r="BC15" s="65">
        <v>3653</v>
      </c>
      <c r="BD15" s="65">
        <v>2782</v>
      </c>
      <c r="BE15" s="65">
        <v>2116</v>
      </c>
      <c r="BF15" s="65">
        <v>1628</v>
      </c>
      <c r="BG15" s="65">
        <v>1068</v>
      </c>
      <c r="BH15" s="65">
        <v>1187</v>
      </c>
    </row>
    <row r="16" spans="1:60">
      <c r="A16" t="s">
        <v>0</v>
      </c>
      <c r="B16" t="s">
        <v>88</v>
      </c>
      <c r="C16" t="s">
        <v>10</v>
      </c>
      <c r="D16" t="s">
        <v>59</v>
      </c>
      <c r="E16" t="s">
        <v>16</v>
      </c>
      <c r="F16" t="s">
        <v>68</v>
      </c>
      <c r="G16" s="65">
        <v>24549</v>
      </c>
      <c r="H16" s="65">
        <v>25987</v>
      </c>
      <c r="I16" s="65">
        <v>50537</v>
      </c>
      <c r="J16" s="65">
        <v>3153</v>
      </c>
      <c r="K16" s="65">
        <v>2963</v>
      </c>
      <c r="L16" s="65">
        <v>2811</v>
      </c>
      <c r="M16" s="65">
        <v>2585</v>
      </c>
      <c r="N16" s="65">
        <v>1714</v>
      </c>
      <c r="O16" s="65">
        <v>1340</v>
      </c>
      <c r="P16" s="65">
        <v>1545</v>
      </c>
      <c r="Q16" s="65">
        <v>1848</v>
      </c>
      <c r="R16" s="65">
        <v>1452</v>
      </c>
      <c r="S16" s="65">
        <v>1243</v>
      </c>
      <c r="T16" s="65">
        <v>1004</v>
      </c>
      <c r="U16" s="65">
        <v>784</v>
      </c>
      <c r="V16" s="65">
        <v>596</v>
      </c>
      <c r="W16" s="65">
        <v>555</v>
      </c>
      <c r="X16" s="65">
        <v>397</v>
      </c>
      <c r="Y16" s="65">
        <v>274</v>
      </c>
      <c r="Z16" s="65">
        <v>284</v>
      </c>
      <c r="AA16" s="65">
        <v>3417</v>
      </c>
      <c r="AB16" s="65">
        <v>3193</v>
      </c>
      <c r="AC16" s="65">
        <v>3404</v>
      </c>
      <c r="AD16" s="65">
        <v>3382</v>
      </c>
      <c r="AE16" s="65">
        <v>2203</v>
      </c>
      <c r="AF16" s="65">
        <v>1524</v>
      </c>
      <c r="AG16" s="65">
        <v>1408</v>
      </c>
      <c r="AH16" s="65">
        <v>1366</v>
      </c>
      <c r="AI16" s="65">
        <v>1513</v>
      </c>
      <c r="AJ16" s="65">
        <v>1293</v>
      </c>
      <c r="AK16" s="65">
        <v>961</v>
      </c>
      <c r="AL16" s="65">
        <v>648</v>
      </c>
      <c r="AM16" s="65">
        <v>443</v>
      </c>
      <c r="AN16" s="65">
        <v>503</v>
      </c>
      <c r="AO16" s="65">
        <v>298</v>
      </c>
      <c r="AP16" s="65">
        <v>248</v>
      </c>
      <c r="AQ16" s="65">
        <v>184</v>
      </c>
      <c r="AR16" s="65">
        <v>6570</v>
      </c>
      <c r="AS16" s="65">
        <v>6157</v>
      </c>
      <c r="AT16" s="65">
        <v>6216</v>
      </c>
      <c r="AU16" s="65">
        <v>5967</v>
      </c>
      <c r="AV16" s="65">
        <v>3917</v>
      </c>
      <c r="AW16" s="65">
        <v>2864</v>
      </c>
      <c r="AX16" s="65">
        <v>2953</v>
      </c>
      <c r="AY16" s="65">
        <v>3213</v>
      </c>
      <c r="AZ16" s="65">
        <v>2965</v>
      </c>
      <c r="BA16" s="65">
        <v>2537</v>
      </c>
      <c r="BB16" s="65">
        <v>1965</v>
      </c>
      <c r="BC16" s="65">
        <v>1431</v>
      </c>
      <c r="BD16" s="65">
        <v>1039</v>
      </c>
      <c r="BE16" s="65">
        <v>1058</v>
      </c>
      <c r="BF16" s="65">
        <v>695</v>
      </c>
      <c r="BG16" s="65">
        <v>521</v>
      </c>
      <c r="BH16" s="65">
        <v>469</v>
      </c>
    </row>
    <row r="17" spans="1:60">
      <c r="A17" t="s">
        <v>0</v>
      </c>
      <c r="B17" t="s">
        <v>88</v>
      </c>
      <c r="C17" t="s">
        <v>10</v>
      </c>
      <c r="D17" t="s">
        <v>59</v>
      </c>
      <c r="E17" t="s">
        <v>17</v>
      </c>
      <c r="F17" t="s">
        <v>71</v>
      </c>
      <c r="G17" s="65">
        <v>48346</v>
      </c>
      <c r="H17" s="65">
        <v>49744</v>
      </c>
      <c r="I17" s="65">
        <v>98091</v>
      </c>
      <c r="J17" s="65">
        <v>6758</v>
      </c>
      <c r="K17" s="65">
        <v>6050</v>
      </c>
      <c r="L17" s="65">
        <v>5887</v>
      </c>
      <c r="M17" s="65">
        <v>5000</v>
      </c>
      <c r="N17" s="65">
        <v>3695</v>
      </c>
      <c r="O17" s="65">
        <v>3314</v>
      </c>
      <c r="P17" s="65">
        <v>3452</v>
      </c>
      <c r="Q17" s="65">
        <v>3572</v>
      </c>
      <c r="R17" s="65">
        <v>2573</v>
      </c>
      <c r="S17" s="65">
        <v>2126</v>
      </c>
      <c r="T17" s="65">
        <v>1598</v>
      </c>
      <c r="U17" s="65">
        <v>1137</v>
      </c>
      <c r="V17" s="65">
        <v>907</v>
      </c>
      <c r="W17" s="65">
        <v>895</v>
      </c>
      <c r="X17" s="65">
        <v>577</v>
      </c>
      <c r="Y17" s="65">
        <v>403</v>
      </c>
      <c r="Z17" s="65">
        <v>401</v>
      </c>
      <c r="AA17" s="65">
        <v>6991</v>
      </c>
      <c r="AB17" s="65">
        <v>6300</v>
      </c>
      <c r="AC17" s="65">
        <v>6460</v>
      </c>
      <c r="AD17" s="65">
        <v>6224</v>
      </c>
      <c r="AE17" s="65">
        <v>4371</v>
      </c>
      <c r="AF17" s="65">
        <v>3170</v>
      </c>
      <c r="AG17" s="65">
        <v>2799</v>
      </c>
      <c r="AH17" s="65">
        <v>2879</v>
      </c>
      <c r="AI17" s="65">
        <v>2699</v>
      </c>
      <c r="AJ17" s="65">
        <v>2115</v>
      </c>
      <c r="AK17" s="65">
        <v>1733</v>
      </c>
      <c r="AL17" s="65">
        <v>1230</v>
      </c>
      <c r="AM17" s="65">
        <v>823</v>
      </c>
      <c r="AN17" s="65">
        <v>764</v>
      </c>
      <c r="AO17" s="65">
        <v>514</v>
      </c>
      <c r="AP17" s="65">
        <v>378</v>
      </c>
      <c r="AQ17" s="65">
        <v>295</v>
      </c>
      <c r="AR17" s="65">
        <v>13750</v>
      </c>
      <c r="AS17" s="65">
        <v>12350</v>
      </c>
      <c r="AT17" s="65">
        <v>12348</v>
      </c>
      <c r="AU17" s="65">
        <v>11224</v>
      </c>
      <c r="AV17" s="65">
        <v>8065</v>
      </c>
      <c r="AW17" s="65">
        <v>6485</v>
      </c>
      <c r="AX17" s="65">
        <v>6251</v>
      </c>
      <c r="AY17" s="65">
        <v>6451</v>
      </c>
      <c r="AZ17" s="65">
        <v>5272</v>
      </c>
      <c r="BA17" s="65">
        <v>4241</v>
      </c>
      <c r="BB17" s="65">
        <v>3332</v>
      </c>
      <c r="BC17" s="65">
        <v>2367</v>
      </c>
      <c r="BD17" s="65">
        <v>1730</v>
      </c>
      <c r="BE17" s="65">
        <v>1659</v>
      </c>
      <c r="BF17" s="65">
        <v>1090</v>
      </c>
      <c r="BG17" s="65">
        <v>780</v>
      </c>
      <c r="BH17" s="65">
        <v>696</v>
      </c>
    </row>
    <row r="18" spans="1:60">
      <c r="A18" t="s">
        <v>0</v>
      </c>
      <c r="B18" t="s">
        <v>88</v>
      </c>
      <c r="C18" t="s">
        <v>10</v>
      </c>
      <c r="D18" t="s">
        <v>59</v>
      </c>
      <c r="E18" t="s">
        <v>18</v>
      </c>
      <c r="F18" t="s">
        <v>83</v>
      </c>
      <c r="G18" s="65">
        <v>92569</v>
      </c>
      <c r="H18" s="65">
        <v>89772</v>
      </c>
      <c r="I18" s="65">
        <v>182340</v>
      </c>
      <c r="J18" s="65">
        <v>11015</v>
      </c>
      <c r="K18" s="65">
        <v>9676</v>
      </c>
      <c r="L18" s="65">
        <v>11233</v>
      </c>
      <c r="M18" s="65">
        <v>10995</v>
      </c>
      <c r="N18" s="65">
        <v>7751</v>
      </c>
      <c r="O18" s="65">
        <v>6154</v>
      </c>
      <c r="P18" s="65">
        <v>6656</v>
      </c>
      <c r="Q18" s="65">
        <v>6520</v>
      </c>
      <c r="R18" s="65">
        <v>5293</v>
      </c>
      <c r="S18" s="65">
        <v>4651</v>
      </c>
      <c r="T18" s="65">
        <v>3587</v>
      </c>
      <c r="U18" s="65">
        <v>2677</v>
      </c>
      <c r="V18" s="65">
        <v>1876</v>
      </c>
      <c r="W18" s="65">
        <v>1671</v>
      </c>
      <c r="X18" s="65">
        <v>1279</v>
      </c>
      <c r="Y18" s="65">
        <v>762</v>
      </c>
      <c r="Z18" s="65">
        <v>771</v>
      </c>
      <c r="AA18" s="65">
        <v>11202</v>
      </c>
      <c r="AB18" s="65">
        <v>9530</v>
      </c>
      <c r="AC18" s="65">
        <v>10750</v>
      </c>
      <c r="AD18" s="65">
        <v>12149</v>
      </c>
      <c r="AE18" s="65">
        <v>9717</v>
      </c>
      <c r="AF18" s="65">
        <v>6513</v>
      </c>
      <c r="AG18" s="65">
        <v>5279</v>
      </c>
      <c r="AH18" s="65">
        <v>5030</v>
      </c>
      <c r="AI18" s="65">
        <v>4710</v>
      </c>
      <c r="AJ18" s="65">
        <v>3984</v>
      </c>
      <c r="AK18" s="65">
        <v>3405</v>
      </c>
      <c r="AL18" s="65">
        <v>2394</v>
      </c>
      <c r="AM18" s="65">
        <v>1614</v>
      </c>
      <c r="AN18" s="65">
        <v>1400</v>
      </c>
      <c r="AO18" s="65">
        <v>994</v>
      </c>
      <c r="AP18" s="65">
        <v>659</v>
      </c>
      <c r="AQ18" s="65">
        <v>442</v>
      </c>
      <c r="AR18" s="65">
        <v>22218</v>
      </c>
      <c r="AS18" s="65">
        <v>19206</v>
      </c>
      <c r="AT18" s="65">
        <v>21983</v>
      </c>
      <c r="AU18" s="65">
        <v>23145</v>
      </c>
      <c r="AV18" s="65">
        <v>17468</v>
      </c>
      <c r="AW18" s="65">
        <v>12666</v>
      </c>
      <c r="AX18" s="65">
        <v>11934</v>
      </c>
      <c r="AY18" s="65">
        <v>11549</v>
      </c>
      <c r="AZ18" s="65">
        <v>10002</v>
      </c>
      <c r="BA18" s="65">
        <v>8635</v>
      </c>
      <c r="BB18" s="65">
        <v>6992</v>
      </c>
      <c r="BC18" s="65">
        <v>5072</v>
      </c>
      <c r="BD18" s="65">
        <v>3490</v>
      </c>
      <c r="BE18" s="65">
        <v>3071</v>
      </c>
      <c r="BF18" s="65">
        <v>2273</v>
      </c>
      <c r="BG18" s="65">
        <v>1421</v>
      </c>
      <c r="BH18" s="65">
        <v>1213</v>
      </c>
    </row>
    <row r="19" spans="1:60">
      <c r="A19" t="s">
        <v>0</v>
      </c>
      <c r="B19" t="s">
        <v>88</v>
      </c>
      <c r="C19" t="s">
        <v>10</v>
      </c>
      <c r="D19" t="s">
        <v>59</v>
      </c>
      <c r="E19" t="s">
        <v>19</v>
      </c>
      <c r="F19" t="s">
        <v>67</v>
      </c>
      <c r="G19" s="65">
        <v>55299</v>
      </c>
      <c r="H19" s="65">
        <v>55129</v>
      </c>
      <c r="I19" s="65">
        <v>110426</v>
      </c>
      <c r="J19" s="65">
        <v>7310</v>
      </c>
      <c r="K19" s="65">
        <v>6485</v>
      </c>
      <c r="L19" s="65">
        <v>6105</v>
      </c>
      <c r="M19" s="65">
        <v>5120</v>
      </c>
      <c r="N19" s="65">
        <v>3766</v>
      </c>
      <c r="O19" s="65">
        <v>3530</v>
      </c>
      <c r="P19" s="65">
        <v>3869</v>
      </c>
      <c r="Q19" s="65">
        <v>3913</v>
      </c>
      <c r="R19" s="65">
        <v>3419</v>
      </c>
      <c r="S19" s="65">
        <v>2923</v>
      </c>
      <c r="T19" s="65">
        <v>2354</v>
      </c>
      <c r="U19" s="65">
        <v>1771</v>
      </c>
      <c r="V19" s="65">
        <v>1368</v>
      </c>
      <c r="W19" s="65">
        <v>1112</v>
      </c>
      <c r="X19" s="65">
        <v>1006</v>
      </c>
      <c r="Y19" s="65">
        <v>614</v>
      </c>
      <c r="Z19" s="65">
        <v>636</v>
      </c>
      <c r="AA19" s="65">
        <v>7648</v>
      </c>
      <c r="AB19" s="65">
        <v>6717</v>
      </c>
      <c r="AC19" s="65">
        <v>7031</v>
      </c>
      <c r="AD19" s="65">
        <v>6628</v>
      </c>
      <c r="AE19" s="65">
        <v>4309</v>
      </c>
      <c r="AF19" s="65">
        <v>3390</v>
      </c>
      <c r="AG19" s="65">
        <v>3107</v>
      </c>
      <c r="AH19" s="65">
        <v>3059</v>
      </c>
      <c r="AI19" s="65">
        <v>2934</v>
      </c>
      <c r="AJ19" s="65">
        <v>2446</v>
      </c>
      <c r="AK19" s="65">
        <v>2210</v>
      </c>
      <c r="AL19" s="65">
        <v>1732</v>
      </c>
      <c r="AM19" s="65">
        <v>1177</v>
      </c>
      <c r="AN19" s="65">
        <v>1055</v>
      </c>
      <c r="AO19" s="65">
        <v>722</v>
      </c>
      <c r="AP19" s="65">
        <v>552</v>
      </c>
      <c r="AQ19" s="65">
        <v>411</v>
      </c>
      <c r="AR19" s="65">
        <v>14958</v>
      </c>
      <c r="AS19" s="65">
        <v>13202</v>
      </c>
      <c r="AT19" s="65">
        <v>13135</v>
      </c>
      <c r="AU19" s="65">
        <v>11748</v>
      </c>
      <c r="AV19" s="65">
        <v>8076</v>
      </c>
      <c r="AW19" s="65">
        <v>6921</v>
      </c>
      <c r="AX19" s="65">
        <v>6976</v>
      </c>
      <c r="AY19" s="65">
        <v>6971</v>
      </c>
      <c r="AZ19" s="65">
        <v>6352</v>
      </c>
      <c r="BA19" s="65">
        <v>5369</v>
      </c>
      <c r="BB19" s="65">
        <v>4564</v>
      </c>
      <c r="BC19" s="65">
        <v>3503</v>
      </c>
      <c r="BD19" s="65">
        <v>2544</v>
      </c>
      <c r="BE19" s="65">
        <v>2168</v>
      </c>
      <c r="BF19" s="65">
        <v>1728</v>
      </c>
      <c r="BG19" s="65">
        <v>1166</v>
      </c>
      <c r="BH19" s="65">
        <v>1047</v>
      </c>
    </row>
    <row r="20" spans="1:60">
      <c r="A20" t="s">
        <v>0</v>
      </c>
      <c r="B20" t="s">
        <v>88</v>
      </c>
      <c r="C20" t="s">
        <v>10</v>
      </c>
      <c r="D20" t="s">
        <v>59</v>
      </c>
      <c r="E20" t="s">
        <v>20</v>
      </c>
      <c r="F20" t="s">
        <v>70</v>
      </c>
      <c r="G20" s="65">
        <v>162414</v>
      </c>
      <c r="H20" s="65">
        <v>155453</v>
      </c>
      <c r="I20" s="65">
        <v>317864</v>
      </c>
      <c r="J20" s="65">
        <v>26125</v>
      </c>
      <c r="K20" s="65">
        <v>24199</v>
      </c>
      <c r="L20" s="65">
        <v>19928</v>
      </c>
      <c r="M20" s="65">
        <v>16933</v>
      </c>
      <c r="N20" s="65">
        <v>12907</v>
      </c>
      <c r="O20" s="65">
        <v>12589</v>
      </c>
      <c r="P20" s="65">
        <v>12801</v>
      </c>
      <c r="Q20" s="65">
        <v>11111</v>
      </c>
      <c r="R20" s="65">
        <v>7395</v>
      </c>
      <c r="S20" s="65">
        <v>5678</v>
      </c>
      <c r="T20" s="65">
        <v>4065</v>
      </c>
      <c r="U20" s="65">
        <v>2686</v>
      </c>
      <c r="V20" s="65">
        <v>1990</v>
      </c>
      <c r="W20" s="65">
        <v>1445</v>
      </c>
      <c r="X20" s="65">
        <v>1161</v>
      </c>
      <c r="Y20" s="65">
        <v>614</v>
      </c>
      <c r="Z20" s="65">
        <v>785</v>
      </c>
      <c r="AA20" s="65">
        <v>26435</v>
      </c>
      <c r="AB20" s="65">
        <v>24334</v>
      </c>
      <c r="AC20" s="65">
        <v>21070</v>
      </c>
      <c r="AD20" s="65">
        <v>18252</v>
      </c>
      <c r="AE20" s="65">
        <v>11599</v>
      </c>
      <c r="AF20" s="65">
        <v>9536</v>
      </c>
      <c r="AG20" s="65">
        <v>8779</v>
      </c>
      <c r="AH20" s="65">
        <v>8166</v>
      </c>
      <c r="AI20" s="65">
        <v>7345</v>
      </c>
      <c r="AJ20" s="65">
        <v>5976</v>
      </c>
      <c r="AK20" s="65">
        <v>4799</v>
      </c>
      <c r="AL20" s="65">
        <v>3049</v>
      </c>
      <c r="AM20" s="65">
        <v>2271</v>
      </c>
      <c r="AN20" s="65">
        <v>1498</v>
      </c>
      <c r="AO20" s="65">
        <v>1103</v>
      </c>
      <c r="AP20" s="65">
        <v>515</v>
      </c>
      <c r="AQ20" s="65">
        <v>725</v>
      </c>
      <c r="AR20" s="65">
        <v>52560</v>
      </c>
      <c r="AS20" s="65">
        <v>48534</v>
      </c>
      <c r="AT20" s="65">
        <v>40998</v>
      </c>
      <c r="AU20" s="65">
        <v>35185</v>
      </c>
      <c r="AV20" s="65">
        <v>24505</v>
      </c>
      <c r="AW20" s="65">
        <v>22125</v>
      </c>
      <c r="AX20" s="65">
        <v>21580</v>
      </c>
      <c r="AY20" s="65">
        <v>19277</v>
      </c>
      <c r="AZ20" s="65">
        <v>14740</v>
      </c>
      <c r="BA20" s="65">
        <v>11654</v>
      </c>
      <c r="BB20" s="65">
        <v>8863</v>
      </c>
      <c r="BC20" s="65">
        <v>5735</v>
      </c>
      <c r="BD20" s="65">
        <v>4260</v>
      </c>
      <c r="BE20" s="65">
        <v>2943</v>
      </c>
      <c r="BF20" s="65">
        <v>2265</v>
      </c>
      <c r="BG20" s="65">
        <v>1129</v>
      </c>
      <c r="BH20" s="65">
        <v>1511</v>
      </c>
    </row>
    <row r="21" spans="1:60">
      <c r="A21" t="s">
        <v>0</v>
      </c>
      <c r="B21" t="s">
        <v>88</v>
      </c>
      <c r="C21" t="s">
        <v>10</v>
      </c>
      <c r="D21" t="s">
        <v>59</v>
      </c>
      <c r="E21" t="s">
        <v>21</v>
      </c>
      <c r="F21" t="s">
        <v>72</v>
      </c>
      <c r="G21" s="65">
        <v>54858</v>
      </c>
      <c r="H21" s="65">
        <v>43608</v>
      </c>
      <c r="I21" s="65">
        <v>98463</v>
      </c>
      <c r="J21" s="65">
        <v>8414</v>
      </c>
      <c r="K21" s="65">
        <v>8146</v>
      </c>
      <c r="L21" s="65">
        <v>6513</v>
      </c>
      <c r="M21" s="65">
        <v>5455</v>
      </c>
      <c r="N21" s="65">
        <v>3511</v>
      </c>
      <c r="O21" s="65">
        <v>4198</v>
      </c>
      <c r="P21" s="65">
        <v>3875</v>
      </c>
      <c r="Q21" s="65">
        <v>3786</v>
      </c>
      <c r="R21" s="65">
        <v>2604</v>
      </c>
      <c r="S21" s="65">
        <v>2138</v>
      </c>
      <c r="T21" s="65">
        <v>1606</v>
      </c>
      <c r="U21" s="65">
        <v>1174</v>
      </c>
      <c r="V21" s="65">
        <v>1082</v>
      </c>
      <c r="W21" s="65">
        <v>909</v>
      </c>
      <c r="X21" s="65">
        <v>593</v>
      </c>
      <c r="Y21" s="65">
        <v>353</v>
      </c>
      <c r="Z21" s="65">
        <v>502</v>
      </c>
      <c r="AA21" s="65">
        <v>8187</v>
      </c>
      <c r="AB21" s="65">
        <v>8121</v>
      </c>
      <c r="AC21" s="65">
        <v>6493</v>
      </c>
      <c r="AD21" s="65">
        <v>4580</v>
      </c>
      <c r="AE21" s="65">
        <v>2270</v>
      </c>
      <c r="AF21" s="65">
        <v>2283</v>
      </c>
      <c r="AG21" s="65">
        <v>2051</v>
      </c>
      <c r="AH21" s="65">
        <v>1999</v>
      </c>
      <c r="AI21" s="65">
        <v>1679</v>
      </c>
      <c r="AJ21" s="65">
        <v>1478</v>
      </c>
      <c r="AK21" s="65">
        <v>1127</v>
      </c>
      <c r="AL21" s="65">
        <v>896</v>
      </c>
      <c r="AM21" s="65">
        <v>788</v>
      </c>
      <c r="AN21" s="65">
        <v>610</v>
      </c>
      <c r="AO21" s="65">
        <v>427</v>
      </c>
      <c r="AP21" s="65">
        <v>252</v>
      </c>
      <c r="AQ21" s="65">
        <v>367</v>
      </c>
      <c r="AR21" s="65">
        <v>16601</v>
      </c>
      <c r="AS21" s="65">
        <v>16267</v>
      </c>
      <c r="AT21" s="65">
        <v>13006</v>
      </c>
      <c r="AU21" s="65">
        <v>10035</v>
      </c>
      <c r="AV21" s="65">
        <v>5780</v>
      </c>
      <c r="AW21" s="65">
        <v>6480</v>
      </c>
      <c r="AX21" s="65">
        <v>5927</v>
      </c>
      <c r="AY21" s="65">
        <v>5786</v>
      </c>
      <c r="AZ21" s="65">
        <v>4283</v>
      </c>
      <c r="BA21" s="65">
        <v>3617</v>
      </c>
      <c r="BB21" s="65">
        <v>2732</v>
      </c>
      <c r="BC21" s="65">
        <v>2069</v>
      </c>
      <c r="BD21" s="65">
        <v>1869</v>
      </c>
      <c r="BE21" s="65">
        <v>1517</v>
      </c>
      <c r="BF21" s="65">
        <v>1020</v>
      </c>
      <c r="BG21" s="65">
        <v>604</v>
      </c>
      <c r="BH21" s="65">
        <v>870</v>
      </c>
    </row>
    <row r="22" spans="1:60">
      <c r="A22" t="s">
        <v>0</v>
      </c>
      <c r="B22" t="s">
        <v>88</v>
      </c>
      <c r="C22" t="s">
        <v>23</v>
      </c>
      <c r="D22" t="s">
        <v>45</v>
      </c>
      <c r="E22" t="s">
        <v>22</v>
      </c>
      <c r="F22" t="s">
        <v>46</v>
      </c>
      <c r="G22" s="65">
        <v>123621</v>
      </c>
      <c r="H22" s="65">
        <v>123784</v>
      </c>
      <c r="I22" s="65">
        <v>247405</v>
      </c>
      <c r="J22" s="65">
        <v>16159</v>
      </c>
      <c r="K22" s="65">
        <v>14813</v>
      </c>
      <c r="L22" s="65">
        <v>15410</v>
      </c>
      <c r="M22" s="65">
        <v>14391</v>
      </c>
      <c r="N22" s="65">
        <v>9600</v>
      </c>
      <c r="O22" s="65">
        <v>8319</v>
      </c>
      <c r="P22" s="65">
        <v>8411</v>
      </c>
      <c r="Q22" s="65">
        <v>8494</v>
      </c>
      <c r="R22" s="65">
        <v>6320</v>
      </c>
      <c r="S22" s="65">
        <v>5631</v>
      </c>
      <c r="T22" s="65">
        <v>4139</v>
      </c>
      <c r="U22" s="65">
        <v>3290</v>
      </c>
      <c r="V22" s="65">
        <v>2351</v>
      </c>
      <c r="W22" s="65">
        <v>2080</v>
      </c>
      <c r="X22" s="65">
        <v>1547</v>
      </c>
      <c r="Y22" s="65">
        <v>1101</v>
      </c>
      <c r="Z22" s="65">
        <v>1565</v>
      </c>
      <c r="AA22" s="65">
        <v>16106</v>
      </c>
      <c r="AB22" s="65">
        <v>14957</v>
      </c>
      <c r="AC22" s="65">
        <v>16055</v>
      </c>
      <c r="AD22" s="65">
        <v>18269</v>
      </c>
      <c r="AE22" s="65">
        <v>13182</v>
      </c>
      <c r="AF22" s="65">
        <v>8468</v>
      </c>
      <c r="AG22" s="65">
        <v>6204</v>
      </c>
      <c r="AH22" s="65">
        <v>6271</v>
      </c>
      <c r="AI22" s="65">
        <v>5703</v>
      </c>
      <c r="AJ22" s="65">
        <v>4856</v>
      </c>
      <c r="AK22" s="65">
        <v>4018</v>
      </c>
      <c r="AL22" s="65">
        <v>3167</v>
      </c>
      <c r="AM22" s="65">
        <v>1986</v>
      </c>
      <c r="AN22" s="65">
        <v>1757</v>
      </c>
      <c r="AO22" s="65">
        <v>1136</v>
      </c>
      <c r="AP22" s="65">
        <v>697</v>
      </c>
      <c r="AQ22" s="65">
        <v>952</v>
      </c>
      <c r="AR22" s="65">
        <v>32264</v>
      </c>
      <c r="AS22" s="65">
        <v>29770</v>
      </c>
      <c r="AT22" s="65">
        <v>31464</v>
      </c>
      <c r="AU22" s="65">
        <v>32659</v>
      </c>
      <c r="AV22" s="65">
        <v>22782</v>
      </c>
      <c r="AW22" s="65">
        <v>16787</v>
      </c>
      <c r="AX22" s="65">
        <v>14615</v>
      </c>
      <c r="AY22" s="65">
        <v>14766</v>
      </c>
      <c r="AZ22" s="65">
        <v>12024</v>
      </c>
      <c r="BA22" s="65">
        <v>10487</v>
      </c>
      <c r="BB22" s="65">
        <v>8157</v>
      </c>
      <c r="BC22" s="65">
        <v>6457</v>
      </c>
      <c r="BD22" s="65">
        <v>4337</v>
      </c>
      <c r="BE22" s="65">
        <v>3838</v>
      </c>
      <c r="BF22" s="65">
        <v>2683</v>
      </c>
      <c r="BG22" s="65">
        <v>1798</v>
      </c>
      <c r="BH22" s="65">
        <v>2516</v>
      </c>
    </row>
    <row r="23" spans="1:60">
      <c r="A23" t="s">
        <v>0</v>
      </c>
      <c r="B23" t="s">
        <v>88</v>
      </c>
      <c r="C23" t="s">
        <v>23</v>
      </c>
      <c r="D23" t="s">
        <v>45</v>
      </c>
      <c r="E23" t="s">
        <v>24</v>
      </c>
      <c r="F23" t="s">
        <v>44</v>
      </c>
      <c r="G23" s="65">
        <v>84963</v>
      </c>
      <c r="H23" s="65">
        <v>84263</v>
      </c>
      <c r="I23" s="65">
        <v>169224</v>
      </c>
      <c r="J23" s="65">
        <v>13770</v>
      </c>
      <c r="K23" s="65">
        <v>12185</v>
      </c>
      <c r="L23" s="65">
        <v>10476</v>
      </c>
      <c r="M23" s="65">
        <v>8657</v>
      </c>
      <c r="N23" s="65">
        <v>6456</v>
      </c>
      <c r="O23" s="65">
        <v>6329</v>
      </c>
      <c r="P23" s="65">
        <v>5952</v>
      </c>
      <c r="Q23" s="65">
        <v>5630</v>
      </c>
      <c r="R23" s="65">
        <v>4132</v>
      </c>
      <c r="S23" s="65">
        <v>3067</v>
      </c>
      <c r="T23" s="65">
        <v>2305</v>
      </c>
      <c r="U23" s="65">
        <v>1599</v>
      </c>
      <c r="V23" s="65">
        <v>1294</v>
      </c>
      <c r="W23" s="65">
        <v>1030</v>
      </c>
      <c r="X23" s="65">
        <v>857</v>
      </c>
      <c r="Y23" s="65">
        <v>536</v>
      </c>
      <c r="Z23" s="65">
        <v>690</v>
      </c>
      <c r="AA23" s="65">
        <v>13994</v>
      </c>
      <c r="AB23" s="65">
        <v>12431</v>
      </c>
      <c r="AC23" s="65">
        <v>11547</v>
      </c>
      <c r="AD23" s="65">
        <v>10525</v>
      </c>
      <c r="AE23" s="65">
        <v>6867</v>
      </c>
      <c r="AF23" s="65">
        <v>5470</v>
      </c>
      <c r="AG23" s="65">
        <v>4646</v>
      </c>
      <c r="AH23" s="65">
        <v>4298</v>
      </c>
      <c r="AI23" s="65">
        <v>3641</v>
      </c>
      <c r="AJ23" s="65">
        <v>3008</v>
      </c>
      <c r="AK23" s="65">
        <v>2255</v>
      </c>
      <c r="AL23" s="65">
        <v>1684</v>
      </c>
      <c r="AM23" s="65">
        <v>1215</v>
      </c>
      <c r="AN23" s="65">
        <v>989</v>
      </c>
      <c r="AO23" s="65">
        <v>716</v>
      </c>
      <c r="AP23" s="65">
        <v>442</v>
      </c>
      <c r="AQ23" s="65">
        <v>536</v>
      </c>
      <c r="AR23" s="65">
        <v>27762</v>
      </c>
      <c r="AS23" s="65">
        <v>24616</v>
      </c>
      <c r="AT23" s="65">
        <v>22023</v>
      </c>
      <c r="AU23" s="65">
        <v>19181</v>
      </c>
      <c r="AV23" s="65">
        <v>13323</v>
      </c>
      <c r="AW23" s="65">
        <v>11799</v>
      </c>
      <c r="AX23" s="65">
        <v>10598</v>
      </c>
      <c r="AY23" s="65">
        <v>9928</v>
      </c>
      <c r="AZ23" s="65">
        <v>7772</v>
      </c>
      <c r="BA23" s="65">
        <v>6074</v>
      </c>
      <c r="BB23" s="65">
        <v>4560</v>
      </c>
      <c r="BC23" s="65">
        <v>3283</v>
      </c>
      <c r="BD23" s="65">
        <v>2509</v>
      </c>
      <c r="BE23" s="65">
        <v>2018</v>
      </c>
      <c r="BF23" s="65">
        <v>1573</v>
      </c>
      <c r="BG23" s="65">
        <v>978</v>
      </c>
      <c r="BH23" s="65">
        <v>1226</v>
      </c>
    </row>
    <row r="24" spans="1:60" ht="15" customHeight="1">
      <c r="A24" t="s">
        <v>0</v>
      </c>
      <c r="B24" t="s">
        <v>88</v>
      </c>
      <c r="C24" t="s">
        <v>23</v>
      </c>
      <c r="D24" t="s">
        <v>45</v>
      </c>
      <c r="E24" t="s">
        <v>25</v>
      </c>
      <c r="F24" t="s">
        <v>62</v>
      </c>
      <c r="G24" s="65">
        <v>77799</v>
      </c>
      <c r="H24" s="65">
        <v>79953</v>
      </c>
      <c r="I24" s="65">
        <v>157754</v>
      </c>
      <c r="J24" s="65">
        <v>10176</v>
      </c>
      <c r="K24" s="65">
        <v>9704</v>
      </c>
      <c r="L24" s="65">
        <v>10120</v>
      </c>
      <c r="M24" s="65">
        <v>8663</v>
      </c>
      <c r="N24" s="65">
        <v>5969</v>
      </c>
      <c r="O24" s="65">
        <v>4985</v>
      </c>
      <c r="P24" s="65">
        <v>5196</v>
      </c>
      <c r="Q24" s="65">
        <v>5519</v>
      </c>
      <c r="R24" s="65">
        <v>4208</v>
      </c>
      <c r="S24" s="65">
        <v>3557</v>
      </c>
      <c r="T24" s="65">
        <v>2358</v>
      </c>
      <c r="U24" s="65">
        <v>2111</v>
      </c>
      <c r="V24" s="65">
        <v>1457</v>
      </c>
      <c r="W24" s="65">
        <v>1394</v>
      </c>
      <c r="X24" s="65">
        <v>927</v>
      </c>
      <c r="Y24" s="65">
        <v>814</v>
      </c>
      <c r="Z24" s="65">
        <v>640</v>
      </c>
      <c r="AA24" s="65">
        <v>10564</v>
      </c>
      <c r="AB24" s="65">
        <v>9838</v>
      </c>
      <c r="AC24" s="65">
        <v>10794</v>
      </c>
      <c r="AD24" s="65">
        <v>11249</v>
      </c>
      <c r="AE24" s="65">
        <v>8252</v>
      </c>
      <c r="AF24" s="65">
        <v>5484</v>
      </c>
      <c r="AG24" s="65">
        <v>4354</v>
      </c>
      <c r="AH24" s="65">
        <v>4163</v>
      </c>
      <c r="AI24" s="65">
        <v>3824</v>
      </c>
      <c r="AJ24" s="65">
        <v>3429</v>
      </c>
      <c r="AK24" s="65">
        <v>2208</v>
      </c>
      <c r="AL24" s="65">
        <v>1748</v>
      </c>
      <c r="AM24" s="65">
        <v>1122</v>
      </c>
      <c r="AN24" s="65">
        <v>1183</v>
      </c>
      <c r="AO24" s="65">
        <v>726</v>
      </c>
      <c r="AP24" s="65">
        <v>594</v>
      </c>
      <c r="AQ24" s="65">
        <v>419</v>
      </c>
      <c r="AR24" s="65">
        <v>20740</v>
      </c>
      <c r="AS24" s="65">
        <v>19543</v>
      </c>
      <c r="AT24" s="65">
        <v>20914</v>
      </c>
      <c r="AU24" s="65">
        <v>19912</v>
      </c>
      <c r="AV24" s="65">
        <v>14221</v>
      </c>
      <c r="AW24" s="65">
        <v>10469</v>
      </c>
      <c r="AX24" s="65">
        <v>9550</v>
      </c>
      <c r="AY24" s="65">
        <v>9682</v>
      </c>
      <c r="AZ24" s="65">
        <v>8032</v>
      </c>
      <c r="BA24" s="65">
        <v>6986</v>
      </c>
      <c r="BB24" s="65">
        <v>4567</v>
      </c>
      <c r="BC24" s="65">
        <v>3860</v>
      </c>
      <c r="BD24" s="65">
        <v>2580</v>
      </c>
      <c r="BE24" s="65">
        <v>2577</v>
      </c>
      <c r="BF24" s="65">
        <v>1654</v>
      </c>
      <c r="BG24" s="65">
        <v>1408</v>
      </c>
      <c r="BH24" s="65">
        <v>1059</v>
      </c>
    </row>
    <row r="25" spans="1:60">
      <c r="A25" t="s">
        <v>0</v>
      </c>
      <c r="B25" t="s">
        <v>88</v>
      </c>
      <c r="C25" t="s">
        <v>23</v>
      </c>
      <c r="D25" t="s">
        <v>45</v>
      </c>
      <c r="E25" t="s">
        <v>26</v>
      </c>
      <c r="F25" t="s">
        <v>61</v>
      </c>
      <c r="G25" s="65">
        <v>88966</v>
      </c>
      <c r="H25" s="65">
        <v>88993</v>
      </c>
      <c r="I25" s="65">
        <v>177959</v>
      </c>
      <c r="J25" s="65">
        <v>13384</v>
      </c>
      <c r="K25" s="65">
        <v>12061</v>
      </c>
      <c r="L25" s="65">
        <v>11141</v>
      </c>
      <c r="M25" s="65">
        <v>9613</v>
      </c>
      <c r="N25" s="65">
        <v>6949</v>
      </c>
      <c r="O25" s="65">
        <v>6146</v>
      </c>
      <c r="P25" s="65">
        <v>6128</v>
      </c>
      <c r="Q25" s="65">
        <v>6091</v>
      </c>
      <c r="R25" s="65">
        <v>4559</v>
      </c>
      <c r="S25" s="65">
        <v>3844</v>
      </c>
      <c r="T25" s="65">
        <v>2537</v>
      </c>
      <c r="U25" s="65">
        <v>1994</v>
      </c>
      <c r="V25" s="65">
        <v>1414</v>
      </c>
      <c r="W25" s="65">
        <v>1225</v>
      </c>
      <c r="X25" s="65">
        <v>722</v>
      </c>
      <c r="Y25" s="65">
        <v>576</v>
      </c>
      <c r="Z25" s="65">
        <v>583</v>
      </c>
      <c r="AA25" s="65">
        <v>13764</v>
      </c>
      <c r="AB25" s="65">
        <v>12093</v>
      </c>
      <c r="AC25" s="65">
        <v>12052</v>
      </c>
      <c r="AD25" s="65">
        <v>11275</v>
      </c>
      <c r="AE25" s="65">
        <v>7612</v>
      </c>
      <c r="AF25" s="65">
        <v>6007</v>
      </c>
      <c r="AG25" s="65">
        <v>4975</v>
      </c>
      <c r="AH25" s="65">
        <v>4680</v>
      </c>
      <c r="AI25" s="65">
        <v>4240</v>
      </c>
      <c r="AJ25" s="65">
        <v>3563</v>
      </c>
      <c r="AK25" s="65">
        <v>2627</v>
      </c>
      <c r="AL25" s="65">
        <v>1932</v>
      </c>
      <c r="AM25" s="65">
        <v>1328</v>
      </c>
      <c r="AN25" s="65">
        <v>1161</v>
      </c>
      <c r="AO25" s="65">
        <v>716</v>
      </c>
      <c r="AP25" s="65">
        <v>486</v>
      </c>
      <c r="AQ25" s="65">
        <v>480</v>
      </c>
      <c r="AR25" s="65">
        <v>27150</v>
      </c>
      <c r="AS25" s="65">
        <v>24154</v>
      </c>
      <c r="AT25" s="65">
        <v>23193</v>
      </c>
      <c r="AU25" s="65">
        <v>20888</v>
      </c>
      <c r="AV25" s="65">
        <v>14561</v>
      </c>
      <c r="AW25" s="65">
        <v>12152</v>
      </c>
      <c r="AX25" s="65">
        <v>11103</v>
      </c>
      <c r="AY25" s="65">
        <v>10771</v>
      </c>
      <c r="AZ25" s="65">
        <v>8799</v>
      </c>
      <c r="BA25" s="65">
        <v>7407</v>
      </c>
      <c r="BB25" s="65">
        <v>5164</v>
      </c>
      <c r="BC25" s="65">
        <v>3926</v>
      </c>
      <c r="BD25" s="65">
        <v>2742</v>
      </c>
      <c r="BE25" s="65">
        <v>2385</v>
      </c>
      <c r="BF25" s="65">
        <v>1437</v>
      </c>
      <c r="BG25" s="65">
        <v>1063</v>
      </c>
      <c r="BH25" s="65">
        <v>1063</v>
      </c>
    </row>
    <row r="26" spans="1:60">
      <c r="A26" t="s">
        <v>0</v>
      </c>
      <c r="B26" t="s">
        <v>88</v>
      </c>
      <c r="C26" t="s">
        <v>23</v>
      </c>
      <c r="D26" t="s">
        <v>45</v>
      </c>
      <c r="E26" t="s">
        <v>27</v>
      </c>
      <c r="F26" t="s">
        <v>80</v>
      </c>
      <c r="G26" s="65">
        <v>23791</v>
      </c>
      <c r="H26" s="65">
        <v>24105</v>
      </c>
      <c r="I26" s="65">
        <v>47892</v>
      </c>
      <c r="J26" s="65">
        <v>4739</v>
      </c>
      <c r="K26" s="65">
        <v>3618</v>
      </c>
      <c r="L26" s="65">
        <v>2465</v>
      </c>
      <c r="M26" s="65">
        <v>2209</v>
      </c>
      <c r="N26" s="65">
        <v>1788</v>
      </c>
      <c r="O26" s="65">
        <v>1676</v>
      </c>
      <c r="P26" s="65">
        <v>1703</v>
      </c>
      <c r="Q26" s="65">
        <v>1539</v>
      </c>
      <c r="R26" s="65">
        <v>995</v>
      </c>
      <c r="S26" s="65">
        <v>894</v>
      </c>
      <c r="T26" s="65">
        <v>583</v>
      </c>
      <c r="U26" s="65">
        <v>465</v>
      </c>
      <c r="V26" s="65">
        <v>335</v>
      </c>
      <c r="W26" s="65">
        <v>274</v>
      </c>
      <c r="X26" s="65">
        <v>173</v>
      </c>
      <c r="Y26" s="65">
        <v>172</v>
      </c>
      <c r="Z26" s="65">
        <v>164</v>
      </c>
      <c r="AA26" s="65">
        <v>4498</v>
      </c>
      <c r="AB26" s="65">
        <v>3782</v>
      </c>
      <c r="AC26" s="65">
        <v>3128</v>
      </c>
      <c r="AD26" s="65">
        <v>2623</v>
      </c>
      <c r="AE26" s="65">
        <v>1803</v>
      </c>
      <c r="AF26" s="65">
        <v>1587</v>
      </c>
      <c r="AG26" s="65">
        <v>1207</v>
      </c>
      <c r="AH26" s="65">
        <v>1159</v>
      </c>
      <c r="AI26" s="65">
        <v>953</v>
      </c>
      <c r="AJ26" s="65">
        <v>890</v>
      </c>
      <c r="AK26" s="65">
        <v>696</v>
      </c>
      <c r="AL26" s="65">
        <v>478</v>
      </c>
      <c r="AM26" s="65">
        <v>429</v>
      </c>
      <c r="AN26" s="65">
        <v>322</v>
      </c>
      <c r="AO26" s="65">
        <v>233</v>
      </c>
      <c r="AP26" s="65">
        <v>148</v>
      </c>
      <c r="AQ26" s="65">
        <v>171</v>
      </c>
      <c r="AR26" s="65">
        <v>9236</v>
      </c>
      <c r="AS26" s="65">
        <v>7400</v>
      </c>
      <c r="AT26" s="65">
        <v>5593</v>
      </c>
      <c r="AU26" s="65">
        <v>4833</v>
      </c>
      <c r="AV26" s="65">
        <v>3590</v>
      </c>
      <c r="AW26" s="65">
        <v>3263</v>
      </c>
      <c r="AX26" s="65">
        <v>2908</v>
      </c>
      <c r="AY26" s="65">
        <v>2697</v>
      </c>
      <c r="AZ26" s="65">
        <v>1948</v>
      </c>
      <c r="BA26" s="65">
        <v>1784</v>
      </c>
      <c r="BB26" s="65">
        <v>1279</v>
      </c>
      <c r="BC26" s="65">
        <v>944</v>
      </c>
      <c r="BD26" s="65">
        <v>762</v>
      </c>
      <c r="BE26" s="65">
        <v>596</v>
      </c>
      <c r="BF26" s="65">
        <v>404</v>
      </c>
      <c r="BG26" s="65">
        <v>320</v>
      </c>
      <c r="BH26" s="65">
        <v>335</v>
      </c>
    </row>
    <row r="27" spans="1:60">
      <c r="A27" t="s">
        <v>0</v>
      </c>
      <c r="B27" t="s">
        <v>88</v>
      </c>
      <c r="C27" t="s">
        <v>29</v>
      </c>
      <c r="D27" t="s">
        <v>48</v>
      </c>
      <c r="E27" t="s">
        <v>28</v>
      </c>
      <c r="F27" t="s">
        <v>52</v>
      </c>
      <c r="G27" s="65">
        <v>149502</v>
      </c>
      <c r="H27" s="65">
        <v>145653</v>
      </c>
      <c r="I27" s="65">
        <v>295156</v>
      </c>
      <c r="J27" s="65">
        <v>16965</v>
      </c>
      <c r="K27" s="65">
        <v>16012</v>
      </c>
      <c r="L27" s="65">
        <v>18667</v>
      </c>
      <c r="M27" s="65">
        <v>18067</v>
      </c>
      <c r="N27" s="65">
        <v>13864</v>
      </c>
      <c r="O27" s="65">
        <v>9797</v>
      </c>
      <c r="P27" s="65">
        <v>9407</v>
      </c>
      <c r="Q27" s="65">
        <v>8801</v>
      </c>
      <c r="R27" s="65">
        <v>7831</v>
      </c>
      <c r="S27" s="65">
        <v>6694</v>
      </c>
      <c r="T27" s="65">
        <v>4819</v>
      </c>
      <c r="U27" s="65">
        <v>4292</v>
      </c>
      <c r="V27" s="65">
        <v>2916</v>
      </c>
      <c r="W27" s="65">
        <v>3686</v>
      </c>
      <c r="X27" s="65">
        <v>2971</v>
      </c>
      <c r="Y27" s="65">
        <v>2631</v>
      </c>
      <c r="Z27" s="65">
        <v>2079</v>
      </c>
      <c r="AA27" s="65">
        <v>16911</v>
      </c>
      <c r="AB27" s="65">
        <v>15597</v>
      </c>
      <c r="AC27" s="65">
        <v>17339</v>
      </c>
      <c r="AD27" s="65">
        <v>19837</v>
      </c>
      <c r="AE27" s="65">
        <v>20927</v>
      </c>
      <c r="AF27" s="65">
        <v>13550</v>
      </c>
      <c r="AG27" s="65">
        <v>8177</v>
      </c>
      <c r="AH27" s="65">
        <v>6930</v>
      </c>
      <c r="AI27" s="65">
        <v>6419</v>
      </c>
      <c r="AJ27" s="65">
        <v>5424</v>
      </c>
      <c r="AK27" s="65">
        <v>3913</v>
      </c>
      <c r="AL27" s="65">
        <v>3354</v>
      </c>
      <c r="AM27" s="65">
        <v>1806</v>
      </c>
      <c r="AN27" s="65">
        <v>2074</v>
      </c>
      <c r="AO27" s="65">
        <v>1279</v>
      </c>
      <c r="AP27" s="65">
        <v>1202</v>
      </c>
      <c r="AQ27" s="65">
        <v>913</v>
      </c>
      <c r="AR27" s="65">
        <v>33876</v>
      </c>
      <c r="AS27" s="65">
        <v>31609</v>
      </c>
      <c r="AT27" s="65">
        <v>36005</v>
      </c>
      <c r="AU27" s="65">
        <v>37905</v>
      </c>
      <c r="AV27" s="65">
        <v>34791</v>
      </c>
      <c r="AW27" s="65">
        <v>23347</v>
      </c>
      <c r="AX27" s="65">
        <v>17584</v>
      </c>
      <c r="AY27" s="65">
        <v>15732</v>
      </c>
      <c r="AZ27" s="65">
        <v>14251</v>
      </c>
      <c r="BA27" s="65">
        <v>12119</v>
      </c>
      <c r="BB27" s="65">
        <v>8732</v>
      </c>
      <c r="BC27" s="65">
        <v>7646</v>
      </c>
      <c r="BD27" s="65">
        <v>4722</v>
      </c>
      <c r="BE27" s="65">
        <v>5760</v>
      </c>
      <c r="BF27" s="65">
        <v>4250</v>
      </c>
      <c r="BG27" s="65">
        <v>3835</v>
      </c>
      <c r="BH27" s="65">
        <v>2992</v>
      </c>
    </row>
    <row r="28" spans="1:60">
      <c r="A28" t="s">
        <v>0</v>
      </c>
      <c r="B28" t="s">
        <v>88</v>
      </c>
      <c r="C28" t="s">
        <v>29</v>
      </c>
      <c r="D28" t="s">
        <v>48</v>
      </c>
      <c r="E28" t="s">
        <v>30</v>
      </c>
      <c r="F28" t="s">
        <v>49</v>
      </c>
      <c r="G28" s="65">
        <v>46007</v>
      </c>
      <c r="H28" s="65">
        <v>45220</v>
      </c>
      <c r="I28" s="65">
        <v>91229</v>
      </c>
      <c r="J28" s="65">
        <v>6055</v>
      </c>
      <c r="K28" s="65">
        <v>5907</v>
      </c>
      <c r="L28" s="65">
        <v>5319</v>
      </c>
      <c r="M28" s="65">
        <v>4632</v>
      </c>
      <c r="N28" s="65">
        <v>3139</v>
      </c>
      <c r="O28" s="65">
        <v>2739</v>
      </c>
      <c r="P28" s="65">
        <v>2690</v>
      </c>
      <c r="Q28" s="65">
        <v>2821</v>
      </c>
      <c r="R28" s="65">
        <v>2224</v>
      </c>
      <c r="S28" s="65">
        <v>2293</v>
      </c>
      <c r="T28" s="65">
        <v>1628</v>
      </c>
      <c r="U28" s="65">
        <v>1890</v>
      </c>
      <c r="V28" s="65">
        <v>1143</v>
      </c>
      <c r="W28" s="65">
        <v>1360</v>
      </c>
      <c r="X28" s="65">
        <v>842</v>
      </c>
      <c r="Y28" s="65">
        <v>754</v>
      </c>
      <c r="Z28" s="65">
        <v>572</v>
      </c>
      <c r="AA28" s="65">
        <v>6289</v>
      </c>
      <c r="AB28" s="65">
        <v>6112</v>
      </c>
      <c r="AC28" s="65">
        <v>5925</v>
      </c>
      <c r="AD28" s="65">
        <v>5991</v>
      </c>
      <c r="AE28" s="65">
        <v>4120</v>
      </c>
      <c r="AF28" s="65">
        <v>3100</v>
      </c>
      <c r="AG28" s="65">
        <v>2217</v>
      </c>
      <c r="AH28" s="65">
        <v>2028</v>
      </c>
      <c r="AI28" s="65">
        <v>1746</v>
      </c>
      <c r="AJ28" s="65">
        <v>1700</v>
      </c>
      <c r="AK28" s="65">
        <v>1326</v>
      </c>
      <c r="AL28" s="65">
        <v>1243</v>
      </c>
      <c r="AM28" s="65">
        <v>810</v>
      </c>
      <c r="AN28" s="65">
        <v>1044</v>
      </c>
      <c r="AO28" s="65">
        <v>678</v>
      </c>
      <c r="AP28" s="65">
        <v>555</v>
      </c>
      <c r="AQ28" s="65">
        <v>337</v>
      </c>
      <c r="AR28" s="65">
        <v>12343</v>
      </c>
      <c r="AS28" s="65">
        <v>12019</v>
      </c>
      <c r="AT28" s="65">
        <v>11244</v>
      </c>
      <c r="AU28" s="65">
        <v>10623</v>
      </c>
      <c r="AV28" s="65">
        <v>7259</v>
      </c>
      <c r="AW28" s="65">
        <v>5839</v>
      </c>
      <c r="AX28" s="65">
        <v>4909</v>
      </c>
      <c r="AY28" s="65">
        <v>4849</v>
      </c>
      <c r="AZ28" s="65">
        <v>3968</v>
      </c>
      <c r="BA28" s="65">
        <v>3995</v>
      </c>
      <c r="BB28" s="65">
        <v>2954</v>
      </c>
      <c r="BC28" s="65">
        <v>3133</v>
      </c>
      <c r="BD28" s="65">
        <v>1953</v>
      </c>
      <c r="BE28" s="65">
        <v>2405</v>
      </c>
      <c r="BF28" s="65">
        <v>1521</v>
      </c>
      <c r="BG28" s="65">
        <v>1309</v>
      </c>
      <c r="BH28" s="65">
        <v>908</v>
      </c>
    </row>
    <row r="29" spans="1:60">
      <c r="A29" t="s">
        <v>0</v>
      </c>
      <c r="B29" t="s">
        <v>88</v>
      </c>
      <c r="C29" t="s">
        <v>29</v>
      </c>
      <c r="D29" t="s">
        <v>48</v>
      </c>
      <c r="E29" t="s">
        <v>31</v>
      </c>
      <c r="F29" t="s">
        <v>50</v>
      </c>
      <c r="G29" s="65">
        <v>53479</v>
      </c>
      <c r="H29" s="65">
        <v>48720</v>
      </c>
      <c r="I29" s="65">
        <v>102197</v>
      </c>
      <c r="J29" s="65">
        <v>7335</v>
      </c>
      <c r="K29" s="65">
        <v>6460</v>
      </c>
      <c r="L29" s="65">
        <v>6166</v>
      </c>
      <c r="M29" s="65">
        <v>5281</v>
      </c>
      <c r="N29" s="65">
        <v>3543</v>
      </c>
      <c r="O29" s="65">
        <v>3041</v>
      </c>
      <c r="P29" s="65">
        <v>3186</v>
      </c>
      <c r="Q29" s="65">
        <v>3209</v>
      </c>
      <c r="R29" s="65">
        <v>3013</v>
      </c>
      <c r="S29" s="65">
        <v>2773</v>
      </c>
      <c r="T29" s="65">
        <v>2222</v>
      </c>
      <c r="U29" s="65">
        <v>1885</v>
      </c>
      <c r="V29" s="65">
        <v>1356</v>
      </c>
      <c r="W29" s="65">
        <v>1474</v>
      </c>
      <c r="X29" s="65">
        <v>1029</v>
      </c>
      <c r="Y29" s="65">
        <v>748</v>
      </c>
      <c r="Z29" s="65">
        <v>758</v>
      </c>
      <c r="AA29" s="65">
        <v>7182</v>
      </c>
      <c r="AB29" s="65">
        <v>6430</v>
      </c>
      <c r="AC29" s="65">
        <v>6723</v>
      </c>
      <c r="AD29" s="65">
        <v>6566</v>
      </c>
      <c r="AE29" s="65">
        <v>4434</v>
      </c>
      <c r="AF29" s="65">
        <v>3125</v>
      </c>
      <c r="AG29" s="65">
        <v>2431</v>
      </c>
      <c r="AH29" s="65">
        <v>2201</v>
      </c>
      <c r="AI29" s="65">
        <v>2190</v>
      </c>
      <c r="AJ29" s="65">
        <v>2092</v>
      </c>
      <c r="AK29" s="65">
        <v>1564</v>
      </c>
      <c r="AL29" s="65">
        <v>1152</v>
      </c>
      <c r="AM29" s="65">
        <v>773</v>
      </c>
      <c r="AN29" s="65">
        <v>732</v>
      </c>
      <c r="AO29" s="65">
        <v>482</v>
      </c>
      <c r="AP29" s="65">
        <v>334</v>
      </c>
      <c r="AQ29" s="65">
        <v>312</v>
      </c>
      <c r="AR29" s="65">
        <v>14516</v>
      </c>
      <c r="AS29" s="65">
        <v>12890</v>
      </c>
      <c r="AT29" s="65">
        <v>12888</v>
      </c>
      <c r="AU29" s="65">
        <v>11847</v>
      </c>
      <c r="AV29" s="65">
        <v>7977</v>
      </c>
      <c r="AW29" s="65">
        <v>6167</v>
      </c>
      <c r="AX29" s="65">
        <v>5617</v>
      </c>
      <c r="AY29" s="65">
        <v>5410</v>
      </c>
      <c r="AZ29" s="65">
        <v>5202</v>
      </c>
      <c r="BA29" s="65">
        <v>4865</v>
      </c>
      <c r="BB29" s="65">
        <v>3784</v>
      </c>
      <c r="BC29" s="65">
        <v>3038</v>
      </c>
      <c r="BD29" s="65">
        <v>2129</v>
      </c>
      <c r="BE29" s="65">
        <v>2205</v>
      </c>
      <c r="BF29" s="65">
        <v>1510</v>
      </c>
      <c r="BG29" s="65">
        <v>1081</v>
      </c>
      <c r="BH29" s="65">
        <v>1071</v>
      </c>
    </row>
    <row r="30" spans="1:60">
      <c r="A30" t="s">
        <v>0</v>
      </c>
      <c r="B30" t="s">
        <v>88</v>
      </c>
      <c r="C30" t="s">
        <v>29</v>
      </c>
      <c r="D30" t="s">
        <v>48</v>
      </c>
      <c r="E30" t="s">
        <v>32</v>
      </c>
      <c r="F30" t="s">
        <v>51</v>
      </c>
      <c r="G30" s="65">
        <v>61995</v>
      </c>
      <c r="H30" s="65">
        <v>58819</v>
      </c>
      <c r="I30" s="65">
        <v>120810</v>
      </c>
      <c r="J30" s="65">
        <v>11668</v>
      </c>
      <c r="K30" s="65">
        <v>9260</v>
      </c>
      <c r="L30" s="65">
        <v>6583</v>
      </c>
      <c r="M30" s="65">
        <v>5245</v>
      </c>
      <c r="N30" s="65">
        <v>4516</v>
      </c>
      <c r="O30" s="65">
        <v>4205</v>
      </c>
      <c r="P30" s="65">
        <v>4046</v>
      </c>
      <c r="Q30" s="65">
        <v>3893</v>
      </c>
      <c r="R30" s="65">
        <v>2721</v>
      </c>
      <c r="S30" s="65">
        <v>2670</v>
      </c>
      <c r="T30" s="65">
        <v>1814</v>
      </c>
      <c r="U30" s="65">
        <v>1837</v>
      </c>
      <c r="V30" s="65">
        <v>1149</v>
      </c>
      <c r="W30" s="65">
        <v>982</v>
      </c>
      <c r="X30" s="65">
        <v>594</v>
      </c>
      <c r="Y30" s="65">
        <v>489</v>
      </c>
      <c r="Z30" s="65">
        <v>323</v>
      </c>
      <c r="AA30" s="65">
        <v>11698</v>
      </c>
      <c r="AB30" s="65">
        <v>9178</v>
      </c>
      <c r="AC30" s="65">
        <v>7797</v>
      </c>
      <c r="AD30" s="65">
        <v>6179</v>
      </c>
      <c r="AE30" s="65">
        <v>4244</v>
      </c>
      <c r="AF30" s="65">
        <v>3622</v>
      </c>
      <c r="AG30" s="65">
        <v>2945</v>
      </c>
      <c r="AH30" s="65">
        <v>2862</v>
      </c>
      <c r="AI30" s="65">
        <v>2476</v>
      </c>
      <c r="AJ30" s="65">
        <v>2006</v>
      </c>
      <c r="AK30" s="65">
        <v>1555</v>
      </c>
      <c r="AL30" s="65">
        <v>1477</v>
      </c>
      <c r="AM30" s="65">
        <v>859</v>
      </c>
      <c r="AN30" s="65">
        <v>883</v>
      </c>
      <c r="AO30" s="65">
        <v>460</v>
      </c>
      <c r="AP30" s="65">
        <v>310</v>
      </c>
      <c r="AQ30" s="65">
        <v>268</v>
      </c>
      <c r="AR30" s="65">
        <v>23366</v>
      </c>
      <c r="AS30" s="65">
        <v>18438</v>
      </c>
      <c r="AT30" s="65">
        <v>14379</v>
      </c>
      <c r="AU30" s="65">
        <v>11425</v>
      </c>
      <c r="AV30" s="65">
        <v>8760</v>
      </c>
      <c r="AW30" s="65">
        <v>7827</v>
      </c>
      <c r="AX30" s="65">
        <v>6990</v>
      </c>
      <c r="AY30" s="65">
        <v>6754</v>
      </c>
      <c r="AZ30" s="65">
        <v>5196</v>
      </c>
      <c r="BA30" s="65">
        <v>4675</v>
      </c>
      <c r="BB30" s="65">
        <v>3369</v>
      </c>
      <c r="BC30" s="65">
        <v>3314</v>
      </c>
      <c r="BD30" s="65">
        <v>2008</v>
      </c>
      <c r="BE30" s="65">
        <v>1866</v>
      </c>
      <c r="BF30" s="65">
        <v>1053</v>
      </c>
      <c r="BG30" s="65">
        <v>798</v>
      </c>
      <c r="BH30" s="65">
        <v>592</v>
      </c>
    </row>
    <row r="31" spans="1:60">
      <c r="A31" t="s">
        <v>0</v>
      </c>
      <c r="B31" t="s">
        <v>88</v>
      </c>
      <c r="C31" t="s">
        <v>29</v>
      </c>
      <c r="D31" t="s">
        <v>48</v>
      </c>
      <c r="E31" t="s">
        <v>33</v>
      </c>
      <c r="F31" t="s">
        <v>64</v>
      </c>
      <c r="G31" s="65">
        <v>85922</v>
      </c>
      <c r="H31" s="65">
        <v>80836</v>
      </c>
      <c r="I31" s="65">
        <v>166758</v>
      </c>
      <c r="J31" s="65">
        <v>17149</v>
      </c>
      <c r="K31" s="65">
        <v>13254</v>
      </c>
      <c r="L31" s="65">
        <v>9801</v>
      </c>
      <c r="M31" s="65">
        <v>7769</v>
      </c>
      <c r="N31" s="65">
        <v>6765</v>
      </c>
      <c r="O31" s="65">
        <v>6056</v>
      </c>
      <c r="P31" s="65">
        <v>5905</v>
      </c>
      <c r="Q31" s="65">
        <v>5026</v>
      </c>
      <c r="R31" s="65">
        <v>3735</v>
      </c>
      <c r="S31" s="65">
        <v>3079</v>
      </c>
      <c r="T31" s="65">
        <v>2201</v>
      </c>
      <c r="U31" s="65">
        <v>1652</v>
      </c>
      <c r="V31" s="65">
        <v>1163</v>
      </c>
      <c r="W31" s="65">
        <v>893</v>
      </c>
      <c r="X31" s="65">
        <v>540</v>
      </c>
      <c r="Y31" s="65">
        <v>404</v>
      </c>
      <c r="Z31" s="65">
        <v>531</v>
      </c>
      <c r="AA31" s="65">
        <v>17137</v>
      </c>
      <c r="AB31" s="65">
        <v>13512</v>
      </c>
      <c r="AC31" s="65">
        <v>11092</v>
      </c>
      <c r="AD31" s="65">
        <v>8974</v>
      </c>
      <c r="AE31" s="65">
        <v>5946</v>
      </c>
      <c r="AF31" s="65">
        <v>4890</v>
      </c>
      <c r="AG31" s="65">
        <v>3935</v>
      </c>
      <c r="AH31" s="65">
        <v>3509</v>
      </c>
      <c r="AI31" s="65">
        <v>2969</v>
      </c>
      <c r="AJ31" s="65">
        <v>2450</v>
      </c>
      <c r="AK31" s="65">
        <v>1879</v>
      </c>
      <c r="AL31" s="65">
        <v>1473</v>
      </c>
      <c r="AM31" s="65">
        <v>959</v>
      </c>
      <c r="AN31" s="65">
        <v>850</v>
      </c>
      <c r="AO31" s="65">
        <v>511</v>
      </c>
      <c r="AP31" s="65">
        <v>341</v>
      </c>
      <c r="AQ31" s="65">
        <v>411</v>
      </c>
      <c r="AR31" s="65">
        <v>34286</v>
      </c>
      <c r="AS31" s="65">
        <v>26765</v>
      </c>
      <c r="AT31" s="65">
        <v>20893</v>
      </c>
      <c r="AU31" s="65">
        <v>16743</v>
      </c>
      <c r="AV31" s="65">
        <v>12710</v>
      </c>
      <c r="AW31" s="65">
        <v>10946</v>
      </c>
      <c r="AX31" s="65">
        <v>9839</v>
      </c>
      <c r="AY31" s="65">
        <v>8536</v>
      </c>
      <c r="AZ31" s="65">
        <v>6704</v>
      </c>
      <c r="BA31" s="65">
        <v>5528</v>
      </c>
      <c r="BB31" s="65">
        <v>4080</v>
      </c>
      <c r="BC31" s="65">
        <v>3126</v>
      </c>
      <c r="BD31" s="65">
        <v>2123</v>
      </c>
      <c r="BE31" s="65">
        <v>1744</v>
      </c>
      <c r="BF31" s="65">
        <v>1051</v>
      </c>
      <c r="BG31" s="65">
        <v>745</v>
      </c>
      <c r="BH31" s="65">
        <v>940</v>
      </c>
    </row>
    <row r="32" spans="1:60">
      <c r="A32" t="s">
        <v>0</v>
      </c>
      <c r="B32" t="s">
        <v>88</v>
      </c>
      <c r="C32" t="s">
        <v>29</v>
      </c>
      <c r="D32" t="s">
        <v>48</v>
      </c>
      <c r="E32" t="s">
        <v>34</v>
      </c>
      <c r="F32" t="s">
        <v>63</v>
      </c>
      <c r="G32" s="65">
        <v>77782</v>
      </c>
      <c r="H32" s="65">
        <v>76332</v>
      </c>
      <c r="I32" s="65">
        <v>154114</v>
      </c>
      <c r="J32" s="65">
        <v>12487</v>
      </c>
      <c r="K32" s="65">
        <v>10869</v>
      </c>
      <c r="L32" s="65">
        <v>8645</v>
      </c>
      <c r="M32" s="65">
        <v>6908</v>
      </c>
      <c r="N32" s="65">
        <v>5345</v>
      </c>
      <c r="O32" s="65">
        <v>5080</v>
      </c>
      <c r="P32" s="65">
        <v>5081</v>
      </c>
      <c r="Q32" s="65">
        <v>5083</v>
      </c>
      <c r="R32" s="65">
        <v>3926</v>
      </c>
      <c r="S32" s="65">
        <v>3353</v>
      </c>
      <c r="T32" s="65">
        <v>2789</v>
      </c>
      <c r="U32" s="65">
        <v>2206</v>
      </c>
      <c r="V32" s="65">
        <v>1678</v>
      </c>
      <c r="W32" s="65">
        <v>1432</v>
      </c>
      <c r="X32" s="65">
        <v>1089</v>
      </c>
      <c r="Y32" s="65">
        <v>796</v>
      </c>
      <c r="Z32" s="65">
        <v>1013</v>
      </c>
      <c r="AA32" s="65">
        <v>12796</v>
      </c>
      <c r="AB32" s="65">
        <v>11026</v>
      </c>
      <c r="AC32" s="65">
        <v>10001</v>
      </c>
      <c r="AD32" s="65">
        <v>8989</v>
      </c>
      <c r="AE32" s="65">
        <v>6416</v>
      </c>
      <c r="AF32" s="65">
        <v>4716</v>
      </c>
      <c r="AG32" s="65">
        <v>3900</v>
      </c>
      <c r="AH32" s="65">
        <v>3565</v>
      </c>
      <c r="AI32" s="65">
        <v>3228</v>
      </c>
      <c r="AJ32" s="65">
        <v>2761</v>
      </c>
      <c r="AK32" s="65">
        <v>2463</v>
      </c>
      <c r="AL32" s="65">
        <v>1752</v>
      </c>
      <c r="AM32" s="65">
        <v>1383</v>
      </c>
      <c r="AN32" s="65">
        <v>1215</v>
      </c>
      <c r="AO32" s="65">
        <v>923</v>
      </c>
      <c r="AP32" s="65">
        <v>602</v>
      </c>
      <c r="AQ32" s="65">
        <v>595</v>
      </c>
      <c r="AR32" s="65">
        <v>25284</v>
      </c>
      <c r="AS32" s="65">
        <v>21895</v>
      </c>
      <c r="AT32" s="65">
        <v>18647</v>
      </c>
      <c r="AU32" s="65">
        <v>15897</v>
      </c>
      <c r="AV32" s="65">
        <v>11762</v>
      </c>
      <c r="AW32" s="65">
        <v>9796</v>
      </c>
      <c r="AX32" s="65">
        <v>8981</v>
      </c>
      <c r="AY32" s="65">
        <v>8648</v>
      </c>
      <c r="AZ32" s="65">
        <v>7154</v>
      </c>
      <c r="BA32" s="65">
        <v>6115</v>
      </c>
      <c r="BB32" s="65">
        <v>5252</v>
      </c>
      <c r="BC32" s="65">
        <v>3957</v>
      </c>
      <c r="BD32" s="65">
        <v>3062</v>
      </c>
      <c r="BE32" s="65">
        <v>2647</v>
      </c>
      <c r="BF32" s="65">
        <v>2012</v>
      </c>
      <c r="BG32" s="65">
        <v>1398</v>
      </c>
      <c r="BH32" s="65">
        <v>1608</v>
      </c>
    </row>
    <row r="33" spans="1:60">
      <c r="A33" t="s">
        <v>0</v>
      </c>
      <c r="B33" t="s">
        <v>88</v>
      </c>
      <c r="C33" t="s">
        <v>29</v>
      </c>
      <c r="D33" t="s">
        <v>48</v>
      </c>
      <c r="E33" t="s">
        <v>35</v>
      </c>
      <c r="F33" t="s">
        <v>47</v>
      </c>
      <c r="G33" s="65">
        <v>33152</v>
      </c>
      <c r="H33" s="65">
        <v>33432</v>
      </c>
      <c r="I33" s="65">
        <v>66587</v>
      </c>
      <c r="J33" s="65">
        <v>4557</v>
      </c>
      <c r="K33" s="65">
        <v>4303</v>
      </c>
      <c r="L33" s="65">
        <v>4109</v>
      </c>
      <c r="M33" s="65">
        <v>3447</v>
      </c>
      <c r="N33" s="65">
        <v>2287</v>
      </c>
      <c r="O33" s="65">
        <v>1957</v>
      </c>
      <c r="P33" s="65">
        <v>1965</v>
      </c>
      <c r="Q33" s="65">
        <v>2097</v>
      </c>
      <c r="R33" s="65">
        <v>1768</v>
      </c>
      <c r="S33" s="65">
        <v>1552</v>
      </c>
      <c r="T33" s="65">
        <v>1188</v>
      </c>
      <c r="U33" s="65">
        <v>983</v>
      </c>
      <c r="V33" s="65">
        <v>705</v>
      </c>
      <c r="W33" s="65">
        <v>680</v>
      </c>
      <c r="X33" s="65">
        <v>504</v>
      </c>
      <c r="Y33" s="65">
        <v>515</v>
      </c>
      <c r="Z33" s="65">
        <v>534</v>
      </c>
      <c r="AA33" s="65">
        <v>4506</v>
      </c>
      <c r="AB33" s="65">
        <v>4497</v>
      </c>
      <c r="AC33" s="65">
        <v>4974</v>
      </c>
      <c r="AD33" s="65">
        <v>4624</v>
      </c>
      <c r="AE33" s="65">
        <v>3037</v>
      </c>
      <c r="AF33" s="65">
        <v>1950</v>
      </c>
      <c r="AG33" s="65">
        <v>1527</v>
      </c>
      <c r="AH33" s="65">
        <v>1509</v>
      </c>
      <c r="AI33" s="65">
        <v>1376</v>
      </c>
      <c r="AJ33" s="65">
        <v>1283</v>
      </c>
      <c r="AK33" s="65">
        <v>1040</v>
      </c>
      <c r="AL33" s="65">
        <v>923</v>
      </c>
      <c r="AM33" s="65">
        <v>565</v>
      </c>
      <c r="AN33" s="65">
        <v>578</v>
      </c>
      <c r="AO33" s="65">
        <v>437</v>
      </c>
      <c r="AP33" s="65">
        <v>256</v>
      </c>
      <c r="AQ33" s="65">
        <v>350</v>
      </c>
      <c r="AR33" s="65">
        <v>9063</v>
      </c>
      <c r="AS33" s="65">
        <v>8800</v>
      </c>
      <c r="AT33" s="65">
        <v>9083</v>
      </c>
      <c r="AU33" s="65">
        <v>8071</v>
      </c>
      <c r="AV33" s="65">
        <v>5322</v>
      </c>
      <c r="AW33" s="65">
        <v>3906</v>
      </c>
      <c r="AX33" s="65">
        <v>3491</v>
      </c>
      <c r="AY33" s="65">
        <v>3606</v>
      </c>
      <c r="AZ33" s="65">
        <v>3145</v>
      </c>
      <c r="BA33" s="65">
        <v>2835</v>
      </c>
      <c r="BB33" s="65">
        <v>2228</v>
      </c>
      <c r="BC33" s="65">
        <v>1908</v>
      </c>
      <c r="BD33" s="65">
        <v>1272</v>
      </c>
      <c r="BE33" s="65">
        <v>1258</v>
      </c>
      <c r="BF33" s="65">
        <v>942</v>
      </c>
      <c r="BG33" s="65">
        <v>772</v>
      </c>
      <c r="BH33" s="65">
        <v>883</v>
      </c>
    </row>
    <row r="34" spans="1:60">
      <c r="A34" t="s">
        <v>0</v>
      </c>
      <c r="B34" t="s">
        <v>88</v>
      </c>
      <c r="C34" t="s">
        <v>37</v>
      </c>
      <c r="D34" t="s">
        <v>75</v>
      </c>
      <c r="E34" t="s">
        <v>36</v>
      </c>
      <c r="F34" t="s">
        <v>78</v>
      </c>
      <c r="G34" s="65">
        <v>191013</v>
      </c>
      <c r="H34" s="65">
        <v>176026</v>
      </c>
      <c r="I34" s="65">
        <v>367039</v>
      </c>
      <c r="J34" s="65">
        <v>30766</v>
      </c>
      <c r="K34" s="65">
        <v>27830</v>
      </c>
      <c r="L34" s="65">
        <v>24951</v>
      </c>
      <c r="M34" s="65">
        <v>21283</v>
      </c>
      <c r="N34" s="65">
        <v>14010</v>
      </c>
      <c r="O34" s="65">
        <v>11640</v>
      </c>
      <c r="P34" s="65">
        <v>12783</v>
      </c>
      <c r="Q34" s="65">
        <v>11182</v>
      </c>
      <c r="R34" s="65">
        <v>9094</v>
      </c>
      <c r="S34" s="65">
        <v>6817</v>
      </c>
      <c r="T34" s="65">
        <v>5974</v>
      </c>
      <c r="U34" s="65">
        <v>3901</v>
      </c>
      <c r="V34" s="65">
        <v>3283</v>
      </c>
      <c r="W34" s="65">
        <v>2404</v>
      </c>
      <c r="X34" s="65">
        <v>2254</v>
      </c>
      <c r="Y34" s="65">
        <v>1232</v>
      </c>
      <c r="Z34" s="65">
        <v>1610</v>
      </c>
      <c r="AA34" s="65">
        <v>30775</v>
      </c>
      <c r="AB34" s="65">
        <v>28391</v>
      </c>
      <c r="AC34" s="65">
        <v>25822</v>
      </c>
      <c r="AD34" s="65">
        <v>22491</v>
      </c>
      <c r="AE34" s="65">
        <v>13889</v>
      </c>
      <c r="AF34" s="65">
        <v>9583</v>
      </c>
      <c r="AG34" s="65">
        <v>8765</v>
      </c>
      <c r="AH34" s="65">
        <v>7709</v>
      </c>
      <c r="AI34" s="65">
        <v>6734</v>
      </c>
      <c r="AJ34" s="65">
        <v>5375</v>
      </c>
      <c r="AK34" s="65">
        <v>4389</v>
      </c>
      <c r="AL34" s="65">
        <v>3518</v>
      </c>
      <c r="AM34" s="65">
        <v>2531</v>
      </c>
      <c r="AN34" s="65">
        <v>1991</v>
      </c>
      <c r="AO34" s="65">
        <v>1672</v>
      </c>
      <c r="AP34" s="65">
        <v>1031</v>
      </c>
      <c r="AQ34" s="65">
        <v>1360</v>
      </c>
      <c r="AR34" s="65">
        <v>61541</v>
      </c>
      <c r="AS34" s="65">
        <v>56221</v>
      </c>
      <c r="AT34" s="65">
        <v>50773</v>
      </c>
      <c r="AU34" s="65">
        <v>43774</v>
      </c>
      <c r="AV34" s="65">
        <v>27898</v>
      </c>
      <c r="AW34" s="65">
        <v>21223</v>
      </c>
      <c r="AX34" s="65">
        <v>21548</v>
      </c>
      <c r="AY34" s="65">
        <v>18891</v>
      </c>
      <c r="AZ34" s="65">
        <v>15827</v>
      </c>
      <c r="BA34" s="65">
        <v>12192</v>
      </c>
      <c r="BB34" s="65">
        <v>10364</v>
      </c>
      <c r="BC34" s="65">
        <v>7419</v>
      </c>
      <c r="BD34" s="65">
        <v>5814</v>
      </c>
      <c r="BE34" s="65">
        <v>4395</v>
      </c>
      <c r="BF34" s="65">
        <v>3927</v>
      </c>
      <c r="BG34" s="65">
        <v>2263</v>
      </c>
      <c r="BH34" s="65">
        <v>2970</v>
      </c>
    </row>
    <row r="35" spans="1:60">
      <c r="A35" t="s">
        <v>0</v>
      </c>
      <c r="B35" t="s">
        <v>88</v>
      </c>
      <c r="C35" t="s">
        <v>37</v>
      </c>
      <c r="D35" t="s">
        <v>75</v>
      </c>
      <c r="E35" t="s">
        <v>38</v>
      </c>
      <c r="F35" t="s">
        <v>79</v>
      </c>
      <c r="G35" s="65">
        <v>52204</v>
      </c>
      <c r="H35" s="65">
        <v>48675</v>
      </c>
      <c r="I35" s="65">
        <v>100875</v>
      </c>
      <c r="J35" s="65">
        <v>7892</v>
      </c>
      <c r="K35" s="65">
        <v>7165</v>
      </c>
      <c r="L35" s="65">
        <v>6810</v>
      </c>
      <c r="M35" s="65">
        <v>6328</v>
      </c>
      <c r="N35" s="65">
        <v>4369</v>
      </c>
      <c r="O35" s="65">
        <v>3818</v>
      </c>
      <c r="P35" s="65">
        <v>3767</v>
      </c>
      <c r="Q35" s="65">
        <v>3067</v>
      </c>
      <c r="R35" s="65">
        <v>2272</v>
      </c>
      <c r="S35" s="65">
        <v>1673</v>
      </c>
      <c r="T35" s="65">
        <v>1432</v>
      </c>
      <c r="U35" s="65">
        <v>880</v>
      </c>
      <c r="V35" s="65">
        <v>807</v>
      </c>
      <c r="W35" s="65">
        <v>586</v>
      </c>
      <c r="X35" s="65">
        <v>612</v>
      </c>
      <c r="Y35" s="65">
        <v>294</v>
      </c>
      <c r="Z35" s="65">
        <v>432</v>
      </c>
      <c r="AA35" s="65">
        <v>8185</v>
      </c>
      <c r="AB35" s="65">
        <v>7201</v>
      </c>
      <c r="AC35" s="65">
        <v>6739</v>
      </c>
      <c r="AD35" s="65">
        <v>6265</v>
      </c>
      <c r="AE35" s="65">
        <v>4301</v>
      </c>
      <c r="AF35" s="65">
        <v>3025</v>
      </c>
      <c r="AG35" s="65">
        <v>2818</v>
      </c>
      <c r="AH35" s="65">
        <v>2387</v>
      </c>
      <c r="AI35" s="65">
        <v>1976</v>
      </c>
      <c r="AJ35" s="65">
        <v>1538</v>
      </c>
      <c r="AK35" s="65">
        <v>1162</v>
      </c>
      <c r="AL35" s="65">
        <v>854</v>
      </c>
      <c r="AM35" s="65">
        <v>619</v>
      </c>
      <c r="AN35" s="65">
        <v>505</v>
      </c>
      <c r="AO35" s="65">
        <v>479</v>
      </c>
      <c r="AP35" s="65">
        <v>290</v>
      </c>
      <c r="AQ35" s="65">
        <v>331</v>
      </c>
      <c r="AR35" s="65">
        <v>16077</v>
      </c>
      <c r="AS35" s="65">
        <v>14366</v>
      </c>
      <c r="AT35" s="65">
        <v>13550</v>
      </c>
      <c r="AU35" s="65">
        <v>12592</v>
      </c>
      <c r="AV35" s="65">
        <v>8669</v>
      </c>
      <c r="AW35" s="65">
        <v>6842</v>
      </c>
      <c r="AX35" s="65">
        <v>6585</v>
      </c>
      <c r="AY35" s="65">
        <v>5454</v>
      </c>
      <c r="AZ35" s="65">
        <v>4248</v>
      </c>
      <c r="BA35" s="65">
        <v>3211</v>
      </c>
      <c r="BB35" s="65">
        <v>2593</v>
      </c>
      <c r="BC35" s="65">
        <v>1734</v>
      </c>
      <c r="BD35" s="65">
        <v>1426</v>
      </c>
      <c r="BE35" s="65">
        <v>1092</v>
      </c>
      <c r="BF35" s="65">
        <v>1091</v>
      </c>
      <c r="BG35" s="65">
        <v>583</v>
      </c>
      <c r="BH35" s="65">
        <v>762</v>
      </c>
    </row>
    <row r="36" spans="1:60">
      <c r="A36" t="s">
        <v>0</v>
      </c>
      <c r="B36" t="s">
        <v>88</v>
      </c>
      <c r="C36" t="s">
        <v>37</v>
      </c>
      <c r="D36" t="s">
        <v>75</v>
      </c>
      <c r="E36" t="s">
        <v>39</v>
      </c>
      <c r="F36" t="s">
        <v>74</v>
      </c>
      <c r="G36" s="65">
        <v>102774</v>
      </c>
      <c r="H36" s="65">
        <v>94334</v>
      </c>
      <c r="I36" s="65">
        <v>197108</v>
      </c>
      <c r="J36" s="65">
        <v>19682</v>
      </c>
      <c r="K36" s="65">
        <v>16696</v>
      </c>
      <c r="L36" s="65">
        <v>12755</v>
      </c>
      <c r="M36" s="65">
        <v>9444</v>
      </c>
      <c r="N36" s="65">
        <v>7042</v>
      </c>
      <c r="O36" s="65">
        <v>6567</v>
      </c>
      <c r="P36" s="65">
        <v>7046</v>
      </c>
      <c r="Q36" s="65">
        <v>5667</v>
      </c>
      <c r="R36" s="65">
        <v>4509</v>
      </c>
      <c r="S36" s="65">
        <v>3173</v>
      </c>
      <c r="T36" s="65">
        <v>2958</v>
      </c>
      <c r="U36" s="65">
        <v>1983</v>
      </c>
      <c r="V36" s="65">
        <v>1788</v>
      </c>
      <c r="W36" s="65">
        <v>1260</v>
      </c>
      <c r="X36" s="65">
        <v>1042</v>
      </c>
      <c r="Y36" s="65">
        <v>553</v>
      </c>
      <c r="Z36" s="65">
        <v>611</v>
      </c>
      <c r="AA36" s="65">
        <v>19927</v>
      </c>
      <c r="AB36" s="65">
        <v>17106</v>
      </c>
      <c r="AC36" s="65">
        <v>13747</v>
      </c>
      <c r="AD36" s="65">
        <v>9999</v>
      </c>
      <c r="AE36" s="65">
        <v>5048</v>
      </c>
      <c r="AF36" s="65">
        <v>4403</v>
      </c>
      <c r="AG36" s="65">
        <v>4375</v>
      </c>
      <c r="AH36" s="65">
        <v>3829</v>
      </c>
      <c r="AI36" s="65">
        <v>3744</v>
      </c>
      <c r="AJ36" s="65">
        <v>2868</v>
      </c>
      <c r="AK36" s="65">
        <v>2653</v>
      </c>
      <c r="AL36" s="65">
        <v>1798</v>
      </c>
      <c r="AM36" s="65">
        <v>1474</v>
      </c>
      <c r="AN36" s="65">
        <v>1152</v>
      </c>
      <c r="AO36" s="65">
        <v>997</v>
      </c>
      <c r="AP36" s="65">
        <v>552</v>
      </c>
      <c r="AQ36" s="65">
        <v>661</v>
      </c>
      <c r="AR36" s="65">
        <v>39608</v>
      </c>
      <c r="AS36" s="65">
        <v>33802</v>
      </c>
      <c r="AT36" s="65">
        <v>26502</v>
      </c>
      <c r="AU36" s="65">
        <v>19444</v>
      </c>
      <c r="AV36" s="65">
        <v>12089</v>
      </c>
      <c r="AW36" s="65">
        <v>10971</v>
      </c>
      <c r="AX36" s="65">
        <v>11421</v>
      </c>
      <c r="AY36" s="65">
        <v>9496</v>
      </c>
      <c r="AZ36" s="65">
        <v>8254</v>
      </c>
      <c r="BA36" s="65">
        <v>6041</v>
      </c>
      <c r="BB36" s="65">
        <v>5611</v>
      </c>
      <c r="BC36" s="65">
        <v>3781</v>
      </c>
      <c r="BD36" s="65">
        <v>3262</v>
      </c>
      <c r="BE36" s="65">
        <v>2412</v>
      </c>
      <c r="BF36" s="65">
        <v>2038</v>
      </c>
      <c r="BG36" s="65">
        <v>1104</v>
      </c>
      <c r="BH36" s="65">
        <v>1272</v>
      </c>
    </row>
    <row r="37" spans="1:60">
      <c r="A37" t="s">
        <v>0</v>
      </c>
      <c r="B37" t="s">
        <v>88</v>
      </c>
      <c r="C37" t="s">
        <v>37</v>
      </c>
      <c r="D37" t="s">
        <v>75</v>
      </c>
      <c r="E37" t="s">
        <v>40</v>
      </c>
      <c r="F37" t="s">
        <v>76</v>
      </c>
      <c r="G37" s="65">
        <v>126342</v>
      </c>
      <c r="H37" s="65">
        <v>116797</v>
      </c>
      <c r="I37" s="65">
        <v>243141</v>
      </c>
      <c r="J37" s="65">
        <v>22696</v>
      </c>
      <c r="K37" s="65">
        <v>19580</v>
      </c>
      <c r="L37" s="65">
        <v>15474</v>
      </c>
      <c r="M37" s="65">
        <v>12485</v>
      </c>
      <c r="N37" s="65">
        <v>9643</v>
      </c>
      <c r="O37" s="65">
        <v>8339</v>
      </c>
      <c r="P37" s="65">
        <v>8773</v>
      </c>
      <c r="Q37" s="65">
        <v>6792</v>
      </c>
      <c r="R37" s="65">
        <v>5759</v>
      </c>
      <c r="S37" s="65">
        <v>3875</v>
      </c>
      <c r="T37" s="65">
        <v>3798</v>
      </c>
      <c r="U37" s="65">
        <v>2445</v>
      </c>
      <c r="V37" s="65">
        <v>2275</v>
      </c>
      <c r="W37" s="65">
        <v>1477</v>
      </c>
      <c r="X37" s="65">
        <v>1386</v>
      </c>
      <c r="Y37" s="65">
        <v>670</v>
      </c>
      <c r="Z37" s="65">
        <v>875</v>
      </c>
      <c r="AA37" s="65">
        <v>22185</v>
      </c>
      <c r="AB37" s="65">
        <v>19757</v>
      </c>
      <c r="AC37" s="65">
        <v>16586</v>
      </c>
      <c r="AD37" s="65">
        <v>13155</v>
      </c>
      <c r="AE37" s="65">
        <v>8820</v>
      </c>
      <c r="AF37" s="65">
        <v>6260</v>
      </c>
      <c r="AG37" s="65">
        <v>5928</v>
      </c>
      <c r="AH37" s="65">
        <v>5077</v>
      </c>
      <c r="AI37" s="65">
        <v>4698</v>
      </c>
      <c r="AJ37" s="65">
        <v>3287</v>
      </c>
      <c r="AK37" s="65">
        <v>3181</v>
      </c>
      <c r="AL37" s="65">
        <v>2149</v>
      </c>
      <c r="AM37" s="65">
        <v>1816</v>
      </c>
      <c r="AN37" s="65">
        <v>1433</v>
      </c>
      <c r="AO37" s="65">
        <v>1104</v>
      </c>
      <c r="AP37" s="65">
        <v>597</v>
      </c>
      <c r="AQ37" s="65">
        <v>763</v>
      </c>
      <c r="AR37" s="65">
        <v>44881</v>
      </c>
      <c r="AS37" s="65">
        <v>39337</v>
      </c>
      <c r="AT37" s="65">
        <v>32060</v>
      </c>
      <c r="AU37" s="65">
        <v>25640</v>
      </c>
      <c r="AV37" s="65">
        <v>18464</v>
      </c>
      <c r="AW37" s="65">
        <v>14599</v>
      </c>
      <c r="AX37" s="65">
        <v>14701</v>
      </c>
      <c r="AY37" s="65">
        <v>11869</v>
      </c>
      <c r="AZ37" s="65">
        <v>10458</v>
      </c>
      <c r="BA37" s="65">
        <v>7162</v>
      </c>
      <c r="BB37" s="65">
        <v>6978</v>
      </c>
      <c r="BC37" s="65">
        <v>4594</v>
      </c>
      <c r="BD37" s="65">
        <v>4090</v>
      </c>
      <c r="BE37" s="65">
        <v>2910</v>
      </c>
      <c r="BF37" s="65">
        <v>2490</v>
      </c>
      <c r="BG37" s="65">
        <v>1268</v>
      </c>
      <c r="BH37" s="65">
        <v>1638</v>
      </c>
    </row>
    <row r="38" spans="1:60">
      <c r="A38" t="s">
        <v>0</v>
      </c>
      <c r="B38" t="s">
        <v>88</v>
      </c>
      <c r="C38" t="s">
        <v>37</v>
      </c>
      <c r="D38" t="s">
        <v>75</v>
      </c>
      <c r="E38" t="s">
        <v>41</v>
      </c>
      <c r="F38" t="s">
        <v>77</v>
      </c>
      <c r="G38" s="65">
        <v>78739</v>
      </c>
      <c r="H38" s="65">
        <v>72937</v>
      </c>
      <c r="I38" s="65">
        <v>151679</v>
      </c>
      <c r="J38" s="65">
        <v>12580</v>
      </c>
      <c r="K38" s="65">
        <v>11391</v>
      </c>
      <c r="L38" s="65">
        <v>10275</v>
      </c>
      <c r="M38" s="65">
        <v>8912</v>
      </c>
      <c r="N38" s="65">
        <v>5650</v>
      </c>
      <c r="O38" s="65">
        <v>4732</v>
      </c>
      <c r="P38" s="65">
        <v>5014</v>
      </c>
      <c r="Q38" s="65">
        <v>4404</v>
      </c>
      <c r="R38" s="65">
        <v>3825</v>
      </c>
      <c r="S38" s="65">
        <v>2643</v>
      </c>
      <c r="T38" s="65">
        <v>2669</v>
      </c>
      <c r="U38" s="65">
        <v>1606</v>
      </c>
      <c r="V38" s="65">
        <v>1661</v>
      </c>
      <c r="W38" s="65">
        <v>1159</v>
      </c>
      <c r="X38" s="65">
        <v>1043</v>
      </c>
      <c r="Y38" s="65">
        <v>591</v>
      </c>
      <c r="Z38" s="65">
        <v>584</v>
      </c>
      <c r="AA38" s="65">
        <v>12738</v>
      </c>
      <c r="AB38" s="65">
        <v>11426</v>
      </c>
      <c r="AC38" s="65">
        <v>10371</v>
      </c>
      <c r="AD38" s="65">
        <v>10023</v>
      </c>
      <c r="AE38" s="65">
        <v>6093</v>
      </c>
      <c r="AF38" s="65">
        <v>4114</v>
      </c>
      <c r="AG38" s="65">
        <v>3725</v>
      </c>
      <c r="AH38" s="65">
        <v>3028</v>
      </c>
      <c r="AI38" s="65">
        <v>2676</v>
      </c>
      <c r="AJ38" s="65">
        <v>2003</v>
      </c>
      <c r="AK38" s="65">
        <v>1639</v>
      </c>
      <c r="AL38" s="65">
        <v>1325</v>
      </c>
      <c r="AM38" s="65">
        <v>1023</v>
      </c>
      <c r="AN38" s="65">
        <v>844</v>
      </c>
      <c r="AO38" s="65">
        <v>810</v>
      </c>
      <c r="AP38" s="65">
        <v>464</v>
      </c>
      <c r="AQ38" s="65">
        <v>635</v>
      </c>
      <c r="AR38" s="65">
        <v>25318</v>
      </c>
      <c r="AS38" s="65">
        <v>22817</v>
      </c>
      <c r="AT38" s="65">
        <v>20646</v>
      </c>
      <c r="AU38" s="65">
        <v>18935</v>
      </c>
      <c r="AV38" s="65">
        <v>11743</v>
      </c>
      <c r="AW38" s="65">
        <v>8845</v>
      </c>
      <c r="AX38" s="65">
        <v>8739</v>
      </c>
      <c r="AY38" s="65">
        <v>7433</v>
      </c>
      <c r="AZ38" s="65">
        <v>6500</v>
      </c>
      <c r="BA38" s="65">
        <v>4646</v>
      </c>
      <c r="BB38" s="65">
        <v>4309</v>
      </c>
      <c r="BC38" s="65">
        <v>2930</v>
      </c>
      <c r="BD38" s="65">
        <v>2685</v>
      </c>
      <c r="BE38" s="65">
        <v>2004</v>
      </c>
      <c r="BF38" s="65">
        <v>1853</v>
      </c>
      <c r="BG38" s="65">
        <v>1055</v>
      </c>
      <c r="BH38" s="65">
        <v>1220</v>
      </c>
    </row>
  </sheetData>
  <autoFilter ref="A1:BH38" xr:uid="{A43AA645-233A-4ECA-97CB-079666482B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1ADB1-6178-4A2D-9875-BC231E6B4F72}">
  <dimension ref="A1:F45"/>
  <sheetViews>
    <sheetView zoomScaleNormal="100" workbookViewId="0">
      <selection activeCell="Q13" sqref="Q13:R13"/>
    </sheetView>
  </sheetViews>
  <sheetFormatPr baseColWidth="10" defaultColWidth="8.83203125" defaultRowHeight="15"/>
  <cols>
    <col min="1" max="1" width="5.6640625" style="1" bestFit="1" customWidth="1"/>
    <col min="2" max="2" width="10.83203125" customWidth="1"/>
    <col min="3" max="3" width="10.83203125" bestFit="1" customWidth="1"/>
    <col min="4" max="4" width="10.83203125" customWidth="1"/>
    <col min="5" max="5" width="10.83203125" bestFit="1" customWidth="1"/>
  </cols>
  <sheetData>
    <row r="1" spans="1:5" s="24" customFormat="1" ht="64">
      <c r="A1" s="25" t="s">
        <v>116</v>
      </c>
      <c r="B1" s="26" t="s">
        <v>161</v>
      </c>
      <c r="C1" s="26" t="s">
        <v>160</v>
      </c>
      <c r="D1" s="26" t="s">
        <v>158</v>
      </c>
      <c r="E1" s="26" t="s">
        <v>159</v>
      </c>
    </row>
    <row r="2" spans="1:5">
      <c r="A2" s="1" t="s">
        <v>115</v>
      </c>
      <c r="B2" s="23">
        <v>-611674</v>
      </c>
      <c r="C2" s="28">
        <v>608386</v>
      </c>
      <c r="D2">
        <v>-577403</v>
      </c>
      <c r="E2">
        <v>577403</v>
      </c>
    </row>
    <row r="3" spans="1:5">
      <c r="A3" s="1" t="s">
        <v>117</v>
      </c>
      <c r="B3" s="28">
        <v>-561621</v>
      </c>
      <c r="C3" s="28">
        <v>558500</v>
      </c>
      <c r="D3">
        <v>-504081</v>
      </c>
      <c r="E3">
        <v>504081</v>
      </c>
    </row>
    <row r="4" spans="1:5">
      <c r="A4" s="1" t="s">
        <v>118</v>
      </c>
      <c r="B4" s="23">
        <v>-513865</v>
      </c>
      <c r="C4" s="28">
        <v>510126</v>
      </c>
      <c r="D4">
        <v>-481643</v>
      </c>
      <c r="E4">
        <v>481643</v>
      </c>
    </row>
    <row r="5" spans="1:5">
      <c r="A5" s="1" t="s">
        <v>119</v>
      </c>
      <c r="B5" s="23">
        <v>-447288</v>
      </c>
      <c r="C5" s="28">
        <v>443717</v>
      </c>
      <c r="D5">
        <v>-475744</v>
      </c>
      <c r="E5">
        <v>475744</v>
      </c>
    </row>
    <row r="6" spans="1:5">
      <c r="A6" s="1" t="s">
        <v>120</v>
      </c>
      <c r="B6" s="23">
        <v>-373141</v>
      </c>
      <c r="C6" s="28">
        <v>370592</v>
      </c>
      <c r="D6">
        <v>-374771</v>
      </c>
      <c r="E6">
        <v>374771</v>
      </c>
    </row>
    <row r="7" spans="1:5">
      <c r="A7" s="1" t="s">
        <v>121</v>
      </c>
      <c r="B7" s="23">
        <v>-316365</v>
      </c>
      <c r="C7" s="28">
        <v>315163</v>
      </c>
      <c r="D7">
        <v>-301049</v>
      </c>
      <c r="E7">
        <v>301049</v>
      </c>
    </row>
    <row r="8" spans="1:5">
      <c r="A8" s="1" t="s">
        <v>122</v>
      </c>
      <c r="B8" s="23">
        <v>-283604</v>
      </c>
      <c r="C8" s="28">
        <v>283651</v>
      </c>
      <c r="D8">
        <v>-244222</v>
      </c>
      <c r="E8">
        <v>244222</v>
      </c>
    </row>
    <row r="9" spans="1:5">
      <c r="A9" s="1" t="s">
        <v>123</v>
      </c>
      <c r="B9" s="23">
        <v>-247805</v>
      </c>
      <c r="C9" s="28">
        <v>249497</v>
      </c>
      <c r="D9">
        <v>-216359</v>
      </c>
      <c r="E9">
        <v>216359</v>
      </c>
    </row>
    <row r="10" spans="1:5">
      <c r="A10" s="1" t="s">
        <v>124</v>
      </c>
      <c r="B10" s="23">
        <v>-205162</v>
      </c>
      <c r="C10" s="28">
        <v>209402</v>
      </c>
      <c r="D10">
        <v>-188755</v>
      </c>
      <c r="E10">
        <v>188755</v>
      </c>
    </row>
    <row r="11" spans="1:5">
      <c r="A11" s="1" t="s">
        <v>125</v>
      </c>
      <c r="B11" s="23">
        <v>-161907</v>
      </c>
      <c r="C11" s="28">
        <v>168046</v>
      </c>
      <c r="D11">
        <v>-151923</v>
      </c>
      <c r="E11">
        <v>151923</v>
      </c>
    </row>
    <row r="12" spans="1:5">
      <c r="A12" s="1" t="s">
        <v>126</v>
      </c>
      <c r="B12" s="23">
        <v>-123729</v>
      </c>
      <c r="C12" s="28">
        <v>131103</v>
      </c>
      <c r="D12">
        <v>-121566</v>
      </c>
      <c r="E12">
        <v>121566</v>
      </c>
    </row>
    <row r="13" spans="1:5">
      <c r="A13" s="1" t="s">
        <v>127</v>
      </c>
      <c r="B13" s="23">
        <v>-93632</v>
      </c>
      <c r="C13" s="28">
        <v>102250</v>
      </c>
      <c r="D13">
        <v>-90947</v>
      </c>
      <c r="E13">
        <v>90947</v>
      </c>
    </row>
    <row r="14" spans="1:5">
      <c r="A14" s="1" t="s">
        <v>128</v>
      </c>
      <c r="B14" s="23">
        <v>-69662</v>
      </c>
      <c r="C14" s="28">
        <v>78350</v>
      </c>
      <c r="D14">
        <v>-59280</v>
      </c>
      <c r="E14">
        <v>59280</v>
      </c>
    </row>
    <row r="15" spans="1:5">
      <c r="A15" s="1" t="s">
        <v>129</v>
      </c>
      <c r="B15" s="23">
        <v>-50085</v>
      </c>
      <c r="C15" s="28">
        <v>57840</v>
      </c>
      <c r="D15">
        <v>-49443</v>
      </c>
      <c r="E15">
        <v>49443</v>
      </c>
    </row>
    <row r="16" spans="1:5">
      <c r="A16" s="1" t="s">
        <v>130</v>
      </c>
      <c r="B16" s="23">
        <v>-32819</v>
      </c>
      <c r="C16" s="28">
        <v>38952</v>
      </c>
      <c r="D16">
        <v>-33396</v>
      </c>
      <c r="E16">
        <v>33396</v>
      </c>
    </row>
    <row r="17" spans="1:6">
      <c r="A17" s="1" t="s">
        <v>131</v>
      </c>
      <c r="B17" s="23">
        <v>-17933</v>
      </c>
      <c r="C17" s="28">
        <v>21789</v>
      </c>
      <c r="D17">
        <v>-20943</v>
      </c>
      <c r="E17">
        <v>20943</v>
      </c>
    </row>
    <row r="18" spans="1:6">
      <c r="A18" s="1" t="s">
        <v>102</v>
      </c>
      <c r="B18" s="23">
        <v>-9112</v>
      </c>
      <c r="C18" s="28">
        <v>11969</v>
      </c>
      <c r="D18">
        <v>-21480</v>
      </c>
      <c r="E18">
        <v>21480</v>
      </c>
      <c r="F18" s="23"/>
    </row>
    <row r="19" spans="1:6">
      <c r="C19" s="27"/>
    </row>
    <row r="20" spans="1:6">
      <c r="C20" s="27"/>
    </row>
    <row r="21" spans="1:6">
      <c r="C21" s="27"/>
    </row>
    <row r="22" spans="1:6">
      <c r="C22" s="27"/>
    </row>
    <row r="23" spans="1:6">
      <c r="C23" s="27"/>
    </row>
    <row r="24" spans="1:6">
      <c r="C24" s="27"/>
    </row>
    <row r="25" spans="1:6">
      <c r="C25" s="27"/>
    </row>
    <row r="26" spans="1:6">
      <c r="C26" s="27"/>
    </row>
    <row r="27" spans="1:6">
      <c r="C27" s="27"/>
    </row>
    <row r="28" spans="1:6">
      <c r="C28" s="27"/>
    </row>
    <row r="42" spans="1:1">
      <c r="A42"/>
    </row>
    <row r="43" spans="1:1">
      <c r="A43"/>
    </row>
    <row r="44" spans="1:1">
      <c r="A44"/>
    </row>
    <row r="45" spans="1:1">
      <c r="A45"/>
    </row>
  </sheetData>
  <phoneticPr fontId="20"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385B2-7A8B-4620-9694-3353F0478A66}">
  <dimension ref="A1:AI46"/>
  <sheetViews>
    <sheetView zoomScaleNormal="100" workbookViewId="0">
      <selection activeCell="B12" sqref="B12"/>
    </sheetView>
  </sheetViews>
  <sheetFormatPr baseColWidth="10" defaultColWidth="8.83203125" defaultRowHeight="15"/>
  <cols>
    <col min="1" max="1" width="13.1640625" bestFit="1" customWidth="1"/>
    <col min="2" max="17" width="18.1640625" bestFit="1" customWidth="1"/>
    <col min="18" max="18" width="16.33203125" bestFit="1" customWidth="1"/>
    <col min="19" max="34" width="20.1640625" bestFit="1" customWidth="1"/>
    <col min="35" max="35" width="18.5" bestFit="1" customWidth="1"/>
  </cols>
  <sheetData>
    <row r="1" spans="1:35">
      <c r="A1" s="38" t="s">
        <v>165</v>
      </c>
      <c r="B1" t="s">
        <v>167</v>
      </c>
      <c r="C1" t="s">
        <v>168</v>
      </c>
      <c r="D1" t="s">
        <v>169</v>
      </c>
      <c r="E1" t="s">
        <v>170</v>
      </c>
      <c r="F1" t="s">
        <v>171</v>
      </c>
      <c r="G1" t="s">
        <v>172</v>
      </c>
      <c r="H1" t="s">
        <v>173</v>
      </c>
      <c r="I1" t="s">
        <v>174</v>
      </c>
      <c r="J1" t="s">
        <v>175</v>
      </c>
      <c r="K1" t="s">
        <v>176</v>
      </c>
      <c r="L1" t="s">
        <v>177</v>
      </c>
      <c r="M1" t="s">
        <v>178</v>
      </c>
      <c r="N1" t="s">
        <v>180</v>
      </c>
      <c r="O1" t="s">
        <v>181</v>
      </c>
      <c r="P1" t="s">
        <v>179</v>
      </c>
      <c r="Q1" t="s">
        <v>182</v>
      </c>
      <c r="R1" t="s">
        <v>183</v>
      </c>
      <c r="S1" t="s">
        <v>184</v>
      </c>
      <c r="T1" t="s">
        <v>185</v>
      </c>
      <c r="U1" t="s">
        <v>186</v>
      </c>
      <c r="V1" t="s">
        <v>187</v>
      </c>
      <c r="W1" t="s">
        <v>188</v>
      </c>
      <c r="X1" t="s">
        <v>189</v>
      </c>
      <c r="Y1" t="s">
        <v>190</v>
      </c>
      <c r="Z1" t="s">
        <v>191</v>
      </c>
      <c r="AA1" t="s">
        <v>192</v>
      </c>
      <c r="AB1" t="s">
        <v>193</v>
      </c>
      <c r="AC1" t="s">
        <v>194</v>
      </c>
      <c r="AD1" t="s">
        <v>195</v>
      </c>
      <c r="AE1" t="s">
        <v>196</v>
      </c>
      <c r="AF1" t="s">
        <v>197</v>
      </c>
      <c r="AG1" t="s">
        <v>198</v>
      </c>
      <c r="AH1" t="s">
        <v>199</v>
      </c>
      <c r="AI1" t="s">
        <v>200</v>
      </c>
    </row>
    <row r="2" spans="1:35">
      <c r="A2" s="39" t="s">
        <v>23</v>
      </c>
      <c r="B2">
        <v>58926</v>
      </c>
      <c r="C2">
        <v>53101</v>
      </c>
      <c r="D2">
        <v>53576</v>
      </c>
      <c r="E2">
        <v>53941</v>
      </c>
      <c r="F2">
        <v>37716</v>
      </c>
      <c r="G2">
        <v>27016</v>
      </c>
      <c r="H2">
        <v>21386</v>
      </c>
      <c r="I2">
        <v>20571</v>
      </c>
      <c r="J2">
        <v>18361</v>
      </c>
      <c r="K2">
        <v>15746</v>
      </c>
      <c r="L2">
        <v>11804</v>
      </c>
      <c r="M2">
        <v>9009</v>
      </c>
      <c r="N2">
        <v>6080</v>
      </c>
      <c r="O2">
        <v>5412</v>
      </c>
      <c r="P2">
        <v>3527</v>
      </c>
      <c r="Q2">
        <v>2367</v>
      </c>
      <c r="R2">
        <v>2558</v>
      </c>
      <c r="S2">
        <v>58228</v>
      </c>
      <c r="T2">
        <v>52381</v>
      </c>
      <c r="U2">
        <v>49612</v>
      </c>
      <c r="V2">
        <v>43533</v>
      </c>
      <c r="W2">
        <v>30762</v>
      </c>
      <c r="X2">
        <v>27455</v>
      </c>
      <c r="Y2">
        <v>27390</v>
      </c>
      <c r="Z2">
        <v>27273</v>
      </c>
      <c r="AA2">
        <v>20214</v>
      </c>
      <c r="AB2">
        <v>16993</v>
      </c>
      <c r="AC2">
        <v>11922</v>
      </c>
      <c r="AD2">
        <v>9459</v>
      </c>
      <c r="AE2">
        <v>6851</v>
      </c>
      <c r="AF2">
        <v>6003</v>
      </c>
      <c r="AG2">
        <v>4226</v>
      </c>
      <c r="AH2">
        <v>3199</v>
      </c>
      <c r="AI2">
        <v>3642</v>
      </c>
    </row>
    <row r="3" spans="1:35">
      <c r="A3" s="39" t="s">
        <v>29</v>
      </c>
      <c r="B3">
        <v>76519</v>
      </c>
      <c r="C3">
        <v>66352</v>
      </c>
      <c r="D3">
        <v>63851</v>
      </c>
      <c r="E3">
        <v>61160</v>
      </c>
      <c r="F3">
        <v>49124</v>
      </c>
      <c r="G3">
        <v>34953</v>
      </c>
      <c r="H3">
        <v>25132</v>
      </c>
      <c r="I3">
        <v>22604</v>
      </c>
      <c r="J3">
        <v>20404</v>
      </c>
      <c r="K3">
        <v>17716</v>
      </c>
      <c r="L3">
        <v>13740</v>
      </c>
      <c r="M3">
        <v>11374</v>
      </c>
      <c r="N3">
        <v>7155</v>
      </c>
      <c r="O3">
        <v>7376</v>
      </c>
      <c r="P3">
        <v>4770</v>
      </c>
      <c r="Q3">
        <v>3600</v>
      </c>
      <c r="R3">
        <v>3186</v>
      </c>
      <c r="S3">
        <v>76216</v>
      </c>
      <c r="T3">
        <v>66065</v>
      </c>
      <c r="U3">
        <v>59290</v>
      </c>
      <c r="V3">
        <v>51349</v>
      </c>
      <c r="W3">
        <v>39459</v>
      </c>
      <c r="X3">
        <v>32875</v>
      </c>
      <c r="Y3">
        <v>32280</v>
      </c>
      <c r="Z3">
        <v>30930</v>
      </c>
      <c r="AA3">
        <v>25218</v>
      </c>
      <c r="AB3">
        <v>22414</v>
      </c>
      <c r="AC3">
        <v>16661</v>
      </c>
      <c r="AD3">
        <v>14745</v>
      </c>
      <c r="AE3">
        <v>10110</v>
      </c>
      <c r="AF3">
        <v>10507</v>
      </c>
      <c r="AG3">
        <v>7569</v>
      </c>
      <c r="AH3">
        <v>6337</v>
      </c>
      <c r="AI3">
        <v>5810</v>
      </c>
    </row>
    <row r="4" spans="1:35">
      <c r="A4" s="39" t="s">
        <v>1</v>
      </c>
      <c r="B4">
        <v>213011</v>
      </c>
      <c r="C4">
        <v>179119</v>
      </c>
      <c r="D4">
        <v>177355</v>
      </c>
      <c r="E4">
        <v>192391</v>
      </c>
      <c r="F4">
        <v>174217</v>
      </c>
      <c r="G4">
        <v>152797</v>
      </c>
      <c r="H4">
        <v>122111</v>
      </c>
      <c r="I4">
        <v>103915</v>
      </c>
      <c r="J4">
        <v>87026</v>
      </c>
      <c r="K4">
        <v>68181</v>
      </c>
      <c r="L4">
        <v>54920</v>
      </c>
      <c r="M4">
        <v>41034</v>
      </c>
      <c r="N4">
        <v>24620</v>
      </c>
      <c r="O4">
        <v>19321</v>
      </c>
      <c r="P4">
        <v>12075</v>
      </c>
      <c r="Q4">
        <v>7091</v>
      </c>
      <c r="R4">
        <v>6850</v>
      </c>
      <c r="S4">
        <v>208699</v>
      </c>
      <c r="T4">
        <v>182379</v>
      </c>
      <c r="U4">
        <v>192590</v>
      </c>
      <c r="V4">
        <v>208359</v>
      </c>
      <c r="W4">
        <v>163475</v>
      </c>
      <c r="X4">
        <v>147335</v>
      </c>
      <c r="Y4">
        <v>143629</v>
      </c>
      <c r="Z4">
        <v>126255</v>
      </c>
      <c r="AA4">
        <v>94377</v>
      </c>
      <c r="AB4">
        <v>77642</v>
      </c>
      <c r="AC4">
        <v>59589</v>
      </c>
      <c r="AD4">
        <v>45816</v>
      </c>
      <c r="AE4">
        <v>29948</v>
      </c>
      <c r="AF4">
        <v>25049</v>
      </c>
      <c r="AG4">
        <v>18464</v>
      </c>
      <c r="AH4">
        <v>13182</v>
      </c>
      <c r="AI4">
        <v>14687</v>
      </c>
    </row>
    <row r="5" spans="1:35">
      <c r="A5" s="39" t="s">
        <v>10</v>
      </c>
      <c r="B5">
        <v>135137</v>
      </c>
      <c r="C5">
        <v>121628</v>
      </c>
      <c r="D5">
        <v>113596</v>
      </c>
      <c r="E5">
        <v>106319</v>
      </c>
      <c r="F5">
        <v>75563</v>
      </c>
      <c r="G5">
        <v>58898</v>
      </c>
      <c r="H5">
        <v>49982</v>
      </c>
      <c r="I5">
        <v>47239</v>
      </c>
      <c r="J5">
        <v>43136</v>
      </c>
      <c r="K5">
        <v>35209</v>
      </c>
      <c r="L5">
        <v>28078</v>
      </c>
      <c r="M5">
        <v>19886</v>
      </c>
      <c r="N5">
        <v>13962</v>
      </c>
      <c r="O5">
        <v>11409</v>
      </c>
      <c r="P5">
        <v>7962</v>
      </c>
      <c r="Q5">
        <v>4951</v>
      </c>
      <c r="R5">
        <v>5136</v>
      </c>
      <c r="S5">
        <v>133157</v>
      </c>
      <c r="T5">
        <v>120768</v>
      </c>
      <c r="U5">
        <v>106783</v>
      </c>
      <c r="V5">
        <v>96357</v>
      </c>
      <c r="W5">
        <v>70826</v>
      </c>
      <c r="X5">
        <v>64742</v>
      </c>
      <c r="Y5">
        <v>64668</v>
      </c>
      <c r="Z5">
        <v>61547</v>
      </c>
      <c r="AA5">
        <v>45483</v>
      </c>
      <c r="AB5">
        <v>36908</v>
      </c>
      <c r="AC5">
        <v>27655</v>
      </c>
      <c r="AD5">
        <v>19881</v>
      </c>
      <c r="AE5">
        <v>14920</v>
      </c>
      <c r="AF5">
        <v>12255</v>
      </c>
      <c r="AG5">
        <v>9368</v>
      </c>
      <c r="AH5">
        <v>5682</v>
      </c>
      <c r="AI5">
        <v>6565</v>
      </c>
    </row>
    <row r="6" spans="1:35">
      <c r="A6" s="39" t="s">
        <v>37</v>
      </c>
      <c r="B6">
        <v>93810</v>
      </c>
      <c r="C6">
        <v>83881</v>
      </c>
      <c r="D6">
        <v>73265</v>
      </c>
      <c r="E6">
        <v>61933</v>
      </c>
      <c r="F6">
        <v>38151</v>
      </c>
      <c r="G6">
        <v>27385</v>
      </c>
      <c r="H6">
        <v>25611</v>
      </c>
      <c r="I6">
        <v>22030</v>
      </c>
      <c r="J6">
        <v>19828</v>
      </c>
      <c r="K6">
        <v>15071</v>
      </c>
      <c r="L6">
        <v>13024</v>
      </c>
      <c r="M6">
        <v>9644</v>
      </c>
      <c r="N6">
        <v>7463</v>
      </c>
      <c r="O6">
        <v>5925</v>
      </c>
      <c r="P6">
        <v>5062</v>
      </c>
      <c r="Q6">
        <v>2934</v>
      </c>
      <c r="R6">
        <v>3750</v>
      </c>
      <c r="S6">
        <v>93616</v>
      </c>
      <c r="T6">
        <v>82662</v>
      </c>
      <c r="U6">
        <v>70265</v>
      </c>
      <c r="V6">
        <v>58452</v>
      </c>
      <c r="W6">
        <v>40714</v>
      </c>
      <c r="X6">
        <v>35096</v>
      </c>
      <c r="Y6">
        <v>37383</v>
      </c>
      <c r="Z6">
        <v>31112</v>
      </c>
      <c r="AA6">
        <v>25459</v>
      </c>
      <c r="AB6">
        <v>18181</v>
      </c>
      <c r="AC6">
        <v>16831</v>
      </c>
      <c r="AD6">
        <v>10815</v>
      </c>
      <c r="AE6">
        <v>9814</v>
      </c>
      <c r="AF6">
        <v>6886</v>
      </c>
      <c r="AG6">
        <v>6337</v>
      </c>
      <c r="AH6">
        <v>3340</v>
      </c>
      <c r="AI6">
        <v>4112</v>
      </c>
    </row>
    <row r="7" spans="1:35">
      <c r="A7" s="39" t="s">
        <v>166</v>
      </c>
      <c r="B7">
        <v>577403</v>
      </c>
      <c r="C7">
        <v>504081</v>
      </c>
      <c r="D7">
        <v>481643</v>
      </c>
      <c r="E7">
        <v>475744</v>
      </c>
      <c r="F7">
        <v>374771</v>
      </c>
      <c r="G7">
        <v>301049</v>
      </c>
      <c r="H7">
        <v>244222</v>
      </c>
      <c r="I7">
        <v>216359</v>
      </c>
      <c r="J7">
        <v>188755</v>
      </c>
      <c r="K7">
        <v>151923</v>
      </c>
      <c r="L7">
        <v>121566</v>
      </c>
      <c r="M7">
        <v>90947</v>
      </c>
      <c r="N7">
        <v>59280</v>
      </c>
      <c r="O7">
        <v>49443</v>
      </c>
      <c r="P7">
        <v>33396</v>
      </c>
      <c r="Q7">
        <v>20943</v>
      </c>
      <c r="R7">
        <v>21480</v>
      </c>
      <c r="S7">
        <v>569916</v>
      </c>
      <c r="T7">
        <v>504255</v>
      </c>
      <c r="U7">
        <v>478540</v>
      </c>
      <c r="V7">
        <v>458050</v>
      </c>
      <c r="W7">
        <v>345236</v>
      </c>
      <c r="X7">
        <v>307503</v>
      </c>
      <c r="Y7">
        <v>305350</v>
      </c>
      <c r="Z7">
        <v>277117</v>
      </c>
      <c r="AA7">
        <v>210751</v>
      </c>
      <c r="AB7">
        <v>172138</v>
      </c>
      <c r="AC7">
        <v>132658</v>
      </c>
      <c r="AD7">
        <v>100716</v>
      </c>
      <c r="AE7">
        <v>71643</v>
      </c>
      <c r="AF7">
        <v>60700</v>
      </c>
      <c r="AG7">
        <v>45964</v>
      </c>
      <c r="AH7">
        <v>31740</v>
      </c>
      <c r="AI7">
        <v>34816</v>
      </c>
    </row>
    <row r="10" spans="1:35" s="42" customFormat="1" ht="48">
      <c r="A10" s="40" t="s">
        <v>116</v>
      </c>
      <c r="B10" s="40" t="s">
        <v>161</v>
      </c>
      <c r="C10" s="40" t="s">
        <v>160</v>
      </c>
      <c r="D10" s="41" t="s">
        <v>201</v>
      </c>
      <c r="E10" s="41" t="s">
        <v>202</v>
      </c>
      <c r="F10" s="41" t="s">
        <v>203</v>
      </c>
      <c r="G10" s="41" t="s">
        <v>204</v>
      </c>
      <c r="H10" s="41" t="s">
        <v>205</v>
      </c>
      <c r="I10" s="41" t="s">
        <v>206</v>
      </c>
      <c r="J10" s="41" t="s">
        <v>207</v>
      </c>
      <c r="K10" s="41" t="s">
        <v>208</v>
      </c>
      <c r="L10" s="41" t="s">
        <v>209</v>
      </c>
      <c r="M10" s="41" t="s">
        <v>210</v>
      </c>
    </row>
    <row r="11" spans="1:35">
      <c r="A11" s="36" t="s">
        <v>115</v>
      </c>
      <c r="B11">
        <v>-611674</v>
      </c>
      <c r="C11">
        <v>608386</v>
      </c>
      <c r="D11">
        <v>-58926</v>
      </c>
      <c r="E11">
        <v>58228</v>
      </c>
      <c r="F11">
        <v>-76519</v>
      </c>
      <c r="G11">
        <v>76216</v>
      </c>
      <c r="H11">
        <v>-213011</v>
      </c>
      <c r="I11">
        <v>208699</v>
      </c>
      <c r="J11">
        <v>-135137</v>
      </c>
      <c r="K11">
        <v>133157</v>
      </c>
      <c r="L11">
        <v>-93810</v>
      </c>
      <c r="M11">
        <v>93616</v>
      </c>
    </row>
    <row r="12" spans="1:35">
      <c r="A12" s="36" t="s">
        <v>117</v>
      </c>
      <c r="B12">
        <v>-561621</v>
      </c>
      <c r="C12">
        <v>558500</v>
      </c>
      <c r="D12">
        <v>-53101</v>
      </c>
      <c r="E12">
        <v>52381</v>
      </c>
      <c r="F12">
        <v>-66352</v>
      </c>
      <c r="G12">
        <v>66065</v>
      </c>
      <c r="H12">
        <v>-179119</v>
      </c>
      <c r="I12">
        <v>182379</v>
      </c>
      <c r="J12">
        <v>-121628</v>
      </c>
      <c r="K12">
        <v>120768</v>
      </c>
      <c r="L12">
        <v>121628</v>
      </c>
      <c r="M12">
        <v>82662</v>
      </c>
    </row>
    <row r="13" spans="1:35">
      <c r="A13" s="36" t="s">
        <v>118</v>
      </c>
      <c r="B13">
        <v>-513865</v>
      </c>
      <c r="C13">
        <v>510126</v>
      </c>
      <c r="D13">
        <v>-53576</v>
      </c>
      <c r="E13">
        <v>49612</v>
      </c>
      <c r="F13">
        <v>-63851</v>
      </c>
      <c r="G13">
        <v>59290</v>
      </c>
      <c r="H13">
        <v>-177355</v>
      </c>
      <c r="I13">
        <v>192590</v>
      </c>
      <c r="J13">
        <v>-113596</v>
      </c>
      <c r="K13">
        <v>106783</v>
      </c>
      <c r="L13">
        <v>113596</v>
      </c>
      <c r="M13">
        <v>70265</v>
      </c>
    </row>
    <row r="14" spans="1:35">
      <c r="A14" s="36" t="s">
        <v>119</v>
      </c>
      <c r="B14">
        <v>-447288</v>
      </c>
      <c r="C14">
        <v>443717</v>
      </c>
      <c r="D14">
        <v>-53941</v>
      </c>
      <c r="E14">
        <v>43533</v>
      </c>
      <c r="F14">
        <v>-61160</v>
      </c>
      <c r="G14">
        <v>51349</v>
      </c>
      <c r="H14">
        <v>-192391</v>
      </c>
      <c r="I14">
        <v>208359</v>
      </c>
      <c r="J14">
        <v>-106319</v>
      </c>
      <c r="K14">
        <v>96357</v>
      </c>
      <c r="L14">
        <v>106319</v>
      </c>
      <c r="M14">
        <v>58452</v>
      </c>
    </row>
    <row r="15" spans="1:35">
      <c r="A15" s="36" t="s">
        <v>120</v>
      </c>
      <c r="B15">
        <v>-373141</v>
      </c>
      <c r="C15">
        <v>370592</v>
      </c>
      <c r="D15">
        <v>-37716</v>
      </c>
      <c r="E15">
        <v>30762</v>
      </c>
      <c r="F15">
        <v>-49124</v>
      </c>
      <c r="G15">
        <v>39459</v>
      </c>
      <c r="H15">
        <v>-174217</v>
      </c>
      <c r="I15">
        <v>163475</v>
      </c>
      <c r="J15">
        <v>-75563</v>
      </c>
      <c r="K15">
        <v>70826</v>
      </c>
      <c r="L15">
        <v>75563</v>
      </c>
      <c r="M15">
        <v>40714</v>
      </c>
    </row>
    <row r="16" spans="1:35">
      <c r="A16" s="36" t="s">
        <v>121</v>
      </c>
      <c r="B16">
        <v>-316365</v>
      </c>
      <c r="C16">
        <v>315163</v>
      </c>
      <c r="D16">
        <v>-27016</v>
      </c>
      <c r="E16">
        <v>27455</v>
      </c>
      <c r="F16">
        <v>-34953</v>
      </c>
      <c r="G16">
        <v>32875</v>
      </c>
      <c r="H16">
        <v>-152797</v>
      </c>
      <c r="I16">
        <v>147335</v>
      </c>
      <c r="J16">
        <v>-58898</v>
      </c>
      <c r="K16">
        <v>64742</v>
      </c>
      <c r="L16">
        <v>58898</v>
      </c>
      <c r="M16">
        <v>35096</v>
      </c>
    </row>
    <row r="17" spans="1:13">
      <c r="A17" s="36" t="s">
        <v>122</v>
      </c>
      <c r="B17">
        <v>-283604</v>
      </c>
      <c r="C17">
        <v>283651</v>
      </c>
      <c r="D17">
        <v>-21386</v>
      </c>
      <c r="E17">
        <v>27390</v>
      </c>
      <c r="F17">
        <v>-25132</v>
      </c>
      <c r="G17">
        <v>32280</v>
      </c>
      <c r="H17">
        <v>-122111</v>
      </c>
      <c r="I17">
        <v>143629</v>
      </c>
      <c r="J17">
        <v>-49982</v>
      </c>
      <c r="K17">
        <v>64668</v>
      </c>
      <c r="L17">
        <v>49982</v>
      </c>
      <c r="M17">
        <v>37383</v>
      </c>
    </row>
    <row r="18" spans="1:13">
      <c r="A18" s="36" t="s">
        <v>123</v>
      </c>
      <c r="B18">
        <v>-247805</v>
      </c>
      <c r="C18">
        <v>249497</v>
      </c>
      <c r="D18">
        <v>-20571</v>
      </c>
      <c r="E18">
        <v>27273</v>
      </c>
      <c r="F18">
        <v>-22604</v>
      </c>
      <c r="G18">
        <v>30930</v>
      </c>
      <c r="H18">
        <v>-103915</v>
      </c>
      <c r="I18">
        <v>126255</v>
      </c>
      <c r="J18">
        <v>-47239</v>
      </c>
      <c r="K18">
        <v>61547</v>
      </c>
      <c r="L18">
        <v>47239</v>
      </c>
      <c r="M18">
        <v>31112</v>
      </c>
    </row>
    <row r="19" spans="1:13">
      <c r="A19" s="36" t="s">
        <v>124</v>
      </c>
      <c r="B19">
        <v>-205162</v>
      </c>
      <c r="C19">
        <v>209402</v>
      </c>
      <c r="D19">
        <v>-18361</v>
      </c>
      <c r="E19">
        <v>20214</v>
      </c>
      <c r="F19">
        <v>-20404</v>
      </c>
      <c r="G19">
        <v>25218</v>
      </c>
      <c r="H19">
        <v>-87026</v>
      </c>
      <c r="I19">
        <v>94377</v>
      </c>
      <c r="J19">
        <v>-43136</v>
      </c>
      <c r="K19">
        <v>45483</v>
      </c>
      <c r="L19">
        <v>43136</v>
      </c>
      <c r="M19">
        <v>25459</v>
      </c>
    </row>
    <row r="20" spans="1:13">
      <c r="A20" s="36" t="s">
        <v>125</v>
      </c>
      <c r="B20">
        <v>-161907</v>
      </c>
      <c r="C20">
        <v>168046</v>
      </c>
      <c r="D20">
        <v>-15746</v>
      </c>
      <c r="E20">
        <v>16993</v>
      </c>
      <c r="F20">
        <v>-17716</v>
      </c>
      <c r="G20">
        <v>22414</v>
      </c>
      <c r="H20">
        <v>-68181</v>
      </c>
      <c r="I20">
        <v>77642</v>
      </c>
      <c r="J20">
        <v>-35209</v>
      </c>
      <c r="K20">
        <v>36908</v>
      </c>
      <c r="L20">
        <v>35209</v>
      </c>
      <c r="M20">
        <v>18181</v>
      </c>
    </row>
    <row r="21" spans="1:13">
      <c r="A21" s="36" t="s">
        <v>126</v>
      </c>
      <c r="B21">
        <v>-123729</v>
      </c>
      <c r="C21">
        <v>131103</v>
      </c>
      <c r="D21">
        <v>-11804</v>
      </c>
      <c r="E21">
        <v>11922</v>
      </c>
      <c r="F21">
        <v>-13740</v>
      </c>
      <c r="G21">
        <v>16661</v>
      </c>
      <c r="H21">
        <v>-54920</v>
      </c>
      <c r="I21">
        <v>59589</v>
      </c>
      <c r="J21">
        <v>-28078</v>
      </c>
      <c r="K21">
        <v>27655</v>
      </c>
      <c r="L21">
        <v>28078</v>
      </c>
      <c r="M21">
        <v>16831</v>
      </c>
    </row>
    <row r="22" spans="1:13">
      <c r="A22" s="36" t="s">
        <v>127</v>
      </c>
      <c r="B22">
        <v>-93632</v>
      </c>
      <c r="C22">
        <v>102250</v>
      </c>
      <c r="D22">
        <v>-9009</v>
      </c>
      <c r="E22">
        <v>9459</v>
      </c>
      <c r="F22">
        <v>-11374</v>
      </c>
      <c r="G22">
        <v>14745</v>
      </c>
      <c r="H22">
        <v>-41034</v>
      </c>
      <c r="I22">
        <v>45816</v>
      </c>
      <c r="J22">
        <v>-19886</v>
      </c>
      <c r="K22">
        <v>19881</v>
      </c>
      <c r="L22">
        <v>19886</v>
      </c>
      <c r="M22">
        <v>10815</v>
      </c>
    </row>
    <row r="23" spans="1:13">
      <c r="A23" s="36" t="s">
        <v>128</v>
      </c>
      <c r="B23">
        <v>-69662</v>
      </c>
      <c r="C23">
        <v>78350</v>
      </c>
      <c r="D23">
        <v>-6080</v>
      </c>
      <c r="E23">
        <v>6851</v>
      </c>
      <c r="F23">
        <v>-7155</v>
      </c>
      <c r="G23">
        <v>10110</v>
      </c>
      <c r="H23">
        <v>-24620</v>
      </c>
      <c r="I23">
        <v>29948</v>
      </c>
      <c r="J23">
        <v>-13962</v>
      </c>
      <c r="K23">
        <v>14920</v>
      </c>
      <c r="L23">
        <v>13962</v>
      </c>
      <c r="M23">
        <v>9814</v>
      </c>
    </row>
    <row r="24" spans="1:13">
      <c r="A24" s="36" t="s">
        <v>129</v>
      </c>
      <c r="B24">
        <v>-50085</v>
      </c>
      <c r="C24">
        <v>57840</v>
      </c>
      <c r="D24">
        <v>-5412</v>
      </c>
      <c r="E24">
        <v>6003</v>
      </c>
      <c r="F24">
        <v>-7376</v>
      </c>
      <c r="G24">
        <v>10507</v>
      </c>
      <c r="H24">
        <v>-19321</v>
      </c>
      <c r="I24">
        <v>25049</v>
      </c>
      <c r="J24">
        <v>-11409</v>
      </c>
      <c r="K24">
        <v>12255</v>
      </c>
      <c r="L24">
        <v>11409</v>
      </c>
      <c r="M24">
        <v>6886</v>
      </c>
    </row>
    <row r="25" spans="1:13">
      <c r="A25" s="36" t="s">
        <v>130</v>
      </c>
      <c r="B25">
        <v>-32819</v>
      </c>
      <c r="C25">
        <v>38952</v>
      </c>
      <c r="D25">
        <v>-3527</v>
      </c>
      <c r="E25">
        <v>4226</v>
      </c>
      <c r="F25">
        <v>-4770</v>
      </c>
      <c r="G25">
        <v>7569</v>
      </c>
      <c r="H25">
        <v>-12075</v>
      </c>
      <c r="I25">
        <v>18464</v>
      </c>
      <c r="J25">
        <v>-7962</v>
      </c>
      <c r="K25">
        <v>9368</v>
      </c>
      <c r="L25">
        <v>7962</v>
      </c>
      <c r="M25">
        <v>6337</v>
      </c>
    </row>
    <row r="26" spans="1:13">
      <c r="A26" s="36" t="s">
        <v>131</v>
      </c>
      <c r="B26">
        <v>-17933</v>
      </c>
      <c r="C26">
        <v>21789</v>
      </c>
      <c r="D26">
        <v>-2367</v>
      </c>
      <c r="E26">
        <v>3199</v>
      </c>
      <c r="F26">
        <v>-3600</v>
      </c>
      <c r="G26">
        <v>6337</v>
      </c>
      <c r="H26">
        <v>-7091</v>
      </c>
      <c r="I26">
        <v>13182</v>
      </c>
      <c r="J26">
        <v>-4951</v>
      </c>
      <c r="K26">
        <v>5682</v>
      </c>
      <c r="L26">
        <v>4951</v>
      </c>
      <c r="M26">
        <v>3340</v>
      </c>
    </row>
    <row r="27" spans="1:13">
      <c r="A27" s="36" t="s">
        <v>102</v>
      </c>
      <c r="B27">
        <v>-9112</v>
      </c>
      <c r="C27">
        <v>11969</v>
      </c>
      <c r="D27">
        <v>-2558</v>
      </c>
      <c r="E27">
        <v>3642</v>
      </c>
      <c r="F27">
        <v>-3186</v>
      </c>
      <c r="G27">
        <v>5810</v>
      </c>
      <c r="H27">
        <v>-6850</v>
      </c>
      <c r="I27">
        <v>14687</v>
      </c>
      <c r="J27">
        <v>-5136</v>
      </c>
      <c r="K27">
        <v>6565</v>
      </c>
      <c r="L27">
        <v>5136</v>
      </c>
      <c r="M27">
        <v>4112</v>
      </c>
    </row>
    <row r="30" spans="1:13">
      <c r="D30">
        <f>L11*-1</f>
        <v>93810</v>
      </c>
    </row>
    <row r="31" spans="1:13">
      <c r="D31">
        <f t="shared" ref="D31:D46" si="0">J12*-1</f>
        <v>121628</v>
      </c>
    </row>
    <row r="32" spans="1:13">
      <c r="D32">
        <f t="shared" si="0"/>
        <v>113596</v>
      </c>
    </row>
    <row r="33" spans="4:4">
      <c r="D33">
        <f t="shared" si="0"/>
        <v>106319</v>
      </c>
    </row>
    <row r="34" spans="4:4">
      <c r="D34">
        <f t="shared" si="0"/>
        <v>75563</v>
      </c>
    </row>
    <row r="35" spans="4:4">
      <c r="D35">
        <f t="shared" si="0"/>
        <v>58898</v>
      </c>
    </row>
    <row r="36" spans="4:4">
      <c r="D36">
        <f t="shared" si="0"/>
        <v>49982</v>
      </c>
    </row>
    <row r="37" spans="4:4">
      <c r="D37">
        <f t="shared" si="0"/>
        <v>47239</v>
      </c>
    </row>
    <row r="38" spans="4:4">
      <c r="D38">
        <f t="shared" si="0"/>
        <v>43136</v>
      </c>
    </row>
    <row r="39" spans="4:4">
      <c r="D39">
        <f t="shared" si="0"/>
        <v>35209</v>
      </c>
    </row>
    <row r="40" spans="4:4">
      <c r="D40">
        <f t="shared" si="0"/>
        <v>28078</v>
      </c>
    </row>
    <row r="41" spans="4:4">
      <c r="D41">
        <f t="shared" si="0"/>
        <v>19886</v>
      </c>
    </row>
    <row r="42" spans="4:4">
      <c r="D42">
        <f t="shared" si="0"/>
        <v>13962</v>
      </c>
    </row>
    <row r="43" spans="4:4">
      <c r="D43">
        <f t="shared" si="0"/>
        <v>11409</v>
      </c>
    </row>
    <row r="44" spans="4:4">
      <c r="D44">
        <f t="shared" si="0"/>
        <v>7962</v>
      </c>
    </row>
    <row r="45" spans="4:4">
      <c r="D45">
        <f t="shared" si="0"/>
        <v>4951</v>
      </c>
    </row>
    <row r="46" spans="4:4">
      <c r="D46">
        <f t="shared" si="0"/>
        <v>5136</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AD0B-3BBA-41AE-8810-8DF49892A59B}">
  <dimension ref="A1:O37"/>
  <sheetViews>
    <sheetView zoomScale="145" zoomScaleNormal="145" workbookViewId="0">
      <selection activeCell="A11" sqref="A11"/>
    </sheetView>
  </sheetViews>
  <sheetFormatPr baseColWidth="10" defaultColWidth="10.83203125" defaultRowHeight="11"/>
  <cols>
    <col min="1" max="1" width="3.33203125" style="61" customWidth="1"/>
    <col min="2" max="8" width="10.83203125" style="61"/>
    <col min="9" max="9" width="15" style="61" customWidth="1"/>
    <col min="10" max="16384" width="10.83203125" style="61"/>
  </cols>
  <sheetData>
    <row r="1" spans="1:15" ht="21">
      <c r="A1" s="60" t="s">
        <v>300</v>
      </c>
    </row>
    <row r="3" spans="1:15" ht="27.75" customHeight="1">
      <c r="B3" s="66" t="s">
        <v>301</v>
      </c>
      <c r="C3" s="66"/>
      <c r="D3" s="66"/>
      <c r="E3" s="66"/>
      <c r="F3" s="66"/>
      <c r="G3" s="66"/>
      <c r="H3" s="66"/>
      <c r="I3" s="66"/>
    </row>
    <row r="4" spans="1:15">
      <c r="B4" s="62"/>
      <c r="C4" s="62"/>
      <c r="D4" s="62"/>
      <c r="E4" s="62"/>
      <c r="F4" s="62"/>
      <c r="G4" s="62"/>
      <c r="H4" s="62"/>
      <c r="I4" s="62"/>
    </row>
    <row r="5" spans="1:15" ht="27.75" customHeight="1">
      <c r="B5" s="66" t="s">
        <v>285</v>
      </c>
      <c r="C5" s="66"/>
      <c r="D5" s="66"/>
      <c r="E5" s="66"/>
      <c r="F5" s="66"/>
      <c r="G5" s="66"/>
      <c r="H5" s="66"/>
      <c r="I5" s="66"/>
    </row>
    <row r="7" spans="1:15" ht="16">
      <c r="B7" s="63" t="s">
        <v>286</v>
      </c>
    </row>
    <row r="9" spans="1:15" ht="35.25" customHeight="1">
      <c r="B9" s="67" t="s">
        <v>287</v>
      </c>
      <c r="C9" s="67"/>
      <c r="D9" s="67"/>
      <c r="E9" s="67"/>
      <c r="F9" s="67"/>
      <c r="G9" s="67"/>
      <c r="H9" s="67"/>
      <c r="I9" s="67"/>
      <c r="J9" s="62"/>
      <c r="K9" s="62"/>
      <c r="L9" s="62"/>
      <c r="M9" s="62"/>
      <c r="N9" s="62"/>
      <c r="O9" s="62"/>
    </row>
    <row r="11" spans="1:15" ht="37.5" customHeight="1">
      <c r="B11" s="66" t="s">
        <v>288</v>
      </c>
      <c r="C11" s="66"/>
      <c r="D11" s="66"/>
      <c r="E11" s="66"/>
      <c r="F11" s="66"/>
      <c r="G11" s="66"/>
      <c r="H11" s="66"/>
      <c r="I11" s="66"/>
    </row>
    <row r="13" spans="1:15" ht="16">
      <c r="B13" s="63" t="s">
        <v>289</v>
      </c>
    </row>
    <row r="15" spans="1:15">
      <c r="B15" s="61" t="s">
        <v>290</v>
      </c>
    </row>
    <row r="16" spans="1:15">
      <c r="B16" s="61" t="s">
        <v>291</v>
      </c>
    </row>
    <row r="17" spans="2:9">
      <c r="B17" s="61" t="s">
        <v>292</v>
      </c>
    </row>
    <row r="18" spans="2:9">
      <c r="B18" s="61" t="s">
        <v>293</v>
      </c>
    </row>
    <row r="19" spans="2:9">
      <c r="B19" s="61" t="s">
        <v>294</v>
      </c>
    </row>
    <row r="21" spans="2:9" ht="30.75" customHeight="1">
      <c r="B21" s="66" t="s">
        <v>295</v>
      </c>
      <c r="C21" s="66"/>
      <c r="D21" s="66"/>
      <c r="E21" s="66"/>
      <c r="F21" s="66"/>
      <c r="G21" s="66"/>
      <c r="H21" s="66"/>
      <c r="I21" s="66"/>
    </row>
    <row r="23" spans="2:9" ht="16">
      <c r="B23" s="63" t="s">
        <v>296</v>
      </c>
    </row>
    <row r="25" spans="2:9" ht="29.25" customHeight="1">
      <c r="B25" s="66" t="s">
        <v>302</v>
      </c>
      <c r="C25" s="66"/>
      <c r="D25" s="66"/>
      <c r="E25" s="66"/>
      <c r="F25" s="66"/>
      <c r="G25" s="66"/>
      <c r="H25" s="66"/>
      <c r="I25" s="66"/>
    </row>
    <row r="27" spans="2:9" ht="16">
      <c r="B27" s="63" t="s">
        <v>297</v>
      </c>
    </row>
    <row r="29" spans="2:9" ht="25.5" customHeight="1">
      <c r="B29" s="66" t="s">
        <v>303</v>
      </c>
      <c r="C29" s="66"/>
      <c r="D29" s="66"/>
      <c r="E29" s="66"/>
      <c r="F29" s="66"/>
      <c r="G29" s="66"/>
      <c r="H29" s="66"/>
      <c r="I29" s="66"/>
    </row>
    <row r="31" spans="2:9" ht="16">
      <c r="B31" s="63" t="s">
        <v>298</v>
      </c>
    </row>
    <row r="33" spans="2:9" ht="59.25" customHeight="1">
      <c r="B33" s="66" t="s">
        <v>304</v>
      </c>
      <c r="C33" s="66"/>
      <c r="D33" s="66"/>
      <c r="E33" s="66"/>
      <c r="F33" s="66"/>
      <c r="G33" s="66"/>
      <c r="H33" s="66"/>
      <c r="I33" s="66"/>
    </row>
    <row r="35" spans="2:9" ht="16">
      <c r="B35" s="63" t="s">
        <v>299</v>
      </c>
    </row>
    <row r="37" spans="2:9" ht="48" customHeight="1">
      <c r="B37" s="66" t="s">
        <v>307</v>
      </c>
      <c r="C37" s="66"/>
      <c r="D37" s="66"/>
      <c r="E37" s="66"/>
      <c r="F37" s="66"/>
      <c r="G37" s="66"/>
      <c r="H37" s="66"/>
      <c r="I37" s="66"/>
    </row>
  </sheetData>
  <mergeCells count="9">
    <mergeCell ref="B29:I29"/>
    <mergeCell ref="B33:I33"/>
    <mergeCell ref="B37:I37"/>
    <mergeCell ref="B3:I3"/>
    <mergeCell ref="B5:I5"/>
    <mergeCell ref="B9:I9"/>
    <mergeCell ref="B11:I11"/>
    <mergeCell ref="B21:I21"/>
    <mergeCell ref="B25:I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EB69C-F300-4E2E-9872-397E88485AD0}">
  <dimension ref="B1:R20"/>
  <sheetViews>
    <sheetView zoomScale="85" zoomScaleNormal="85" workbookViewId="0">
      <selection activeCell="G7" sqref="G7"/>
    </sheetView>
  </sheetViews>
  <sheetFormatPr baseColWidth="10" defaultColWidth="9.1640625" defaultRowHeight="15"/>
  <cols>
    <col min="1" max="1" width="1.5" style="3" customWidth="1"/>
    <col min="2" max="2" width="25.5" style="2" bestFit="1" customWidth="1"/>
    <col min="3" max="3" width="25.83203125" style="2" customWidth="1"/>
    <col min="4" max="4" width="1.5" style="3" customWidth="1"/>
    <col min="5" max="5" width="15.5" style="2" bestFit="1" customWidth="1"/>
    <col min="6" max="6" width="15.6640625" style="2" customWidth="1"/>
    <col min="7" max="7" width="14.1640625" style="3" customWidth="1"/>
    <col min="8" max="8" width="19.83203125" style="2" customWidth="1"/>
    <col min="9" max="9" width="12.83203125" style="2" customWidth="1"/>
    <col min="10" max="10" width="13.1640625" style="2" customWidth="1"/>
    <col min="11" max="11" width="21.1640625" style="2" bestFit="1" customWidth="1"/>
    <col min="12" max="13" width="16.1640625" style="2" customWidth="1"/>
    <col min="14" max="15" width="8.83203125" customWidth="1"/>
    <col min="16" max="16384" width="9.1640625" style="3"/>
  </cols>
  <sheetData>
    <row r="1" spans="2:18" ht="6" customHeight="1" thickBot="1"/>
    <row r="2" spans="2:18" s="7" customFormat="1" ht="48">
      <c r="B2" s="4" t="s">
        <v>150</v>
      </c>
      <c r="C2" s="5" t="s">
        <v>151</v>
      </c>
      <c r="D2" s="3"/>
      <c r="E2" s="48" t="s">
        <v>282</v>
      </c>
      <c r="F2" s="49" t="s">
        <v>283</v>
      </c>
      <c r="G2" s="50" t="s">
        <v>284</v>
      </c>
      <c r="H2" s="51" t="s">
        <v>154</v>
      </c>
      <c r="I2" s="6" t="s">
        <v>155</v>
      </c>
      <c r="J2" s="6" t="s">
        <v>156</v>
      </c>
      <c r="K2" s="6" t="s">
        <v>133</v>
      </c>
      <c r="L2" s="6" t="s">
        <v>134</v>
      </c>
      <c r="M2" s="6" t="s">
        <v>135</v>
      </c>
    </row>
    <row r="3" spans="2:18">
      <c r="B3" s="8">
        <f>LN(L8/I8)/(2021-2010)</f>
        <v>2.3878796639554736E-2</v>
      </c>
      <c r="C3" s="9">
        <f>LN(M8/J8)/(2021-2010)</f>
        <v>2.3198746019835504E-2</v>
      </c>
      <c r="E3" s="8">
        <f t="shared" ref="E3:F8" si="0">LN(L3/I3)/(2021-2010)</f>
        <v>2.3878975017588591E-2</v>
      </c>
      <c r="F3" s="47">
        <f t="shared" si="0"/>
        <v>2.3144254614362744E-2</v>
      </c>
      <c r="G3" s="9">
        <f>(E3+F3)/2</f>
        <v>2.3511614815975669E-2</v>
      </c>
      <c r="H3" s="52" t="s">
        <v>23</v>
      </c>
      <c r="I3" s="10">
        <v>308443</v>
      </c>
      <c r="J3" s="10">
        <v>309428</v>
      </c>
      <c r="K3" s="21" t="s">
        <v>23</v>
      </c>
      <c r="L3" s="10">
        <v>401098</v>
      </c>
      <c r="M3" s="10">
        <v>399140</v>
      </c>
    </row>
    <row r="4" spans="2:18" ht="32">
      <c r="B4" s="11" t="s">
        <v>152</v>
      </c>
      <c r="C4" s="12" t="s">
        <v>153</v>
      </c>
      <c r="E4" s="8">
        <f t="shared" si="0"/>
        <v>2.3863883314721578E-2</v>
      </c>
      <c r="F4" s="47">
        <f t="shared" si="0"/>
        <v>2.3113423934180744E-2</v>
      </c>
      <c r="G4" s="9">
        <f t="shared" ref="G4:G8" si="1">(E4+F4)/2</f>
        <v>2.3488653624451163E-2</v>
      </c>
      <c r="H4" s="52" t="s">
        <v>29</v>
      </c>
      <c r="I4" s="10">
        <v>376111</v>
      </c>
      <c r="J4" s="10">
        <v>393829</v>
      </c>
      <c r="K4" s="21" t="s">
        <v>29</v>
      </c>
      <c r="L4" s="10">
        <v>489012</v>
      </c>
      <c r="M4" s="10">
        <v>507839</v>
      </c>
    </row>
    <row r="5" spans="2:18" ht="33" thickBot="1">
      <c r="B5" s="13">
        <f>MEDIAN(E3:E7)</f>
        <v>2.3863883314721578E-2</v>
      </c>
      <c r="C5" s="14">
        <f>MEDIAN(F3:F7)</f>
        <v>2.3113423934180744E-2</v>
      </c>
      <c r="E5" s="8">
        <f t="shared" si="0"/>
        <v>2.4586340729409361E-2</v>
      </c>
      <c r="F5" s="47">
        <f t="shared" si="0"/>
        <v>2.3560770395643069E-2</v>
      </c>
      <c r="G5" s="9">
        <f t="shared" si="1"/>
        <v>2.4073555562526217E-2</v>
      </c>
      <c r="H5" s="53" t="s">
        <v>132</v>
      </c>
      <c r="I5" s="10">
        <v>1248354</v>
      </c>
      <c r="J5" s="10">
        <v>1351601</v>
      </c>
      <c r="K5" s="22" t="s">
        <v>132</v>
      </c>
      <c r="L5" s="10">
        <v>1636035</v>
      </c>
      <c r="M5" s="10">
        <v>1751475</v>
      </c>
    </row>
    <row r="6" spans="2:18" ht="16" thickBot="1">
      <c r="E6" s="8">
        <f t="shared" si="0"/>
        <v>2.3483959217744668E-2</v>
      </c>
      <c r="F6" s="47">
        <f t="shared" si="0"/>
        <v>2.2994312163593041E-2</v>
      </c>
      <c r="G6" s="9">
        <f t="shared" si="1"/>
        <v>2.3239135690668856E-2</v>
      </c>
      <c r="H6" s="52" t="s">
        <v>10</v>
      </c>
      <c r="I6" s="10">
        <v>678191</v>
      </c>
      <c r="J6" s="10">
        <v>696974</v>
      </c>
      <c r="K6" s="21" t="s">
        <v>10</v>
      </c>
      <c r="L6" s="10">
        <v>878093</v>
      </c>
      <c r="M6" s="10">
        <v>897565</v>
      </c>
    </row>
    <row r="7" spans="2:18">
      <c r="B7" s="68" t="s">
        <v>136</v>
      </c>
      <c r="C7" s="69"/>
      <c r="E7" s="8">
        <f t="shared" si="0"/>
        <v>2.2322920683101179E-2</v>
      </c>
      <c r="F7" s="47">
        <f t="shared" si="0"/>
        <v>2.2504561036395723E-2</v>
      </c>
      <c r="G7" s="9">
        <f t="shared" si="1"/>
        <v>2.2413740859748451E-2</v>
      </c>
      <c r="H7" s="52" t="s">
        <v>37</v>
      </c>
      <c r="I7" s="10">
        <v>397996</v>
      </c>
      <c r="J7" s="10">
        <v>430228</v>
      </c>
      <c r="K7" s="21" t="s">
        <v>37</v>
      </c>
      <c r="L7" s="10">
        <v>508769</v>
      </c>
      <c r="M7" s="10">
        <v>551072</v>
      </c>
    </row>
    <row r="8" spans="2:18" ht="16" thickBot="1">
      <c r="B8" s="15" t="s">
        <v>137</v>
      </c>
      <c r="C8" s="9">
        <v>2.4230000000000002E-2</v>
      </c>
      <c r="E8" s="55">
        <f t="shared" si="0"/>
        <v>2.3878796639554736E-2</v>
      </c>
      <c r="F8" s="56">
        <f t="shared" si="0"/>
        <v>2.3198746019835504E-2</v>
      </c>
      <c r="G8" s="57">
        <f t="shared" si="1"/>
        <v>2.3538771329695118E-2</v>
      </c>
      <c r="H8" s="54" t="s">
        <v>157</v>
      </c>
      <c r="I8" s="16">
        <f>SUM(I3:I7)</f>
        <v>3009095</v>
      </c>
      <c r="J8" s="16">
        <f>SUM(J3:J7)</f>
        <v>3182060</v>
      </c>
      <c r="K8" s="16" t="s">
        <v>149</v>
      </c>
      <c r="L8" s="16">
        <f>SUM(L3:L7)</f>
        <v>3913007</v>
      </c>
      <c r="M8" s="16">
        <f>SUM(M3:M7)</f>
        <v>4107091</v>
      </c>
    </row>
    <row r="9" spans="2:18">
      <c r="B9" s="15" t="s">
        <v>138</v>
      </c>
      <c r="C9" s="9">
        <v>3.5729999999999998E-2</v>
      </c>
      <c r="E9"/>
      <c r="F9"/>
    </row>
    <row r="10" spans="2:18">
      <c r="B10" s="15" t="s">
        <v>139</v>
      </c>
      <c r="C10" s="9">
        <v>2.9729999999999999E-2</v>
      </c>
      <c r="E10"/>
      <c r="F10"/>
      <c r="P10"/>
    </row>
    <row r="11" spans="2:18">
      <c r="B11" s="15" t="s">
        <v>140</v>
      </c>
      <c r="C11" s="9">
        <v>2.2620000000000001E-2</v>
      </c>
      <c r="E11" s="17"/>
      <c r="F11" s="17"/>
    </row>
    <row r="12" spans="2:18">
      <c r="B12" s="15" t="s">
        <v>141</v>
      </c>
      <c r="C12" s="9">
        <v>3.058E-2</v>
      </c>
      <c r="E12" s="17"/>
      <c r="F12" s="17"/>
      <c r="H12" s="18"/>
      <c r="K12" s="18"/>
      <c r="R12" s="2"/>
    </row>
    <row r="13" spans="2:18">
      <c r="B13" s="15" t="s">
        <v>142</v>
      </c>
      <c r="C13" s="9">
        <v>2.613E-2</v>
      </c>
      <c r="E13" s="17"/>
      <c r="F13" s="17"/>
      <c r="H13" s="18"/>
      <c r="K13" s="18"/>
      <c r="R13" s="19"/>
    </row>
    <row r="14" spans="2:18">
      <c r="B14" s="15" t="s">
        <v>143</v>
      </c>
      <c r="C14" s="9">
        <v>2.6970000000000001E-2</v>
      </c>
      <c r="E14" s="17"/>
      <c r="F14" s="17"/>
      <c r="H14" s="18"/>
      <c r="K14" s="18"/>
    </row>
    <row r="15" spans="2:18">
      <c r="B15" s="58" t="s">
        <v>144</v>
      </c>
      <c r="C15" s="59">
        <v>2.6269999999999998E-2</v>
      </c>
      <c r="E15" s="17"/>
      <c r="F15" s="17"/>
      <c r="H15" s="18"/>
      <c r="K15" s="18"/>
    </row>
    <row r="16" spans="2:18">
      <c r="B16" s="58" t="s">
        <v>145</v>
      </c>
      <c r="C16" s="59">
        <v>2.453E-2</v>
      </c>
      <c r="E16" s="17"/>
      <c r="F16" s="17"/>
      <c r="H16" s="18"/>
      <c r="K16" s="18"/>
    </row>
    <row r="17" spans="2:11">
      <c r="B17" s="15" t="s">
        <v>146</v>
      </c>
      <c r="C17" s="9">
        <v>2.35E-2</v>
      </c>
      <c r="E17" s="17"/>
      <c r="F17" s="17"/>
      <c r="H17" s="18"/>
      <c r="K17" s="18"/>
    </row>
    <row r="18" spans="2:11">
      <c r="B18" s="15" t="s">
        <v>147</v>
      </c>
      <c r="C18" s="9">
        <v>2.2599999999999999E-2</v>
      </c>
      <c r="E18" s="17"/>
      <c r="F18" s="17"/>
      <c r="H18" s="18"/>
      <c r="K18" s="18"/>
    </row>
    <row r="19" spans="2:11" ht="16" thickBot="1">
      <c r="B19" s="20" t="s">
        <v>148</v>
      </c>
      <c r="C19" s="14">
        <v>2.1600000000000001E-2</v>
      </c>
      <c r="E19" s="17"/>
      <c r="F19" s="17"/>
      <c r="H19" s="18"/>
      <c r="K19" s="18"/>
    </row>
    <row r="20" spans="2:11">
      <c r="E20" s="17"/>
      <c r="F20" s="17"/>
      <c r="H20" s="18"/>
      <c r="K20" s="18"/>
    </row>
  </sheetData>
  <mergeCells count="1">
    <mergeCell ref="B7:C7"/>
  </mergeCells>
  <conditionalFormatting sqref="G3:G7">
    <cfRule type="aboveAverage" dxfId="1" priority="1" aboveAverage="0"/>
    <cfRule type="aboveAverage" dxfId="0"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79CF-11FC-408E-BCBD-CA0B47A8B35D}">
  <dimension ref="A1:AI31"/>
  <sheetViews>
    <sheetView topLeftCell="A14" zoomScale="85" zoomScaleNormal="85" workbookViewId="0">
      <selection activeCell="R16" sqref="R16"/>
    </sheetView>
  </sheetViews>
  <sheetFormatPr baseColWidth="10" defaultColWidth="8.83203125" defaultRowHeight="15"/>
  <cols>
    <col min="1" max="1" width="9.5" customWidth="1"/>
    <col min="2" max="5" width="18.1640625" bestFit="1" customWidth="1"/>
    <col min="6" max="15" width="18.1640625" hidden="1" customWidth="1"/>
    <col min="16" max="17" width="12.1640625" customWidth="1"/>
    <col min="18" max="18" width="11.83203125" customWidth="1"/>
    <col min="19" max="19" width="11.6640625" customWidth="1"/>
    <col min="20" max="34" width="20.1640625" bestFit="1" customWidth="1"/>
    <col min="35" max="35" width="18.5" bestFit="1" customWidth="1"/>
  </cols>
  <sheetData>
    <row r="1" spans="1:35" hidden="1">
      <c r="A1" t="s">
        <v>221</v>
      </c>
    </row>
    <row r="2" spans="1:35" hidden="1"/>
    <row r="3" spans="1:35" hidden="1">
      <c r="A3" s="38" t="s">
        <v>165</v>
      </c>
      <c r="B3" t="s">
        <v>167</v>
      </c>
      <c r="C3" t="s">
        <v>168</v>
      </c>
      <c r="D3" t="s">
        <v>169</v>
      </c>
      <c r="E3" t="s">
        <v>170</v>
      </c>
      <c r="F3" t="s">
        <v>171</v>
      </c>
      <c r="G3" t="s">
        <v>172</v>
      </c>
      <c r="H3" t="s">
        <v>173</v>
      </c>
      <c r="I3" t="s">
        <v>174</v>
      </c>
      <c r="J3" t="s">
        <v>175</v>
      </c>
      <c r="K3" t="s">
        <v>176</v>
      </c>
      <c r="L3" t="s">
        <v>177</v>
      </c>
      <c r="M3" t="s">
        <v>178</v>
      </c>
      <c r="N3" t="s">
        <v>180</v>
      </c>
      <c r="O3" t="s">
        <v>181</v>
      </c>
      <c r="P3" t="s">
        <v>179</v>
      </c>
      <c r="Q3" t="s">
        <v>182</v>
      </c>
      <c r="R3" t="s">
        <v>183</v>
      </c>
      <c r="S3" t="s">
        <v>184</v>
      </c>
      <c r="T3" t="s">
        <v>185</v>
      </c>
      <c r="U3" t="s">
        <v>186</v>
      </c>
      <c r="V3" t="s">
        <v>187</v>
      </c>
      <c r="W3" t="s">
        <v>188</v>
      </c>
      <c r="X3" t="s">
        <v>189</v>
      </c>
      <c r="Y3" t="s">
        <v>190</v>
      </c>
      <c r="Z3" t="s">
        <v>191</v>
      </c>
      <c r="AA3" t="s">
        <v>192</v>
      </c>
      <c r="AB3" t="s">
        <v>193</v>
      </c>
      <c r="AC3" t="s">
        <v>194</v>
      </c>
      <c r="AD3" t="s">
        <v>195</v>
      </c>
      <c r="AE3" t="s">
        <v>196</v>
      </c>
      <c r="AF3" t="s">
        <v>197</v>
      </c>
      <c r="AG3" t="s">
        <v>198</v>
      </c>
      <c r="AH3" t="s">
        <v>199</v>
      </c>
      <c r="AI3" t="s">
        <v>200</v>
      </c>
    </row>
    <row r="4" spans="1:35" hidden="1">
      <c r="A4" s="39" t="s">
        <v>0</v>
      </c>
      <c r="B4">
        <v>577403</v>
      </c>
      <c r="C4">
        <v>504081</v>
      </c>
      <c r="D4">
        <v>481643</v>
      </c>
      <c r="E4">
        <v>475744</v>
      </c>
      <c r="F4">
        <v>374771</v>
      </c>
      <c r="G4">
        <v>301049</v>
      </c>
      <c r="H4">
        <v>244222</v>
      </c>
      <c r="I4">
        <v>216359</v>
      </c>
      <c r="J4">
        <v>188755</v>
      </c>
      <c r="K4">
        <v>151923</v>
      </c>
      <c r="L4">
        <v>121566</v>
      </c>
      <c r="M4">
        <v>90947</v>
      </c>
      <c r="N4">
        <v>59280</v>
      </c>
      <c r="O4">
        <v>49443</v>
      </c>
      <c r="P4">
        <v>33396</v>
      </c>
      <c r="Q4">
        <v>20943</v>
      </c>
      <c r="R4">
        <v>21480</v>
      </c>
      <c r="S4">
        <v>569916</v>
      </c>
      <c r="T4">
        <v>504255</v>
      </c>
      <c r="U4">
        <v>478540</v>
      </c>
      <c r="V4">
        <v>458050</v>
      </c>
      <c r="W4">
        <v>345236</v>
      </c>
      <c r="X4">
        <v>307503</v>
      </c>
      <c r="Y4">
        <v>305350</v>
      </c>
      <c r="Z4">
        <v>277117</v>
      </c>
      <c r="AA4">
        <v>210751</v>
      </c>
      <c r="AB4">
        <v>172138</v>
      </c>
      <c r="AC4">
        <v>132658</v>
      </c>
      <c r="AD4">
        <v>100716</v>
      </c>
      <c r="AE4">
        <v>71643</v>
      </c>
      <c r="AF4">
        <v>60700</v>
      </c>
      <c r="AG4">
        <v>45964</v>
      </c>
      <c r="AH4">
        <v>31740</v>
      </c>
      <c r="AI4">
        <v>34816</v>
      </c>
    </row>
    <row r="5" spans="1:35" hidden="1">
      <c r="A5" s="35" t="s">
        <v>23</v>
      </c>
      <c r="B5">
        <v>58926</v>
      </c>
      <c r="C5">
        <v>53101</v>
      </c>
      <c r="D5">
        <v>53576</v>
      </c>
      <c r="E5">
        <v>53941</v>
      </c>
      <c r="F5">
        <v>37716</v>
      </c>
      <c r="G5">
        <v>27016</v>
      </c>
      <c r="H5">
        <v>21386</v>
      </c>
      <c r="I5">
        <v>20571</v>
      </c>
      <c r="J5">
        <v>18361</v>
      </c>
      <c r="K5">
        <v>15746</v>
      </c>
      <c r="L5">
        <v>11804</v>
      </c>
      <c r="M5">
        <v>9009</v>
      </c>
      <c r="N5">
        <v>6080</v>
      </c>
      <c r="O5">
        <v>5412</v>
      </c>
      <c r="P5">
        <v>3527</v>
      </c>
      <c r="Q5">
        <v>2367</v>
      </c>
      <c r="R5">
        <v>2558</v>
      </c>
      <c r="S5">
        <v>58228</v>
      </c>
      <c r="T5">
        <v>52381</v>
      </c>
      <c r="U5">
        <v>49612</v>
      </c>
      <c r="V5">
        <v>43533</v>
      </c>
      <c r="W5">
        <v>30762</v>
      </c>
      <c r="X5">
        <v>27455</v>
      </c>
      <c r="Y5">
        <v>27390</v>
      </c>
      <c r="Z5">
        <v>27273</v>
      </c>
      <c r="AA5">
        <v>20214</v>
      </c>
      <c r="AB5">
        <v>16993</v>
      </c>
      <c r="AC5">
        <v>11922</v>
      </c>
      <c r="AD5">
        <v>9459</v>
      </c>
      <c r="AE5">
        <v>6851</v>
      </c>
      <c r="AF5">
        <v>6003</v>
      </c>
      <c r="AG5">
        <v>4226</v>
      </c>
      <c r="AH5">
        <v>3199</v>
      </c>
      <c r="AI5">
        <v>3642</v>
      </c>
    </row>
    <row r="6" spans="1:35" hidden="1">
      <c r="A6" s="35" t="s">
        <v>29</v>
      </c>
      <c r="B6">
        <v>76519</v>
      </c>
      <c r="C6">
        <v>66352</v>
      </c>
      <c r="D6">
        <v>63851</v>
      </c>
      <c r="E6">
        <v>61160</v>
      </c>
      <c r="F6">
        <v>49124</v>
      </c>
      <c r="G6">
        <v>34953</v>
      </c>
      <c r="H6">
        <v>25132</v>
      </c>
      <c r="I6">
        <v>22604</v>
      </c>
      <c r="J6">
        <v>20404</v>
      </c>
      <c r="K6">
        <v>17716</v>
      </c>
      <c r="L6">
        <v>13740</v>
      </c>
      <c r="M6">
        <v>11374</v>
      </c>
      <c r="N6">
        <v>7155</v>
      </c>
      <c r="O6">
        <v>7376</v>
      </c>
      <c r="P6">
        <v>4770</v>
      </c>
      <c r="Q6">
        <v>3600</v>
      </c>
      <c r="R6">
        <v>3186</v>
      </c>
      <c r="S6">
        <v>76216</v>
      </c>
      <c r="T6">
        <v>66065</v>
      </c>
      <c r="U6">
        <v>59290</v>
      </c>
      <c r="V6">
        <v>51349</v>
      </c>
      <c r="W6">
        <v>39459</v>
      </c>
      <c r="X6">
        <v>32875</v>
      </c>
      <c r="Y6">
        <v>32280</v>
      </c>
      <c r="Z6">
        <v>30930</v>
      </c>
      <c r="AA6">
        <v>25218</v>
      </c>
      <c r="AB6">
        <v>22414</v>
      </c>
      <c r="AC6">
        <v>16661</v>
      </c>
      <c r="AD6">
        <v>14745</v>
      </c>
      <c r="AE6">
        <v>10110</v>
      </c>
      <c r="AF6">
        <v>10507</v>
      </c>
      <c r="AG6">
        <v>7569</v>
      </c>
      <c r="AH6">
        <v>6337</v>
      </c>
      <c r="AI6">
        <v>5810</v>
      </c>
    </row>
    <row r="7" spans="1:35" hidden="1">
      <c r="A7" s="35" t="s">
        <v>1</v>
      </c>
      <c r="B7">
        <v>213011</v>
      </c>
      <c r="C7">
        <v>179119</v>
      </c>
      <c r="D7">
        <v>177355</v>
      </c>
      <c r="E7">
        <v>192391</v>
      </c>
      <c r="F7">
        <v>174217</v>
      </c>
      <c r="G7">
        <v>152797</v>
      </c>
      <c r="H7">
        <v>122111</v>
      </c>
      <c r="I7">
        <v>103915</v>
      </c>
      <c r="J7">
        <v>87026</v>
      </c>
      <c r="K7">
        <v>68181</v>
      </c>
      <c r="L7">
        <v>54920</v>
      </c>
      <c r="M7">
        <v>41034</v>
      </c>
      <c r="N7">
        <v>24620</v>
      </c>
      <c r="O7">
        <v>19321</v>
      </c>
      <c r="P7">
        <v>12075</v>
      </c>
      <c r="Q7">
        <v>7091</v>
      </c>
      <c r="R7">
        <v>6850</v>
      </c>
      <c r="S7">
        <v>208699</v>
      </c>
      <c r="T7">
        <v>182379</v>
      </c>
      <c r="U7">
        <v>192590</v>
      </c>
      <c r="V7">
        <v>208359</v>
      </c>
      <c r="W7">
        <v>163475</v>
      </c>
      <c r="X7">
        <v>147335</v>
      </c>
      <c r="Y7">
        <v>143629</v>
      </c>
      <c r="Z7">
        <v>126255</v>
      </c>
      <c r="AA7">
        <v>94377</v>
      </c>
      <c r="AB7">
        <v>77642</v>
      </c>
      <c r="AC7">
        <v>59589</v>
      </c>
      <c r="AD7">
        <v>45816</v>
      </c>
      <c r="AE7">
        <v>29948</v>
      </c>
      <c r="AF7">
        <v>25049</v>
      </c>
      <c r="AG7">
        <v>18464</v>
      </c>
      <c r="AH7">
        <v>13182</v>
      </c>
      <c r="AI7">
        <v>14687</v>
      </c>
    </row>
    <row r="8" spans="1:35" hidden="1">
      <c r="A8" s="35" t="s">
        <v>10</v>
      </c>
      <c r="B8">
        <v>135137</v>
      </c>
      <c r="C8">
        <v>121628</v>
      </c>
      <c r="D8">
        <v>113596</v>
      </c>
      <c r="E8">
        <v>106319</v>
      </c>
      <c r="F8">
        <v>75563</v>
      </c>
      <c r="G8">
        <v>58898</v>
      </c>
      <c r="H8">
        <v>49982</v>
      </c>
      <c r="I8">
        <v>47239</v>
      </c>
      <c r="J8">
        <v>43136</v>
      </c>
      <c r="K8">
        <v>35209</v>
      </c>
      <c r="L8">
        <v>28078</v>
      </c>
      <c r="M8">
        <v>19886</v>
      </c>
      <c r="N8">
        <v>13962</v>
      </c>
      <c r="O8">
        <v>11409</v>
      </c>
      <c r="P8">
        <v>7962</v>
      </c>
      <c r="Q8">
        <v>4951</v>
      </c>
      <c r="R8">
        <v>5136</v>
      </c>
      <c r="S8">
        <v>133157</v>
      </c>
      <c r="T8">
        <v>120768</v>
      </c>
      <c r="U8">
        <v>106783</v>
      </c>
      <c r="V8">
        <v>96357</v>
      </c>
      <c r="W8">
        <v>70826</v>
      </c>
      <c r="X8">
        <v>64742</v>
      </c>
      <c r="Y8">
        <v>64668</v>
      </c>
      <c r="Z8">
        <v>61547</v>
      </c>
      <c r="AA8">
        <v>45483</v>
      </c>
      <c r="AB8">
        <v>36908</v>
      </c>
      <c r="AC8">
        <v>27655</v>
      </c>
      <c r="AD8">
        <v>19881</v>
      </c>
      <c r="AE8">
        <v>14920</v>
      </c>
      <c r="AF8">
        <v>12255</v>
      </c>
      <c r="AG8">
        <v>9368</v>
      </c>
      <c r="AH8">
        <v>5682</v>
      </c>
      <c r="AI8">
        <v>6565</v>
      </c>
    </row>
    <row r="9" spans="1:35" hidden="1">
      <c r="A9" s="35" t="s">
        <v>37</v>
      </c>
      <c r="B9">
        <v>93810</v>
      </c>
      <c r="C9">
        <v>83881</v>
      </c>
      <c r="D9">
        <v>73265</v>
      </c>
      <c r="E9">
        <v>61933</v>
      </c>
      <c r="F9">
        <v>38151</v>
      </c>
      <c r="G9">
        <v>27385</v>
      </c>
      <c r="H9">
        <v>25611</v>
      </c>
      <c r="I9">
        <v>22030</v>
      </c>
      <c r="J9">
        <v>19828</v>
      </c>
      <c r="K9">
        <v>15071</v>
      </c>
      <c r="L9">
        <v>13024</v>
      </c>
      <c r="M9">
        <v>9644</v>
      </c>
      <c r="N9">
        <v>7463</v>
      </c>
      <c r="O9">
        <v>5925</v>
      </c>
      <c r="P9">
        <v>5062</v>
      </c>
      <c r="Q9">
        <v>2934</v>
      </c>
      <c r="R9">
        <v>3750</v>
      </c>
      <c r="S9">
        <v>93616</v>
      </c>
      <c r="T9">
        <v>82662</v>
      </c>
      <c r="U9">
        <v>70265</v>
      </c>
      <c r="V9">
        <v>58452</v>
      </c>
      <c r="W9">
        <v>40714</v>
      </c>
      <c r="X9">
        <v>35096</v>
      </c>
      <c r="Y9">
        <v>37383</v>
      </c>
      <c r="Z9">
        <v>31112</v>
      </c>
      <c r="AA9">
        <v>25459</v>
      </c>
      <c r="AB9">
        <v>18181</v>
      </c>
      <c r="AC9">
        <v>16831</v>
      </c>
      <c r="AD9">
        <v>10815</v>
      </c>
      <c r="AE9">
        <v>9814</v>
      </c>
      <c r="AF9">
        <v>6886</v>
      </c>
      <c r="AG9">
        <v>6337</v>
      </c>
      <c r="AH9">
        <v>3340</v>
      </c>
      <c r="AI9">
        <v>4112</v>
      </c>
    </row>
    <row r="10" spans="1:35" hidden="1">
      <c r="A10" s="39" t="s">
        <v>166</v>
      </c>
      <c r="B10">
        <v>577403</v>
      </c>
      <c r="C10">
        <v>504081</v>
      </c>
      <c r="D10">
        <v>481643</v>
      </c>
      <c r="E10">
        <v>475744</v>
      </c>
      <c r="F10">
        <v>374771</v>
      </c>
      <c r="G10">
        <v>301049</v>
      </c>
      <c r="H10">
        <v>244222</v>
      </c>
      <c r="I10">
        <v>216359</v>
      </c>
      <c r="J10">
        <v>188755</v>
      </c>
      <c r="K10">
        <v>151923</v>
      </c>
      <c r="L10">
        <v>121566</v>
      </c>
      <c r="M10">
        <v>90947</v>
      </c>
      <c r="N10">
        <v>59280</v>
      </c>
      <c r="O10">
        <v>49443</v>
      </c>
      <c r="P10">
        <v>33396</v>
      </c>
      <c r="Q10">
        <v>20943</v>
      </c>
      <c r="R10">
        <v>21480</v>
      </c>
      <c r="S10">
        <v>569916</v>
      </c>
      <c r="T10">
        <v>504255</v>
      </c>
      <c r="U10">
        <v>478540</v>
      </c>
      <c r="V10">
        <v>458050</v>
      </c>
      <c r="W10">
        <v>345236</v>
      </c>
      <c r="X10">
        <v>307503</v>
      </c>
      <c r="Y10">
        <v>305350</v>
      </c>
      <c r="Z10">
        <v>277117</v>
      </c>
      <c r="AA10">
        <v>210751</v>
      </c>
      <c r="AB10">
        <v>172138</v>
      </c>
      <c r="AC10">
        <v>132658</v>
      </c>
      <c r="AD10">
        <v>100716</v>
      </c>
      <c r="AE10">
        <v>71643</v>
      </c>
      <c r="AF10">
        <v>60700</v>
      </c>
      <c r="AG10">
        <v>45964</v>
      </c>
      <c r="AH10">
        <v>31740</v>
      </c>
      <c r="AI10">
        <v>34816</v>
      </c>
    </row>
    <row r="11" spans="1:35" hidden="1"/>
    <row r="12" spans="1:35" hidden="1"/>
    <row r="13" spans="1:35" hidden="1"/>
    <row r="14" spans="1:35" ht="48">
      <c r="A14" s="25" t="s">
        <v>116</v>
      </c>
      <c r="B14" s="26" t="s">
        <v>161</v>
      </c>
      <c r="C14" s="26" t="s">
        <v>160</v>
      </c>
      <c r="D14" s="26" t="s">
        <v>158</v>
      </c>
      <c r="E14" s="26" t="s">
        <v>159</v>
      </c>
      <c r="F14" s="40" t="s">
        <v>211</v>
      </c>
      <c r="G14" s="40" t="s">
        <v>212</v>
      </c>
      <c r="H14" s="40" t="s">
        <v>213</v>
      </c>
      <c r="I14" s="40" t="s">
        <v>214</v>
      </c>
      <c r="J14" s="40" t="s">
        <v>215</v>
      </c>
      <c r="K14" s="40" t="s">
        <v>216</v>
      </c>
      <c r="L14" s="40" t="s">
        <v>217</v>
      </c>
      <c r="M14" s="40" t="s">
        <v>218</v>
      </c>
      <c r="N14" s="40" t="s">
        <v>219</v>
      </c>
      <c r="O14" s="40" t="s">
        <v>220</v>
      </c>
      <c r="P14" s="26" t="s">
        <v>280</v>
      </c>
      <c r="Q14" s="26" t="s">
        <v>281</v>
      </c>
      <c r="R14" s="26" t="s">
        <v>305</v>
      </c>
      <c r="S14" s="26" t="s">
        <v>306</v>
      </c>
    </row>
    <row r="15" spans="1:35">
      <c r="A15" s="1" t="s">
        <v>115</v>
      </c>
      <c r="B15" s="23">
        <v>-611674</v>
      </c>
      <c r="C15" s="28">
        <v>608386</v>
      </c>
      <c r="D15">
        <f t="shared" ref="D15:D31" si="0">(INDEX($A$4:$AI$9,1,ROW(A2)))*-1</f>
        <v>-577403</v>
      </c>
      <c r="E15">
        <f t="shared" ref="E15:E31" si="1">INDEX($A$4:$AI$9,1,ROW(A19))</f>
        <v>569916</v>
      </c>
      <c r="F15">
        <f t="shared" ref="F15:F31" si="2">(INDEX($A$4:$AI$9,2,ROW(A2)))*-1</f>
        <v>-58926</v>
      </c>
      <c r="G15">
        <f t="shared" ref="G15:G31" si="3">INDEX($A$4:$AI$9,2,ROW(A19))</f>
        <v>58228</v>
      </c>
      <c r="H15">
        <f t="shared" ref="H15:H31" si="4">(INDEX($A$4:$AI$9,3,ROW(A2)))*-1</f>
        <v>-76519</v>
      </c>
      <c r="I15">
        <f t="shared" ref="I15:I31" si="5">INDEX($A$4:$AI$9,3,ROW(A19))</f>
        <v>76216</v>
      </c>
      <c r="J15">
        <f t="shared" ref="J15:J31" si="6">(INDEX($A$4:$AI$9,4,ROW(A2)))*-1</f>
        <v>-213011</v>
      </c>
      <c r="K15">
        <f t="shared" ref="K15:K31" si="7">INDEX($A$4:$AI$9,4,ROW(A19))</f>
        <v>208699</v>
      </c>
      <c r="L15">
        <f t="shared" ref="L15:L31" si="8">(INDEX($A$4:$AI$9,5,ROW(A2)))*-1</f>
        <v>-135137</v>
      </c>
      <c r="M15">
        <f t="shared" ref="M15:M31" si="9">INDEX($A$4:$AI$9,5,ROW(A19))</f>
        <v>133157</v>
      </c>
      <c r="N15">
        <f t="shared" ref="N15:N31" si="10">(INDEX($A$4:$AI$9,6,ROW(A2)))*-1</f>
        <v>-93810</v>
      </c>
      <c r="O15">
        <f t="shared" ref="O15:O31" si="11">INDEX($A$4:$AI$9,6,ROW(A19))</f>
        <v>93616</v>
      </c>
      <c r="P15" s="46">
        <f>-D15-(-B15)</f>
        <v>-34271</v>
      </c>
      <c r="Q15" s="46">
        <f>E15-C15</f>
        <v>-38470</v>
      </c>
      <c r="R15" s="43">
        <f>P15/(B15*-1)</f>
        <v>-5.6028211105915895E-2</v>
      </c>
      <c r="S15" s="43">
        <f>Q15/C15</f>
        <v>-6.3232881755990442E-2</v>
      </c>
    </row>
    <row r="16" spans="1:35">
      <c r="A16" s="1" t="s">
        <v>117</v>
      </c>
      <c r="B16" s="28">
        <v>-561621</v>
      </c>
      <c r="C16" s="28">
        <v>558500</v>
      </c>
      <c r="D16">
        <f t="shared" si="0"/>
        <v>-504081</v>
      </c>
      <c r="E16">
        <f t="shared" si="1"/>
        <v>504255</v>
      </c>
      <c r="F16">
        <f t="shared" si="2"/>
        <v>-53101</v>
      </c>
      <c r="G16">
        <f t="shared" si="3"/>
        <v>52381</v>
      </c>
      <c r="H16">
        <f t="shared" si="4"/>
        <v>-66352</v>
      </c>
      <c r="I16">
        <f t="shared" si="5"/>
        <v>66065</v>
      </c>
      <c r="J16">
        <f t="shared" si="6"/>
        <v>-179119</v>
      </c>
      <c r="K16">
        <f t="shared" si="7"/>
        <v>182379</v>
      </c>
      <c r="L16">
        <f t="shared" si="8"/>
        <v>-121628</v>
      </c>
      <c r="M16">
        <f t="shared" si="9"/>
        <v>120768</v>
      </c>
      <c r="N16">
        <f t="shared" si="10"/>
        <v>-83881</v>
      </c>
      <c r="O16">
        <f t="shared" si="11"/>
        <v>82662</v>
      </c>
      <c r="P16" s="46">
        <f t="shared" ref="P16:P31" si="12">-D16-(-B16)</f>
        <v>-57540</v>
      </c>
      <c r="Q16" s="46">
        <f t="shared" ref="Q16:Q31" si="13">E16-C16</f>
        <v>-54245</v>
      </c>
      <c r="R16" s="43">
        <f t="shared" ref="R16:R31" si="14">P16/(B16*-1)</f>
        <v>-0.10245343389937342</v>
      </c>
      <c r="S16" s="43">
        <f t="shared" ref="S16:S31" si="15">Q16/C16</f>
        <v>-9.7126230975828107E-2</v>
      </c>
    </row>
    <row r="17" spans="1:19">
      <c r="A17" s="1" t="s">
        <v>118</v>
      </c>
      <c r="B17" s="23">
        <v>-513865</v>
      </c>
      <c r="C17" s="28">
        <v>510126</v>
      </c>
      <c r="D17">
        <f t="shared" si="0"/>
        <v>-481643</v>
      </c>
      <c r="E17">
        <f t="shared" si="1"/>
        <v>478540</v>
      </c>
      <c r="F17">
        <f t="shared" si="2"/>
        <v>-53576</v>
      </c>
      <c r="G17">
        <f t="shared" si="3"/>
        <v>49612</v>
      </c>
      <c r="H17">
        <f t="shared" si="4"/>
        <v>-63851</v>
      </c>
      <c r="I17">
        <f t="shared" si="5"/>
        <v>59290</v>
      </c>
      <c r="J17">
        <f t="shared" si="6"/>
        <v>-177355</v>
      </c>
      <c r="K17">
        <f t="shared" si="7"/>
        <v>192590</v>
      </c>
      <c r="L17">
        <f t="shared" si="8"/>
        <v>-113596</v>
      </c>
      <c r="M17">
        <f t="shared" si="9"/>
        <v>106783</v>
      </c>
      <c r="N17">
        <f t="shared" si="10"/>
        <v>-73265</v>
      </c>
      <c r="O17">
        <f t="shared" si="11"/>
        <v>70265</v>
      </c>
      <c r="P17" s="46">
        <f t="shared" si="12"/>
        <v>-32222</v>
      </c>
      <c r="Q17" s="46">
        <f t="shared" si="13"/>
        <v>-31586</v>
      </c>
      <c r="R17" s="43">
        <f t="shared" si="14"/>
        <v>-6.2705185214015358E-2</v>
      </c>
      <c r="S17" s="43">
        <f t="shared" si="15"/>
        <v>-6.1918035936219681E-2</v>
      </c>
    </row>
    <row r="18" spans="1:19">
      <c r="A18" s="1" t="s">
        <v>119</v>
      </c>
      <c r="B18" s="23">
        <v>-447288</v>
      </c>
      <c r="C18" s="28">
        <v>443717</v>
      </c>
      <c r="D18">
        <f t="shared" si="0"/>
        <v>-475744</v>
      </c>
      <c r="E18">
        <f t="shared" si="1"/>
        <v>458050</v>
      </c>
      <c r="F18">
        <f t="shared" si="2"/>
        <v>-53941</v>
      </c>
      <c r="G18">
        <f t="shared" si="3"/>
        <v>43533</v>
      </c>
      <c r="H18">
        <f t="shared" si="4"/>
        <v>-61160</v>
      </c>
      <c r="I18">
        <f t="shared" si="5"/>
        <v>51349</v>
      </c>
      <c r="J18">
        <f t="shared" si="6"/>
        <v>-192391</v>
      </c>
      <c r="K18">
        <f t="shared" si="7"/>
        <v>208359</v>
      </c>
      <c r="L18">
        <f t="shared" si="8"/>
        <v>-106319</v>
      </c>
      <c r="M18">
        <f t="shared" si="9"/>
        <v>96357</v>
      </c>
      <c r="N18">
        <f t="shared" si="10"/>
        <v>-61933</v>
      </c>
      <c r="O18">
        <f t="shared" si="11"/>
        <v>58452</v>
      </c>
      <c r="P18" s="46">
        <f t="shared" si="12"/>
        <v>28456</v>
      </c>
      <c r="Q18" s="46">
        <f t="shared" si="13"/>
        <v>14333</v>
      </c>
      <c r="R18" s="43">
        <f t="shared" si="14"/>
        <v>6.3618965856450424E-2</v>
      </c>
      <c r="S18" s="43">
        <f t="shared" si="15"/>
        <v>3.230212049572137E-2</v>
      </c>
    </row>
    <row r="19" spans="1:19">
      <c r="A19" s="1" t="s">
        <v>120</v>
      </c>
      <c r="B19" s="23">
        <v>-373141</v>
      </c>
      <c r="C19" s="28">
        <v>370592</v>
      </c>
      <c r="D19">
        <f t="shared" si="0"/>
        <v>-374771</v>
      </c>
      <c r="E19">
        <f t="shared" si="1"/>
        <v>345236</v>
      </c>
      <c r="F19">
        <f t="shared" si="2"/>
        <v>-37716</v>
      </c>
      <c r="G19">
        <f t="shared" si="3"/>
        <v>30762</v>
      </c>
      <c r="H19">
        <f t="shared" si="4"/>
        <v>-49124</v>
      </c>
      <c r="I19">
        <f t="shared" si="5"/>
        <v>39459</v>
      </c>
      <c r="J19">
        <f t="shared" si="6"/>
        <v>-174217</v>
      </c>
      <c r="K19">
        <f t="shared" si="7"/>
        <v>163475</v>
      </c>
      <c r="L19">
        <f t="shared" si="8"/>
        <v>-75563</v>
      </c>
      <c r="M19">
        <f t="shared" si="9"/>
        <v>70826</v>
      </c>
      <c r="N19">
        <f t="shared" si="10"/>
        <v>-38151</v>
      </c>
      <c r="O19">
        <f t="shared" si="11"/>
        <v>40714</v>
      </c>
      <c r="P19" s="46">
        <f t="shared" si="12"/>
        <v>1630</v>
      </c>
      <c r="Q19" s="46">
        <f t="shared" si="13"/>
        <v>-25356</v>
      </c>
      <c r="R19" s="43">
        <f t="shared" si="14"/>
        <v>4.3683218944045284E-3</v>
      </c>
      <c r="S19" s="43">
        <f t="shared" si="15"/>
        <v>-6.8420257318020899E-2</v>
      </c>
    </row>
    <row r="20" spans="1:19">
      <c r="A20" s="1" t="s">
        <v>121</v>
      </c>
      <c r="B20" s="23">
        <v>-316365</v>
      </c>
      <c r="C20" s="28">
        <v>315163</v>
      </c>
      <c r="D20">
        <f t="shared" si="0"/>
        <v>-301049</v>
      </c>
      <c r="E20">
        <f t="shared" si="1"/>
        <v>307503</v>
      </c>
      <c r="F20">
        <f t="shared" si="2"/>
        <v>-27016</v>
      </c>
      <c r="G20">
        <f t="shared" si="3"/>
        <v>27455</v>
      </c>
      <c r="H20">
        <f t="shared" si="4"/>
        <v>-34953</v>
      </c>
      <c r="I20">
        <f t="shared" si="5"/>
        <v>32875</v>
      </c>
      <c r="J20">
        <f t="shared" si="6"/>
        <v>-152797</v>
      </c>
      <c r="K20">
        <f t="shared" si="7"/>
        <v>147335</v>
      </c>
      <c r="L20">
        <f t="shared" si="8"/>
        <v>-58898</v>
      </c>
      <c r="M20">
        <f t="shared" si="9"/>
        <v>64742</v>
      </c>
      <c r="N20">
        <f t="shared" si="10"/>
        <v>-27385</v>
      </c>
      <c r="O20">
        <f t="shared" si="11"/>
        <v>35096</v>
      </c>
      <c r="P20" s="46">
        <f t="shared" si="12"/>
        <v>-15316</v>
      </c>
      <c r="Q20" s="46">
        <f t="shared" si="13"/>
        <v>-7660</v>
      </c>
      <c r="R20" s="43">
        <f t="shared" si="14"/>
        <v>-4.8412435003872108E-2</v>
      </c>
      <c r="S20" s="43">
        <f t="shared" si="15"/>
        <v>-2.4304883504726125E-2</v>
      </c>
    </row>
    <row r="21" spans="1:19">
      <c r="A21" s="1" t="s">
        <v>122</v>
      </c>
      <c r="B21" s="23">
        <v>-283604</v>
      </c>
      <c r="C21" s="28">
        <v>283651</v>
      </c>
      <c r="D21">
        <f t="shared" si="0"/>
        <v>-244222</v>
      </c>
      <c r="E21">
        <f t="shared" si="1"/>
        <v>305350</v>
      </c>
      <c r="F21">
        <f t="shared" si="2"/>
        <v>-21386</v>
      </c>
      <c r="G21">
        <f t="shared" si="3"/>
        <v>27390</v>
      </c>
      <c r="H21">
        <f t="shared" si="4"/>
        <v>-25132</v>
      </c>
      <c r="I21">
        <f t="shared" si="5"/>
        <v>32280</v>
      </c>
      <c r="J21">
        <f t="shared" si="6"/>
        <v>-122111</v>
      </c>
      <c r="K21">
        <f t="shared" si="7"/>
        <v>143629</v>
      </c>
      <c r="L21">
        <f t="shared" si="8"/>
        <v>-49982</v>
      </c>
      <c r="M21">
        <f t="shared" si="9"/>
        <v>64668</v>
      </c>
      <c r="N21">
        <f t="shared" si="10"/>
        <v>-25611</v>
      </c>
      <c r="O21">
        <f t="shared" si="11"/>
        <v>37383</v>
      </c>
      <c r="P21" s="46">
        <f t="shared" si="12"/>
        <v>-39382</v>
      </c>
      <c r="Q21" s="46">
        <f t="shared" si="13"/>
        <v>21699</v>
      </c>
      <c r="R21" s="43">
        <f t="shared" si="14"/>
        <v>-0.13886263945501473</v>
      </c>
      <c r="S21" s="43">
        <f t="shared" si="15"/>
        <v>7.6498937074080467E-2</v>
      </c>
    </row>
    <row r="22" spans="1:19">
      <c r="A22" s="1" t="s">
        <v>123</v>
      </c>
      <c r="B22" s="23">
        <v>-247805</v>
      </c>
      <c r="C22" s="28">
        <v>249497</v>
      </c>
      <c r="D22">
        <f t="shared" si="0"/>
        <v>-216359</v>
      </c>
      <c r="E22">
        <f t="shared" si="1"/>
        <v>277117</v>
      </c>
      <c r="F22">
        <f t="shared" si="2"/>
        <v>-20571</v>
      </c>
      <c r="G22">
        <f t="shared" si="3"/>
        <v>27273</v>
      </c>
      <c r="H22">
        <f t="shared" si="4"/>
        <v>-22604</v>
      </c>
      <c r="I22">
        <f t="shared" si="5"/>
        <v>30930</v>
      </c>
      <c r="J22">
        <f t="shared" si="6"/>
        <v>-103915</v>
      </c>
      <c r="K22">
        <f t="shared" si="7"/>
        <v>126255</v>
      </c>
      <c r="L22">
        <f t="shared" si="8"/>
        <v>-47239</v>
      </c>
      <c r="M22">
        <f t="shared" si="9"/>
        <v>61547</v>
      </c>
      <c r="N22">
        <f t="shared" si="10"/>
        <v>-22030</v>
      </c>
      <c r="O22">
        <f t="shared" si="11"/>
        <v>31112</v>
      </c>
      <c r="P22" s="46">
        <f t="shared" si="12"/>
        <v>-31446</v>
      </c>
      <c r="Q22" s="46">
        <f t="shared" si="13"/>
        <v>27620</v>
      </c>
      <c r="R22" s="43">
        <f t="shared" si="14"/>
        <v>-0.12689816589657191</v>
      </c>
      <c r="S22" s="43">
        <f t="shared" si="15"/>
        <v>0.11070273390060803</v>
      </c>
    </row>
    <row r="23" spans="1:19">
      <c r="A23" s="1" t="s">
        <v>124</v>
      </c>
      <c r="B23" s="23">
        <v>-205162</v>
      </c>
      <c r="C23" s="28">
        <v>209402</v>
      </c>
      <c r="D23">
        <f t="shared" si="0"/>
        <v>-188755</v>
      </c>
      <c r="E23">
        <f t="shared" si="1"/>
        <v>210751</v>
      </c>
      <c r="F23">
        <f t="shared" si="2"/>
        <v>-18361</v>
      </c>
      <c r="G23">
        <f t="shared" si="3"/>
        <v>20214</v>
      </c>
      <c r="H23">
        <f t="shared" si="4"/>
        <v>-20404</v>
      </c>
      <c r="I23">
        <f t="shared" si="5"/>
        <v>25218</v>
      </c>
      <c r="J23">
        <f t="shared" si="6"/>
        <v>-87026</v>
      </c>
      <c r="K23">
        <f t="shared" si="7"/>
        <v>94377</v>
      </c>
      <c r="L23">
        <f t="shared" si="8"/>
        <v>-43136</v>
      </c>
      <c r="M23">
        <f t="shared" si="9"/>
        <v>45483</v>
      </c>
      <c r="N23">
        <f t="shared" si="10"/>
        <v>-19828</v>
      </c>
      <c r="O23">
        <f t="shared" si="11"/>
        <v>25459</v>
      </c>
      <c r="P23" s="46">
        <f t="shared" si="12"/>
        <v>-16407</v>
      </c>
      <c r="Q23" s="46">
        <f t="shared" si="13"/>
        <v>1349</v>
      </c>
      <c r="R23" s="43">
        <f t="shared" si="14"/>
        <v>-7.9970949786022746E-2</v>
      </c>
      <c r="S23" s="43">
        <f t="shared" si="15"/>
        <v>6.4421543251735897E-3</v>
      </c>
    </row>
    <row r="24" spans="1:19">
      <c r="A24" s="1" t="s">
        <v>125</v>
      </c>
      <c r="B24" s="23">
        <v>-161907</v>
      </c>
      <c r="C24" s="28">
        <v>168046</v>
      </c>
      <c r="D24">
        <f t="shared" si="0"/>
        <v>-151923</v>
      </c>
      <c r="E24">
        <f t="shared" si="1"/>
        <v>172138</v>
      </c>
      <c r="F24">
        <f t="shared" si="2"/>
        <v>-15746</v>
      </c>
      <c r="G24">
        <f t="shared" si="3"/>
        <v>16993</v>
      </c>
      <c r="H24">
        <f t="shared" si="4"/>
        <v>-17716</v>
      </c>
      <c r="I24">
        <f t="shared" si="5"/>
        <v>22414</v>
      </c>
      <c r="J24">
        <f t="shared" si="6"/>
        <v>-68181</v>
      </c>
      <c r="K24">
        <f t="shared" si="7"/>
        <v>77642</v>
      </c>
      <c r="L24">
        <f t="shared" si="8"/>
        <v>-35209</v>
      </c>
      <c r="M24">
        <f t="shared" si="9"/>
        <v>36908</v>
      </c>
      <c r="N24">
        <f t="shared" si="10"/>
        <v>-15071</v>
      </c>
      <c r="O24">
        <f t="shared" si="11"/>
        <v>18181</v>
      </c>
      <c r="P24" s="46">
        <f t="shared" si="12"/>
        <v>-9984</v>
      </c>
      <c r="Q24" s="46">
        <f t="shared" si="13"/>
        <v>4092</v>
      </c>
      <c r="R24" s="43">
        <f t="shared" si="14"/>
        <v>-6.1665029924586334E-2</v>
      </c>
      <c r="S24" s="43">
        <f t="shared" si="15"/>
        <v>2.4350475465051237E-2</v>
      </c>
    </row>
    <row r="25" spans="1:19">
      <c r="A25" s="1" t="s">
        <v>126</v>
      </c>
      <c r="B25" s="23">
        <v>-123729</v>
      </c>
      <c r="C25" s="28">
        <v>131103</v>
      </c>
      <c r="D25">
        <f t="shared" si="0"/>
        <v>-121566</v>
      </c>
      <c r="E25">
        <f t="shared" si="1"/>
        <v>132658</v>
      </c>
      <c r="F25">
        <f t="shared" si="2"/>
        <v>-11804</v>
      </c>
      <c r="G25">
        <f t="shared" si="3"/>
        <v>11922</v>
      </c>
      <c r="H25">
        <f t="shared" si="4"/>
        <v>-13740</v>
      </c>
      <c r="I25">
        <f t="shared" si="5"/>
        <v>16661</v>
      </c>
      <c r="J25">
        <f t="shared" si="6"/>
        <v>-54920</v>
      </c>
      <c r="K25">
        <f t="shared" si="7"/>
        <v>59589</v>
      </c>
      <c r="L25">
        <f t="shared" si="8"/>
        <v>-28078</v>
      </c>
      <c r="M25">
        <f t="shared" si="9"/>
        <v>27655</v>
      </c>
      <c r="N25">
        <f t="shared" si="10"/>
        <v>-13024</v>
      </c>
      <c r="O25">
        <f t="shared" si="11"/>
        <v>16831</v>
      </c>
      <c r="P25" s="46">
        <f t="shared" si="12"/>
        <v>-2163</v>
      </c>
      <c r="Q25" s="46">
        <f t="shared" si="13"/>
        <v>1555</v>
      </c>
      <c r="R25" s="43">
        <f t="shared" si="14"/>
        <v>-1.7481754479548046E-2</v>
      </c>
      <c r="S25" s="43">
        <f t="shared" si="15"/>
        <v>1.186090325926943E-2</v>
      </c>
    </row>
    <row r="26" spans="1:19">
      <c r="A26" s="1" t="s">
        <v>127</v>
      </c>
      <c r="B26" s="23">
        <v>-93632</v>
      </c>
      <c r="C26" s="28">
        <v>102250</v>
      </c>
      <c r="D26">
        <f t="shared" si="0"/>
        <v>-90947</v>
      </c>
      <c r="E26">
        <f t="shared" si="1"/>
        <v>100716</v>
      </c>
      <c r="F26">
        <f t="shared" si="2"/>
        <v>-9009</v>
      </c>
      <c r="G26">
        <f t="shared" si="3"/>
        <v>9459</v>
      </c>
      <c r="H26">
        <f t="shared" si="4"/>
        <v>-11374</v>
      </c>
      <c r="I26">
        <f t="shared" si="5"/>
        <v>14745</v>
      </c>
      <c r="J26">
        <f t="shared" si="6"/>
        <v>-41034</v>
      </c>
      <c r="K26">
        <f t="shared" si="7"/>
        <v>45816</v>
      </c>
      <c r="L26">
        <f t="shared" si="8"/>
        <v>-19886</v>
      </c>
      <c r="M26">
        <f t="shared" si="9"/>
        <v>19881</v>
      </c>
      <c r="N26">
        <f t="shared" si="10"/>
        <v>-9644</v>
      </c>
      <c r="O26">
        <f t="shared" si="11"/>
        <v>10815</v>
      </c>
      <c r="P26" s="46">
        <f t="shared" si="12"/>
        <v>-2685</v>
      </c>
      <c r="Q26" s="46">
        <f t="shared" si="13"/>
        <v>-1534</v>
      </c>
      <c r="R26" s="43">
        <f t="shared" si="14"/>
        <v>-2.8676093643198907E-2</v>
      </c>
      <c r="S26" s="43">
        <f t="shared" si="15"/>
        <v>-1.5002444987775062E-2</v>
      </c>
    </row>
    <row r="27" spans="1:19">
      <c r="A27" s="1" t="s">
        <v>128</v>
      </c>
      <c r="B27" s="23">
        <v>-69662</v>
      </c>
      <c r="C27" s="28">
        <v>78350</v>
      </c>
      <c r="D27">
        <f t="shared" si="0"/>
        <v>-59280</v>
      </c>
      <c r="E27">
        <f t="shared" si="1"/>
        <v>71643</v>
      </c>
      <c r="F27">
        <f t="shared" si="2"/>
        <v>-6080</v>
      </c>
      <c r="G27">
        <f t="shared" si="3"/>
        <v>6851</v>
      </c>
      <c r="H27">
        <f t="shared" si="4"/>
        <v>-7155</v>
      </c>
      <c r="I27">
        <f t="shared" si="5"/>
        <v>10110</v>
      </c>
      <c r="J27">
        <f t="shared" si="6"/>
        <v>-24620</v>
      </c>
      <c r="K27">
        <f t="shared" si="7"/>
        <v>29948</v>
      </c>
      <c r="L27">
        <f t="shared" si="8"/>
        <v>-13962</v>
      </c>
      <c r="M27">
        <f t="shared" si="9"/>
        <v>14920</v>
      </c>
      <c r="N27">
        <f t="shared" si="10"/>
        <v>-7463</v>
      </c>
      <c r="O27">
        <f t="shared" si="11"/>
        <v>9814</v>
      </c>
      <c r="P27" s="46">
        <f t="shared" si="12"/>
        <v>-10382</v>
      </c>
      <c r="Q27" s="46">
        <f t="shared" si="13"/>
        <v>-6707</v>
      </c>
      <c r="R27" s="43">
        <f t="shared" si="14"/>
        <v>-0.14903390657747409</v>
      </c>
      <c r="S27" s="43">
        <f t="shared" si="15"/>
        <v>-8.5603063178047223E-2</v>
      </c>
    </row>
    <row r="28" spans="1:19">
      <c r="A28" s="1" t="s">
        <v>129</v>
      </c>
      <c r="B28" s="23">
        <v>-50085</v>
      </c>
      <c r="C28" s="28">
        <v>57840</v>
      </c>
      <c r="D28">
        <f t="shared" si="0"/>
        <v>-49443</v>
      </c>
      <c r="E28">
        <f t="shared" si="1"/>
        <v>60700</v>
      </c>
      <c r="F28">
        <f t="shared" si="2"/>
        <v>-5412</v>
      </c>
      <c r="G28">
        <f t="shared" si="3"/>
        <v>6003</v>
      </c>
      <c r="H28">
        <f t="shared" si="4"/>
        <v>-7376</v>
      </c>
      <c r="I28">
        <f t="shared" si="5"/>
        <v>10507</v>
      </c>
      <c r="J28">
        <f t="shared" si="6"/>
        <v>-19321</v>
      </c>
      <c r="K28">
        <f t="shared" si="7"/>
        <v>25049</v>
      </c>
      <c r="L28">
        <f t="shared" si="8"/>
        <v>-11409</v>
      </c>
      <c r="M28">
        <f t="shared" si="9"/>
        <v>12255</v>
      </c>
      <c r="N28">
        <f t="shared" si="10"/>
        <v>-5925</v>
      </c>
      <c r="O28">
        <f t="shared" si="11"/>
        <v>6886</v>
      </c>
      <c r="P28" s="46">
        <f t="shared" si="12"/>
        <v>-642</v>
      </c>
      <c r="Q28" s="46">
        <f t="shared" si="13"/>
        <v>2860</v>
      </c>
      <c r="R28" s="43">
        <f t="shared" si="14"/>
        <v>-1.2818209044624138E-2</v>
      </c>
      <c r="S28" s="43">
        <f t="shared" si="15"/>
        <v>4.9446749654218532E-2</v>
      </c>
    </row>
    <row r="29" spans="1:19">
      <c r="A29" s="1" t="s">
        <v>130</v>
      </c>
      <c r="B29" s="23">
        <v>-32819</v>
      </c>
      <c r="C29" s="28">
        <v>38952</v>
      </c>
      <c r="D29">
        <f t="shared" si="0"/>
        <v>-33396</v>
      </c>
      <c r="E29">
        <f t="shared" si="1"/>
        <v>45964</v>
      </c>
      <c r="F29">
        <f t="shared" si="2"/>
        <v>-3527</v>
      </c>
      <c r="G29">
        <f t="shared" si="3"/>
        <v>4226</v>
      </c>
      <c r="H29">
        <f t="shared" si="4"/>
        <v>-4770</v>
      </c>
      <c r="I29">
        <f t="shared" si="5"/>
        <v>7569</v>
      </c>
      <c r="J29">
        <f t="shared" si="6"/>
        <v>-12075</v>
      </c>
      <c r="K29">
        <f t="shared" si="7"/>
        <v>18464</v>
      </c>
      <c r="L29">
        <f t="shared" si="8"/>
        <v>-7962</v>
      </c>
      <c r="M29">
        <f t="shared" si="9"/>
        <v>9368</v>
      </c>
      <c r="N29">
        <f t="shared" si="10"/>
        <v>-5062</v>
      </c>
      <c r="O29">
        <f t="shared" si="11"/>
        <v>6337</v>
      </c>
      <c r="P29" s="46">
        <f t="shared" si="12"/>
        <v>577</v>
      </c>
      <c r="Q29" s="46">
        <f t="shared" si="13"/>
        <v>7012</v>
      </c>
      <c r="R29" s="43">
        <f t="shared" si="14"/>
        <v>1.7581279137085223E-2</v>
      </c>
      <c r="S29" s="43">
        <f t="shared" si="15"/>
        <v>0.18001643047853769</v>
      </c>
    </row>
    <row r="30" spans="1:19">
      <c r="A30" s="1" t="s">
        <v>131</v>
      </c>
      <c r="B30" s="23">
        <v>-17933</v>
      </c>
      <c r="C30" s="28">
        <v>21789</v>
      </c>
      <c r="D30">
        <f t="shared" si="0"/>
        <v>-20943</v>
      </c>
      <c r="E30">
        <f t="shared" si="1"/>
        <v>31740</v>
      </c>
      <c r="F30">
        <f t="shared" si="2"/>
        <v>-2367</v>
      </c>
      <c r="G30">
        <f t="shared" si="3"/>
        <v>3199</v>
      </c>
      <c r="H30">
        <f t="shared" si="4"/>
        <v>-3600</v>
      </c>
      <c r="I30">
        <f t="shared" si="5"/>
        <v>6337</v>
      </c>
      <c r="J30">
        <f t="shared" si="6"/>
        <v>-7091</v>
      </c>
      <c r="K30">
        <f t="shared" si="7"/>
        <v>13182</v>
      </c>
      <c r="L30">
        <f t="shared" si="8"/>
        <v>-4951</v>
      </c>
      <c r="M30">
        <f t="shared" si="9"/>
        <v>5682</v>
      </c>
      <c r="N30">
        <f t="shared" si="10"/>
        <v>-2934</v>
      </c>
      <c r="O30">
        <f t="shared" si="11"/>
        <v>3340</v>
      </c>
      <c r="P30" s="46">
        <f t="shared" si="12"/>
        <v>3010</v>
      </c>
      <c r="Q30" s="46">
        <f t="shared" si="13"/>
        <v>9951</v>
      </c>
      <c r="R30" s="43">
        <f t="shared" si="14"/>
        <v>0.16784698600345732</v>
      </c>
      <c r="S30" s="43">
        <f t="shared" si="15"/>
        <v>0.45669833402175408</v>
      </c>
    </row>
    <row r="31" spans="1:19">
      <c r="A31" s="1" t="s">
        <v>102</v>
      </c>
      <c r="B31" s="23">
        <v>-9112</v>
      </c>
      <c r="C31" s="28">
        <v>11969</v>
      </c>
      <c r="D31">
        <f t="shared" si="0"/>
        <v>-21480</v>
      </c>
      <c r="E31">
        <f t="shared" si="1"/>
        <v>34816</v>
      </c>
      <c r="F31">
        <f t="shared" si="2"/>
        <v>-2558</v>
      </c>
      <c r="G31">
        <f t="shared" si="3"/>
        <v>3642</v>
      </c>
      <c r="H31">
        <f t="shared" si="4"/>
        <v>-3186</v>
      </c>
      <c r="I31">
        <f t="shared" si="5"/>
        <v>5810</v>
      </c>
      <c r="J31">
        <f t="shared" si="6"/>
        <v>-6850</v>
      </c>
      <c r="K31">
        <f t="shared" si="7"/>
        <v>14687</v>
      </c>
      <c r="L31">
        <f t="shared" si="8"/>
        <v>-5136</v>
      </c>
      <c r="M31">
        <f t="shared" si="9"/>
        <v>6565</v>
      </c>
      <c r="N31">
        <f t="shared" si="10"/>
        <v>-3750</v>
      </c>
      <c r="O31">
        <f t="shared" si="11"/>
        <v>4112</v>
      </c>
      <c r="P31" s="46">
        <f t="shared" si="12"/>
        <v>12368</v>
      </c>
      <c r="Q31" s="46">
        <f t="shared" si="13"/>
        <v>22847</v>
      </c>
      <c r="R31" s="43">
        <f t="shared" si="14"/>
        <v>1.3573309920983319</v>
      </c>
      <c r="S31" s="43">
        <f t="shared" si="15"/>
        <v>1.9088478569638232</v>
      </c>
    </row>
  </sheetData>
  <pageMargins left="0.7" right="0.7" top="0.75" bottom="0.75" header="0.3" footer="0.3"/>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6D188CBA27BF43BA16AB0991F8810A" ma:contentTypeVersion="12" ma:contentTypeDescription="Create a new document." ma:contentTypeScope="" ma:versionID="0aa96367ef4e65c836a2a001769ec272">
  <xsd:schema xmlns:xsd="http://www.w3.org/2001/XMLSchema" xmlns:xs="http://www.w3.org/2001/XMLSchema" xmlns:p="http://schemas.microsoft.com/office/2006/metadata/properties" xmlns:ns2="2d04cdad-faad-4bbc-9725-fbca26071bed" xmlns:ns3="d4bd7185-3ccc-47d5-be69-542fd420c7c8" targetNamespace="http://schemas.microsoft.com/office/2006/metadata/properties" ma:root="true" ma:fieldsID="937ae54e82d9313b2a5edf192142e2e4" ns2:_="" ns3:_="">
    <xsd:import namespace="2d04cdad-faad-4bbc-9725-fbca26071bed"/>
    <xsd:import namespace="d4bd7185-3ccc-47d5-be69-542fd420c7c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04cdad-faad-4bbc-9725-fbca26071b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bd7185-3ccc-47d5-be69-542fd420c7c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D8A103-BE9E-4603-93C0-CBE588DD29ED}">
  <ds:schemaRefs>
    <ds:schemaRef ds:uri="http://purl.org/dc/terms/"/>
    <ds:schemaRef ds:uri="http://schemas.microsoft.com/office/2006/metadata/properties"/>
    <ds:schemaRef ds:uri="d4bd7185-3ccc-47d5-be69-542fd420c7c8"/>
    <ds:schemaRef ds:uri="http://schemas.microsoft.com/office/infopath/2007/PartnerControls"/>
    <ds:schemaRef ds:uri="http://schemas.microsoft.com/office/2006/documentManagement/types"/>
    <ds:schemaRef ds:uri="http://schemas.openxmlformats.org/package/2006/metadata/core-properties"/>
    <ds:schemaRef ds:uri="2d04cdad-faad-4bbc-9725-fbca26071bed"/>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001CA0E2-70B9-43C1-B0E7-F9E282C5F336}">
  <ds:schemaRefs>
    <ds:schemaRef ds:uri="http://schemas.microsoft.com/sharepoint/v3/contenttype/forms"/>
  </ds:schemaRefs>
</ds:datastoreItem>
</file>

<file path=customXml/itemProps3.xml><?xml version="1.0" encoding="utf-8"?>
<ds:datastoreItem xmlns:ds="http://schemas.openxmlformats.org/officeDocument/2006/customXml" ds:itemID="{21EAD5B9-1254-48BB-A967-DE51B77E63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04cdad-faad-4bbc-9725-fbca26071bed"/>
    <ds:schemaRef ds:uri="d4bd7185-3ccc-47d5-be69-542fd420c7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Metadata</vt:lpstr>
      <vt:lpstr>tgo_admpop_adm0_2021</vt:lpstr>
      <vt:lpstr>tgo_admpop_adm1_2021</vt:lpstr>
      <vt:lpstr>tgo_admpop_adm2_2021</vt:lpstr>
      <vt:lpstr>Togo PopPyramid 2021 ADM0</vt:lpstr>
      <vt:lpstr>POP ADM1</vt:lpstr>
      <vt:lpstr>Explanatory Technical Notes</vt:lpstr>
      <vt:lpstr>Growth rates since last census</vt:lpstr>
      <vt:lpstr>Figure 1</vt:lpstr>
      <vt:lpstr>FIgure 2 (a-e)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INSEED003</dc:creator>
  <cp:lastModifiedBy>Direction CIST</cp:lastModifiedBy>
  <dcterms:created xsi:type="dcterms:W3CDTF">2019-05-17T13:08:26Z</dcterms:created>
  <dcterms:modified xsi:type="dcterms:W3CDTF">2023-02-03T16:41:27Z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0x010100D56D188CBA27BF43BA16AB0991F8810A</vt:lpwstr>
  </property>
</Properties>
</file>