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2\SubRES_Tmpl\"/>
    </mc:Choice>
  </mc:AlternateContent>
  <xr:revisionPtr revIDLastSave="0" documentId="13_ncr:1_{8B378230-B3E0-437A-93EA-1AC7488B447D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Phase 2 - NewTransport - COH" sheetId="9" r:id="rId1"/>
    <sheet name="TRA_NEW" sheetId="10" r:id="rId2"/>
  </sheets>
  <externalReferences>
    <externalReference r:id="rId3"/>
    <externalReference r:id="rId4"/>
  </externalReferences>
  <definedNames>
    <definedName name="_xlnm._FilterDatabase" localSheetId="0" hidden="1">'Phase 2 - NewTransport - COH'!$L$4:$Q$18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8" i="9" l="1"/>
  <c r="R50" i="10"/>
  <c r="S50" i="10"/>
  <c r="T50" i="10"/>
  <c r="Q50" i="10"/>
  <c r="O51" i="10"/>
  <c r="O52" i="10"/>
  <c r="O53" i="10"/>
  <c r="O48" i="10"/>
  <c r="O49" i="10"/>
  <c r="O50" i="10"/>
  <c r="U52" i="10"/>
  <c r="E97" i="10"/>
  <c r="D97" i="10"/>
  <c r="E96" i="10"/>
  <c r="D96" i="10"/>
  <c r="R48" i="9"/>
  <c r="R49" i="9"/>
  <c r="Q49" i="9"/>
  <c r="U53" i="10" s="1"/>
  <c r="R52" i="10"/>
  <c r="S52" i="10"/>
  <c r="T52" i="10"/>
  <c r="R53" i="10"/>
  <c r="S53" i="10"/>
  <c r="T53" i="10"/>
  <c r="N52" i="10"/>
  <c r="N53" i="10"/>
  <c r="H52" i="10"/>
  <c r="H53" i="10"/>
  <c r="Q53" i="10" l="1"/>
  <c r="Q52" i="10"/>
  <c r="U51" i="10"/>
  <c r="N51" i="10"/>
  <c r="H51" i="10"/>
  <c r="E95" i="10"/>
  <c r="D95" i="10"/>
  <c r="K53" i="9"/>
  <c r="H53" i="9"/>
  <c r="G53" i="9"/>
  <c r="F53" i="9"/>
  <c r="K52" i="9"/>
  <c r="J52" i="9"/>
  <c r="J53" i="9" s="1"/>
  <c r="I52" i="9"/>
  <c r="I53" i="9" s="1"/>
  <c r="H52" i="9"/>
  <c r="G52" i="9"/>
  <c r="F52" i="9"/>
  <c r="Q51" i="9"/>
  <c r="K51" i="9"/>
  <c r="H51" i="9"/>
  <c r="G51" i="9"/>
  <c r="F51" i="9"/>
  <c r="F46" i="9"/>
  <c r="F45" i="9"/>
  <c r="Q44" i="9"/>
  <c r="T51" i="10"/>
  <c r="S51" i="10"/>
  <c r="R51" i="10"/>
  <c r="Q51" i="10"/>
  <c r="N50" i="10"/>
  <c r="K43" i="9"/>
  <c r="F43" i="9"/>
  <c r="K42" i="9"/>
  <c r="J42" i="9"/>
  <c r="J43" i="9" s="1"/>
  <c r="I42" i="9"/>
  <c r="I43" i="9" s="1"/>
  <c r="F42" i="9"/>
  <c r="Q41" i="9"/>
  <c r="K41" i="9"/>
  <c r="H41" i="9"/>
  <c r="G41" i="9"/>
  <c r="F41" i="9"/>
  <c r="Q39" i="9"/>
  <c r="P39" i="9"/>
  <c r="O39" i="9"/>
  <c r="N39" i="9"/>
  <c r="L39" i="9"/>
  <c r="K39" i="9"/>
  <c r="H39" i="9"/>
  <c r="G39" i="9"/>
  <c r="F39" i="9"/>
  <c r="Q38" i="9"/>
  <c r="P38" i="9"/>
  <c r="O38" i="9"/>
  <c r="N38" i="9"/>
  <c r="L38" i="9"/>
  <c r="K38" i="9"/>
  <c r="J38" i="9"/>
  <c r="J39" i="9" s="1"/>
  <c r="I38" i="9"/>
  <c r="I39" i="9" s="1"/>
  <c r="H38" i="9"/>
  <c r="G38" i="9"/>
  <c r="F38" i="9"/>
  <c r="Q35" i="9"/>
  <c r="R35" i="9" s="1"/>
  <c r="K35" i="9"/>
  <c r="Q32" i="9"/>
  <c r="R32" i="9" s="1"/>
  <c r="K32" i="9"/>
  <c r="Q29" i="9"/>
  <c r="R29" i="9" s="1"/>
  <c r="P29" i="9"/>
  <c r="O29" i="9"/>
  <c r="N29" i="9"/>
  <c r="L29" i="9"/>
  <c r="K29" i="9"/>
  <c r="Q28" i="9"/>
  <c r="P28" i="9"/>
  <c r="O28" i="9"/>
  <c r="N28" i="9"/>
  <c r="L28" i="9"/>
  <c r="K28" i="9"/>
  <c r="F28" i="9"/>
  <c r="Q27" i="9"/>
  <c r="R27" i="9" s="1"/>
  <c r="K27" i="9"/>
  <c r="H27" i="9"/>
  <c r="H31" i="9" s="1"/>
  <c r="G27" i="9"/>
  <c r="G37" i="9" s="1"/>
  <c r="F27" i="9"/>
  <c r="F34" i="9" s="1"/>
  <c r="Q26" i="9"/>
  <c r="P26" i="9"/>
  <c r="O26" i="9"/>
  <c r="N26" i="9"/>
  <c r="L26" i="9"/>
  <c r="K26" i="9"/>
  <c r="Q25" i="9"/>
  <c r="P25" i="9"/>
  <c r="O25" i="9"/>
  <c r="N25" i="9"/>
  <c r="L25" i="9"/>
  <c r="K25" i="9"/>
  <c r="Q24" i="9"/>
  <c r="P24" i="9"/>
  <c r="O24" i="9"/>
  <c r="N24" i="9"/>
  <c r="L24" i="9"/>
  <c r="K24" i="9"/>
  <c r="H24" i="9"/>
  <c r="H26" i="9" s="1"/>
  <c r="G24" i="9"/>
  <c r="F24" i="9"/>
  <c r="F26" i="9" s="1"/>
  <c r="Q23" i="9"/>
  <c r="P23" i="9"/>
  <c r="O23" i="9"/>
  <c r="N23" i="9"/>
  <c r="L23" i="9"/>
  <c r="K23" i="9"/>
  <c r="H23" i="9"/>
  <c r="H36" i="9" s="1"/>
  <c r="G23" i="9"/>
  <c r="G36" i="9" s="1"/>
  <c r="Q22" i="9"/>
  <c r="P22" i="9"/>
  <c r="O22" i="9"/>
  <c r="N22" i="9"/>
  <c r="L22" i="9"/>
  <c r="K22" i="9"/>
  <c r="H22" i="9"/>
  <c r="H33" i="9" s="1"/>
  <c r="G22" i="9"/>
  <c r="G33" i="9" s="1"/>
  <c r="F22" i="9"/>
  <c r="F33" i="9" s="1"/>
  <c r="Q21" i="9"/>
  <c r="P21" i="9"/>
  <c r="O21" i="9"/>
  <c r="N21" i="9"/>
  <c r="L21" i="9"/>
  <c r="K21" i="9"/>
  <c r="J21" i="9"/>
  <c r="J22" i="9" s="1"/>
  <c r="J23" i="9" s="1"/>
  <c r="J24" i="9" s="1"/>
  <c r="J25" i="9" s="1"/>
  <c r="J26" i="9" s="1"/>
  <c r="J27" i="9" s="1"/>
  <c r="J28" i="9" s="1"/>
  <c r="J29" i="9" s="1"/>
  <c r="J32" i="9" s="1"/>
  <c r="J35" i="9" s="1"/>
  <c r="I21" i="9"/>
  <c r="I22" i="9" s="1"/>
  <c r="I23" i="9" s="1"/>
  <c r="I24" i="9" s="1"/>
  <c r="I25" i="9" s="1"/>
  <c r="I26" i="9" s="1"/>
  <c r="I27" i="9" s="1"/>
  <c r="I28" i="9" s="1"/>
  <c r="I29" i="9" s="1"/>
  <c r="I32" i="9" s="1"/>
  <c r="I35" i="9" s="1"/>
  <c r="H21" i="9"/>
  <c r="H30" i="9" s="1"/>
  <c r="G21" i="9"/>
  <c r="G30" i="9" s="1"/>
  <c r="F21" i="9"/>
  <c r="F30" i="9" s="1"/>
  <c r="Q18" i="9"/>
  <c r="R18" i="9" s="1"/>
  <c r="K18" i="9"/>
  <c r="Q15" i="9"/>
  <c r="R15" i="9" s="1"/>
  <c r="K15" i="9"/>
  <c r="Q12" i="9"/>
  <c r="R12" i="9" s="1"/>
  <c r="P12" i="9"/>
  <c r="O12" i="9"/>
  <c r="N12" i="9"/>
  <c r="L12" i="9"/>
  <c r="K12" i="9"/>
  <c r="Q11" i="9"/>
  <c r="P11" i="9"/>
  <c r="O11" i="9"/>
  <c r="N11" i="9"/>
  <c r="L11" i="9"/>
  <c r="K11" i="9"/>
  <c r="F11" i="9"/>
  <c r="Q10" i="9"/>
  <c r="R10" i="9" s="1"/>
  <c r="P10" i="9"/>
  <c r="O10" i="9"/>
  <c r="N10" i="9"/>
  <c r="L10" i="9"/>
  <c r="K10" i="9"/>
  <c r="H10" i="9"/>
  <c r="H14" i="9" s="1"/>
  <c r="G10" i="9"/>
  <c r="G17" i="9" s="1"/>
  <c r="F10" i="9"/>
  <c r="F14" i="9" s="1"/>
  <c r="Q9" i="9"/>
  <c r="P9" i="9"/>
  <c r="O9" i="9"/>
  <c r="N9" i="9"/>
  <c r="L9" i="9"/>
  <c r="K9" i="9"/>
  <c r="Q8" i="9"/>
  <c r="P8" i="9"/>
  <c r="O8" i="9"/>
  <c r="N8" i="9"/>
  <c r="L8" i="9"/>
  <c r="K8" i="9"/>
  <c r="Q7" i="9"/>
  <c r="P7" i="9"/>
  <c r="O7" i="9"/>
  <c r="N7" i="9"/>
  <c r="L7" i="9"/>
  <c r="K7" i="9"/>
  <c r="H7" i="9"/>
  <c r="G7" i="9"/>
  <c r="F7" i="9"/>
  <c r="Q6" i="9"/>
  <c r="P6" i="9"/>
  <c r="O6" i="9"/>
  <c r="N6" i="9"/>
  <c r="L6" i="9"/>
  <c r="K6" i="9"/>
  <c r="Q5" i="9"/>
  <c r="P5" i="9"/>
  <c r="O5" i="9"/>
  <c r="N5" i="9"/>
  <c r="L5" i="9"/>
  <c r="K5" i="9"/>
  <c r="H5" i="9"/>
  <c r="H16" i="9" s="1"/>
  <c r="G5" i="9"/>
  <c r="G16" i="9" s="1"/>
  <c r="F5" i="9"/>
  <c r="Q4" i="9"/>
  <c r="P4" i="9"/>
  <c r="O4" i="9"/>
  <c r="N4" i="9"/>
  <c r="L4" i="9"/>
  <c r="K4" i="9"/>
  <c r="J4" i="9"/>
  <c r="J5" i="9" s="1"/>
  <c r="J6" i="9" s="1"/>
  <c r="J7" i="9" s="1"/>
  <c r="J8" i="9" s="1"/>
  <c r="J9" i="9" s="1"/>
  <c r="J10" i="9" s="1"/>
  <c r="J11" i="9" s="1"/>
  <c r="J12" i="9" s="1"/>
  <c r="J15" i="9" s="1"/>
  <c r="J18" i="9" s="1"/>
  <c r="I4" i="9"/>
  <c r="I5" i="9" s="1"/>
  <c r="I6" i="9" s="1"/>
  <c r="I7" i="9" s="1"/>
  <c r="I8" i="9" s="1"/>
  <c r="I9" i="9" s="1"/>
  <c r="I10" i="9" s="1"/>
  <c r="I11" i="9" s="1"/>
  <c r="I12" i="9" s="1"/>
  <c r="I15" i="9" s="1"/>
  <c r="I18" i="9" s="1"/>
  <c r="H4" i="9"/>
  <c r="H13" i="9" s="1"/>
  <c r="G4" i="9"/>
  <c r="G13" i="9" s="1"/>
  <c r="F4" i="9"/>
  <c r="F6" i="9" s="1"/>
  <c r="Q42" i="9" l="1"/>
  <c r="Q43" i="9"/>
  <c r="R42" i="9"/>
  <c r="R43" i="9"/>
  <c r="R52" i="9"/>
  <c r="R53" i="9"/>
  <c r="Q53" i="9"/>
  <c r="Q52" i="9"/>
  <c r="R45" i="9"/>
  <c r="R46" i="9"/>
  <c r="Q46" i="9"/>
  <c r="Q45" i="9"/>
  <c r="H8" i="9"/>
  <c r="H37" i="9"/>
  <c r="N49" i="10"/>
  <c r="N48" i="10"/>
  <c r="N32" i="9"/>
  <c r="L32" i="9"/>
  <c r="G8" i="9"/>
  <c r="O18" i="9"/>
  <c r="L35" i="9"/>
  <c r="F23" i="9"/>
  <c r="F36" i="9" s="1"/>
  <c r="N15" i="9"/>
  <c r="G14" i="9"/>
  <c r="G20" i="9"/>
  <c r="F8" i="9"/>
  <c r="P15" i="9"/>
  <c r="P18" i="9"/>
  <c r="L15" i="9"/>
  <c r="F31" i="9"/>
  <c r="G25" i="9"/>
  <c r="G26" i="9"/>
  <c r="N18" i="9"/>
  <c r="H25" i="9"/>
  <c r="G6" i="9"/>
  <c r="G19" i="9" s="1"/>
  <c r="O15" i="9"/>
  <c r="F16" i="9"/>
  <c r="O32" i="9"/>
  <c r="P32" i="9" s="1"/>
  <c r="F19" i="9"/>
  <c r="F9" i="9"/>
  <c r="H6" i="9"/>
  <c r="H19" i="9" s="1"/>
  <c r="F13" i="9"/>
  <c r="K18" i="10" s="1"/>
  <c r="L18" i="9"/>
  <c r="F25" i="9"/>
  <c r="G31" i="9"/>
  <c r="H34" i="9"/>
  <c r="F17" i="9"/>
  <c r="G34" i="9"/>
  <c r="H9" i="9"/>
  <c r="F20" i="9"/>
  <c r="H20" i="9"/>
  <c r="H17" i="9"/>
  <c r="N35" i="9"/>
  <c r="O35" i="9" s="1"/>
  <c r="P35" i="9" s="1"/>
  <c r="F37" i="9"/>
  <c r="M19" i="10"/>
  <c r="L19" i="10"/>
  <c r="K19" i="10"/>
  <c r="M18" i="10"/>
  <c r="L18" i="10"/>
  <c r="G9" i="9" l="1"/>
  <c r="E99" i="10"/>
  <c r="E100" i="10"/>
  <c r="E98" i="10"/>
  <c r="E93" i="10"/>
  <c r="E94" i="10"/>
  <c r="E91" i="10"/>
  <c r="E92" i="10"/>
  <c r="E89" i="10"/>
  <c r="E90" i="10"/>
  <c r="E88" i="10"/>
  <c r="E87" i="10"/>
  <c r="E77" i="10"/>
  <c r="E78" i="10"/>
  <c r="E79" i="10"/>
  <c r="E80" i="10"/>
  <c r="E81" i="10"/>
  <c r="E82" i="10"/>
  <c r="E83" i="10"/>
  <c r="E84" i="10"/>
  <c r="E85" i="10"/>
  <c r="E86" i="10"/>
  <c r="E76" i="10"/>
  <c r="E75" i="10"/>
  <c r="E66" i="10"/>
  <c r="E67" i="10"/>
  <c r="E68" i="10"/>
  <c r="E69" i="10"/>
  <c r="E70" i="10"/>
  <c r="E71" i="10"/>
  <c r="E72" i="10"/>
  <c r="E73" i="10"/>
  <c r="E74" i="10"/>
  <c r="E65" i="10"/>
  <c r="C9" i="10"/>
  <c r="S16" i="10" l="1"/>
  <c r="S33" i="10"/>
  <c r="N17" i="10" l="1"/>
  <c r="U56" i="10" l="1"/>
  <c r="T56" i="10"/>
  <c r="S56" i="10"/>
  <c r="R56" i="10"/>
  <c r="Q56" i="10"/>
  <c r="U55" i="10"/>
  <c r="T55" i="10"/>
  <c r="S55" i="10"/>
  <c r="R55" i="10"/>
  <c r="Q55" i="10"/>
  <c r="U54" i="10"/>
  <c r="T54" i="10"/>
  <c r="S54" i="10"/>
  <c r="R54" i="10"/>
  <c r="Q54" i="10"/>
  <c r="U50" i="10"/>
  <c r="U49" i="10"/>
  <c r="T49" i="10"/>
  <c r="S49" i="10"/>
  <c r="R49" i="10"/>
  <c r="Q49" i="10"/>
  <c r="U48" i="10"/>
  <c r="T48" i="10"/>
  <c r="S48" i="10"/>
  <c r="R48" i="10"/>
  <c r="Q48" i="10"/>
  <c r="U47" i="10"/>
  <c r="T47" i="10"/>
  <c r="S47" i="10"/>
  <c r="R47" i="10"/>
  <c r="Q47" i="10"/>
  <c r="U46" i="10"/>
  <c r="T46" i="10"/>
  <c r="S46" i="10"/>
  <c r="R46" i="10"/>
  <c r="Q46" i="10"/>
  <c r="U45" i="10"/>
  <c r="T45" i="10"/>
  <c r="S45" i="10"/>
  <c r="R45" i="10"/>
  <c r="Q45" i="10"/>
  <c r="U44" i="10"/>
  <c r="T44" i="10"/>
  <c r="S44" i="10"/>
  <c r="R44" i="10"/>
  <c r="Q44" i="10"/>
  <c r="U43" i="10"/>
  <c r="T43" i="10"/>
  <c r="S43" i="10"/>
  <c r="R43" i="10"/>
  <c r="Q43" i="10"/>
  <c r="U40" i="10"/>
  <c r="T40" i="10"/>
  <c r="S40" i="10"/>
  <c r="R40" i="10"/>
  <c r="Q40" i="10"/>
  <c r="U37" i="10"/>
  <c r="T37" i="10"/>
  <c r="S37" i="10"/>
  <c r="R37" i="10"/>
  <c r="Q37" i="10"/>
  <c r="U34" i="10"/>
  <c r="T34" i="10"/>
  <c r="S34" i="10"/>
  <c r="R34" i="10"/>
  <c r="Q34" i="10"/>
  <c r="U33" i="10"/>
  <c r="T33" i="10"/>
  <c r="R33" i="10"/>
  <c r="Q33" i="10"/>
  <c r="U32" i="10"/>
  <c r="T32" i="10"/>
  <c r="S32" i="10"/>
  <c r="R32" i="10"/>
  <c r="Q32" i="10"/>
  <c r="U31" i="10"/>
  <c r="T31" i="10"/>
  <c r="S31" i="10"/>
  <c r="R31" i="10"/>
  <c r="Q31" i="10"/>
  <c r="U30" i="10"/>
  <c r="T30" i="10"/>
  <c r="S30" i="10"/>
  <c r="R30" i="10"/>
  <c r="Q30" i="10"/>
  <c r="U29" i="10"/>
  <c r="T29" i="10"/>
  <c r="S29" i="10"/>
  <c r="R29" i="10"/>
  <c r="Q29" i="10"/>
  <c r="U28" i="10"/>
  <c r="T28" i="10"/>
  <c r="S28" i="10"/>
  <c r="R28" i="10"/>
  <c r="Q28" i="10"/>
  <c r="U27" i="10"/>
  <c r="T27" i="10"/>
  <c r="S27" i="10"/>
  <c r="R27" i="10"/>
  <c r="Q27" i="10"/>
  <c r="U26" i="10"/>
  <c r="T26" i="10"/>
  <c r="S26" i="10"/>
  <c r="R26" i="10"/>
  <c r="Q26" i="10"/>
  <c r="U23" i="10"/>
  <c r="T23" i="10"/>
  <c r="S23" i="10"/>
  <c r="R23" i="10"/>
  <c r="Q23" i="10"/>
  <c r="U20" i="10"/>
  <c r="T20" i="10"/>
  <c r="S20" i="10"/>
  <c r="R20" i="10"/>
  <c r="Q20" i="10"/>
  <c r="U17" i="10"/>
  <c r="T17" i="10"/>
  <c r="S17" i="10"/>
  <c r="R17" i="10"/>
  <c r="Q17" i="10"/>
  <c r="U16" i="10"/>
  <c r="T16" i="10"/>
  <c r="R16" i="10"/>
  <c r="Q16" i="10"/>
  <c r="U15" i="10"/>
  <c r="T15" i="10"/>
  <c r="S15" i="10"/>
  <c r="R15" i="10"/>
  <c r="Q15" i="10"/>
  <c r="U14" i="10"/>
  <c r="T14" i="10"/>
  <c r="S14" i="10"/>
  <c r="R14" i="10"/>
  <c r="Q14" i="10"/>
  <c r="U13" i="10"/>
  <c r="T13" i="10"/>
  <c r="S13" i="10"/>
  <c r="R13" i="10"/>
  <c r="Q13" i="10"/>
  <c r="U12" i="10"/>
  <c r="T12" i="10"/>
  <c r="S12" i="10"/>
  <c r="R12" i="10"/>
  <c r="Q12" i="10"/>
  <c r="U11" i="10"/>
  <c r="T11" i="10"/>
  <c r="S11" i="10"/>
  <c r="R11" i="10"/>
  <c r="Q11" i="10"/>
  <c r="U10" i="10"/>
  <c r="T10" i="10"/>
  <c r="S10" i="10"/>
  <c r="R10" i="10"/>
  <c r="Q10" i="10"/>
  <c r="U9" i="10"/>
  <c r="T9" i="10"/>
  <c r="S9" i="10"/>
  <c r="R9" i="10"/>
  <c r="Q9" i="10"/>
  <c r="G40" i="10" l="1"/>
  <c r="C16" i="10" l="1"/>
  <c r="D72" i="10" s="1"/>
  <c r="C15" i="10"/>
  <c r="D71" i="10" s="1"/>
  <c r="C11" i="10"/>
  <c r="D67" i="10" s="1"/>
  <c r="C10" i="10"/>
  <c r="D66" i="10" s="1"/>
  <c r="D65" i="10"/>
  <c r="E33" i="10"/>
  <c r="E47" i="10" s="1"/>
  <c r="E50" i="10" s="1"/>
  <c r="E56" i="10" s="1"/>
  <c r="E32" i="10"/>
  <c r="E39" i="10" s="1"/>
  <c r="E44" i="10" s="1"/>
  <c r="E28" i="10"/>
  <c r="E31" i="10" s="1"/>
  <c r="E41" i="10" s="1"/>
  <c r="E27" i="10"/>
  <c r="E30" i="10" s="1"/>
  <c r="E38" i="10" s="1"/>
  <c r="E48" i="10" s="1"/>
  <c r="E54" i="10" s="1"/>
  <c r="E26" i="10"/>
  <c r="E29" i="10" s="1"/>
  <c r="E35" i="10" s="1"/>
  <c r="E43" i="10" s="1"/>
  <c r="E19" i="10"/>
  <c r="E22" i="10" s="1"/>
  <c r="E25" i="10" s="1"/>
  <c r="E14" i="10"/>
  <c r="C14" i="10" s="1"/>
  <c r="D70" i="10" s="1"/>
  <c r="E13" i="10"/>
  <c r="C13" i="10" s="1"/>
  <c r="D69" i="10" s="1"/>
  <c r="E12" i="10"/>
  <c r="E18" i="10" s="1"/>
  <c r="C17" i="10" s="1"/>
  <c r="D73" i="10" s="1"/>
  <c r="F54" i="10"/>
  <c r="F45" i="10"/>
  <c r="F46" i="10" s="1"/>
  <c r="F47" i="10" s="1"/>
  <c r="F43" i="10"/>
  <c r="F26" i="10"/>
  <c r="F27" i="10" s="1"/>
  <c r="G9" i="10"/>
  <c r="P9" i="10"/>
  <c r="G10" i="10"/>
  <c r="I10" i="10"/>
  <c r="P10" i="10"/>
  <c r="G11" i="10"/>
  <c r="P11" i="10"/>
  <c r="G12" i="10"/>
  <c r="I12" i="10"/>
  <c r="P12" i="10"/>
  <c r="G13" i="10"/>
  <c r="P13" i="10"/>
  <c r="G14" i="10"/>
  <c r="P14" i="10"/>
  <c r="G15" i="10"/>
  <c r="I15" i="10"/>
  <c r="P15" i="10"/>
  <c r="G16" i="10"/>
  <c r="P16" i="10"/>
  <c r="G17" i="10"/>
  <c r="P17" i="10"/>
  <c r="W18" i="10"/>
  <c r="W19" i="10"/>
  <c r="G20" i="10"/>
  <c r="P20" i="10"/>
  <c r="W21" i="10"/>
  <c r="W22" i="10"/>
  <c r="G23" i="10"/>
  <c r="P23" i="10"/>
  <c r="W24" i="10"/>
  <c r="W25" i="10"/>
  <c r="G26" i="10"/>
  <c r="J26" i="10"/>
  <c r="P26" i="10"/>
  <c r="G27" i="10"/>
  <c r="P27" i="10"/>
  <c r="G28" i="10"/>
  <c r="J28" i="10"/>
  <c r="P28" i="10"/>
  <c r="G29" i="10"/>
  <c r="P29" i="10"/>
  <c r="G30" i="10"/>
  <c r="P30" i="10"/>
  <c r="G31" i="10"/>
  <c r="P31" i="10"/>
  <c r="G32" i="10"/>
  <c r="P32" i="10"/>
  <c r="G33" i="10"/>
  <c r="P33" i="10"/>
  <c r="G34" i="10"/>
  <c r="P34" i="10"/>
  <c r="W35" i="10"/>
  <c r="W36" i="10"/>
  <c r="G37" i="10"/>
  <c r="P37" i="10"/>
  <c r="W38" i="10"/>
  <c r="W39" i="10"/>
  <c r="P40" i="10"/>
  <c r="W41" i="10"/>
  <c r="L42" i="10"/>
  <c r="W42" i="10"/>
  <c r="G43" i="10"/>
  <c r="H43" i="10"/>
  <c r="O43" i="10"/>
  <c r="P43" i="10"/>
  <c r="G44" i="10"/>
  <c r="P44" i="10"/>
  <c r="G45" i="10"/>
  <c r="N45" i="10"/>
  <c r="O45" i="10"/>
  <c r="P45" i="10"/>
  <c r="G46" i="10"/>
  <c r="H46" i="10"/>
  <c r="N46" i="10"/>
  <c r="O46" i="10"/>
  <c r="P46" i="10"/>
  <c r="G47" i="10"/>
  <c r="N47" i="10"/>
  <c r="O47" i="10"/>
  <c r="P47" i="10"/>
  <c r="G48" i="10"/>
  <c r="P48" i="10"/>
  <c r="G49" i="10"/>
  <c r="P49" i="10"/>
  <c r="G50" i="10"/>
  <c r="P50" i="10"/>
  <c r="G54" i="10"/>
  <c r="N54" i="10"/>
  <c r="O54" i="10"/>
  <c r="P54" i="10"/>
  <c r="G55" i="10"/>
  <c r="H55" i="10"/>
  <c r="N55" i="10"/>
  <c r="O55" i="10"/>
  <c r="P55" i="10"/>
  <c r="G56" i="10"/>
  <c r="H56" i="10"/>
  <c r="J56" i="10"/>
  <c r="N56" i="10"/>
  <c r="O56" i="10"/>
  <c r="P56" i="10"/>
  <c r="I56" i="10"/>
  <c r="J55" i="10"/>
  <c r="I55" i="10"/>
  <c r="J54" i="10"/>
  <c r="I54" i="10"/>
  <c r="H54" i="10"/>
  <c r="H50" i="10"/>
  <c r="H49" i="10"/>
  <c r="H47" i="10"/>
  <c r="J45" i="10"/>
  <c r="I45" i="10"/>
  <c r="H45" i="10"/>
  <c r="O44" i="10"/>
  <c r="J44" i="10"/>
  <c r="I44" i="10"/>
  <c r="H44" i="10"/>
  <c r="J43" i="10"/>
  <c r="I43" i="10"/>
  <c r="M42" i="10"/>
  <c r="M41" i="10"/>
  <c r="L41" i="10"/>
  <c r="K38" i="10"/>
  <c r="K36" i="10"/>
  <c r="M35" i="10"/>
  <c r="H33" i="10"/>
  <c r="M36" i="10"/>
  <c r="H31" i="10"/>
  <c r="I29" i="10"/>
  <c r="H29" i="10"/>
  <c r="I28" i="10"/>
  <c r="H28" i="10"/>
  <c r="H27" i="10"/>
  <c r="I26" i="10"/>
  <c r="M25" i="10"/>
  <c r="M21" i="10"/>
  <c r="H16" i="10"/>
  <c r="J15" i="10"/>
  <c r="L25" i="10"/>
  <c r="I13" i="10"/>
  <c r="J12" i="10"/>
  <c r="H12" i="10"/>
  <c r="H11" i="10"/>
  <c r="J10" i="10"/>
  <c r="L21" i="10"/>
  <c r="H10" i="10"/>
  <c r="N9" i="10"/>
  <c r="J9" i="10"/>
  <c r="I9" i="10"/>
  <c r="C27" i="10" l="1"/>
  <c r="D77" i="10" s="1"/>
  <c r="E36" i="10"/>
  <c r="E42" i="10" s="1"/>
  <c r="E46" i="10" s="1"/>
  <c r="E49" i="10" s="1"/>
  <c r="E55" i="10" s="1"/>
  <c r="C12" i="10"/>
  <c r="D68" i="10" s="1"/>
  <c r="C43" i="10"/>
  <c r="D87" i="10" s="1"/>
  <c r="C54" i="10"/>
  <c r="D98" i="10" s="1"/>
  <c r="E21" i="10"/>
  <c r="C20" i="10" s="1"/>
  <c r="D74" i="10" s="1"/>
  <c r="E45" i="10"/>
  <c r="C45" i="10" s="1"/>
  <c r="D89" i="10" s="1"/>
  <c r="C48" i="10"/>
  <c r="D92" i="10" s="1"/>
  <c r="F55" i="10"/>
  <c r="E24" i="10"/>
  <c r="C23" i="10" s="1"/>
  <c r="D75" i="10" s="1"/>
  <c r="C47" i="10"/>
  <c r="D91" i="10" s="1"/>
  <c r="F28" i="10"/>
  <c r="F44" i="10"/>
  <c r="C44" i="10" s="1"/>
  <c r="D88" i="10" s="1"/>
  <c r="C26" i="10"/>
  <c r="D76" i="10" s="1"/>
  <c r="C46" i="10"/>
  <c r="D90" i="10" s="1"/>
  <c r="I30" i="10"/>
  <c r="H9" i="10"/>
  <c r="O9" i="10"/>
  <c r="L24" i="10"/>
  <c r="I11" i="10"/>
  <c r="H15" i="10"/>
  <c r="K25" i="10"/>
  <c r="K22" i="10"/>
  <c r="K24" i="10"/>
  <c r="J31" i="10"/>
  <c r="J30" i="10"/>
  <c r="J29" i="10"/>
  <c r="H32" i="10"/>
  <c r="K42" i="10"/>
  <c r="K39" i="10"/>
  <c r="N10" i="10"/>
  <c r="J13" i="10"/>
  <c r="N26" i="10"/>
  <c r="I27" i="10"/>
  <c r="L38" i="10"/>
  <c r="I32" i="10"/>
  <c r="L36" i="10"/>
  <c r="L39" i="10"/>
  <c r="K41" i="10"/>
  <c r="N43" i="10"/>
  <c r="N44" i="10"/>
  <c r="H26" i="10"/>
  <c r="K35" i="10"/>
  <c r="O26" i="10"/>
  <c r="J27" i="10"/>
  <c r="M38" i="10"/>
  <c r="H30" i="10"/>
  <c r="I31" i="10"/>
  <c r="K21" i="10"/>
  <c r="L22" i="10"/>
  <c r="M39" i="10"/>
  <c r="J32" i="10"/>
  <c r="H13" i="10"/>
  <c r="H14" i="10"/>
  <c r="M22" i="10"/>
  <c r="L35" i="10"/>
  <c r="I14" i="10"/>
  <c r="M24" i="10"/>
  <c r="C49" i="10" l="1"/>
  <c r="D93" i="10" s="1"/>
  <c r="C50" i="10"/>
  <c r="D94" i="10" s="1"/>
  <c r="F29" i="10"/>
  <c r="C28" i="10"/>
  <c r="D78" i="10" s="1"/>
  <c r="C55" i="10"/>
  <c r="D99" i="10" s="1"/>
  <c r="F56" i="10"/>
  <c r="C56" i="10" s="1"/>
  <c r="D100" i="10" s="1"/>
  <c r="J14" i="10"/>
  <c r="J11" i="10"/>
  <c r="O10" i="10"/>
  <c r="O27" i="10"/>
  <c r="N27" i="10"/>
  <c r="N11" i="10"/>
  <c r="F30" i="10" l="1"/>
  <c r="C29" i="10"/>
  <c r="D79" i="10" s="1"/>
  <c r="O28" i="10"/>
  <c r="O11" i="10"/>
  <c r="N12" i="10"/>
  <c r="N28" i="10"/>
  <c r="F31" i="10" l="1"/>
  <c r="C30" i="10"/>
  <c r="D80" i="10" s="1"/>
  <c r="O12" i="10"/>
  <c r="N29" i="10"/>
  <c r="O29" i="10"/>
  <c r="N13" i="10"/>
  <c r="F32" i="10" l="1"/>
  <c r="C31" i="10"/>
  <c r="D81" i="10" s="1"/>
  <c r="N14" i="10"/>
  <c r="N30" i="10"/>
  <c r="O30" i="10"/>
  <c r="O13" i="10"/>
  <c r="F33" i="10" l="1"/>
  <c r="C32" i="10"/>
  <c r="D82" i="10" s="1"/>
  <c r="O14" i="10"/>
  <c r="N31" i="10"/>
  <c r="O31" i="10"/>
  <c r="N15" i="10"/>
  <c r="F34" i="10" l="1"/>
  <c r="C33" i="10"/>
  <c r="D83" i="10" s="1"/>
  <c r="N32" i="10"/>
  <c r="N16" i="10"/>
  <c r="O32" i="10"/>
  <c r="O15" i="10"/>
  <c r="C34" i="10" l="1"/>
  <c r="D84" i="10" s="1"/>
  <c r="F37" i="10"/>
  <c r="O16" i="10"/>
  <c r="O33" i="10"/>
  <c r="N33" i="10"/>
  <c r="C37" i="10" l="1"/>
  <c r="D85" i="10" s="1"/>
  <c r="F40" i="10"/>
  <c r="C40" i="10" s="1"/>
  <c r="D86" i="10" s="1"/>
  <c r="N34" i="10"/>
  <c r="N23" i="10"/>
  <c r="N20" i="10"/>
  <c r="O34" i="10"/>
  <c r="O17" i="10"/>
  <c r="O23" i="10" l="1"/>
  <c r="O20" i="10"/>
  <c r="O40" i="10"/>
  <c r="O37" i="10"/>
  <c r="N40" i="10"/>
  <c r="N3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Chiraag Ishwar</author>
  </authors>
  <commentList>
    <comment ref="B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we want to delete petrol medium trucks and petrol buses from future technologies as their uptake has not proved significant in reality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H6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6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<sst xmlns="http://schemas.openxmlformats.org/spreadsheetml/2006/main" count="490" uniqueCount="166">
  <si>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</si>
  <si>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</si>
  <si>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</si>
  <si>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</si>
  <si>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</si>
  <si>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</si>
  <si>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</si>
  <si>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</si>
  <si>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</si>
  <si>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</si>
  <si>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</si>
  <si>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</si>
  <si>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</si>
  <si>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</si>
  <si>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</si>
  <si>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</si>
  <si>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</si>
  <si>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</si>
  <si>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</si>
  <si>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</si>
  <si>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</si>
  <si>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</si>
  <si>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</si>
  <si>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</si>
  <si>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</si>
  <si>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</si>
  <si>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</si>
  <si>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</si>
  <si>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</si>
  <si>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</si>
  <si>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</si>
  <si>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</si>
  <si>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</si>
  <si>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</si>
  <si>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</si>
  <si>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</si>
  <si>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</si>
  <si>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</si>
  <si>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</si>
  <si>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</si>
  <si>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</si>
  <si>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</si>
  <si>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</si>
  <si>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</si>
  <si>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</si>
  <si>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</si>
  <si>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TRALPG</t>
  </si>
  <si>
    <t>AFA~2050</t>
  </si>
  <si>
    <t>EFF~2018</t>
  </si>
  <si>
    <t>Category</t>
  </si>
  <si>
    <t>INVCOST (2018)</t>
  </si>
  <si>
    <t>Fuel</t>
  </si>
  <si>
    <t>Demand</t>
  </si>
  <si>
    <t>Fuel input share</t>
  </si>
  <si>
    <t>light passenger vehicles</t>
  </si>
  <si>
    <t>Petrol ICE</t>
  </si>
  <si>
    <t>Petrol</t>
  </si>
  <si>
    <t>Car/SUV</t>
  </si>
  <si>
    <t>Diesel ICE</t>
  </si>
  <si>
    <t>Diesel</t>
  </si>
  <si>
    <t>LPG/CNG ICE</t>
  </si>
  <si>
    <t>LPG</t>
  </si>
  <si>
    <t>Petrol hybrid</t>
  </si>
  <si>
    <t>Diesel Hybrid</t>
  </si>
  <si>
    <t>interpolated</t>
  </si>
  <si>
    <t>LPG/CNG Hybrid</t>
  </si>
  <si>
    <t>not yet inputted</t>
  </si>
  <si>
    <t>Battery Electric Vehicle</t>
  </si>
  <si>
    <t>Electricity</t>
  </si>
  <si>
    <t>Hydrogen Fuel Cell Vehicle</t>
  </si>
  <si>
    <t>Hydrogen</t>
  </si>
  <si>
    <t>Petrol Plug-in Hybrid</t>
  </si>
  <si>
    <t>Diesel Plug-in Hybrid</t>
  </si>
  <si>
    <t>LPG/CNG Plug-in Hybrid</t>
  </si>
  <si>
    <t>light commercial vehicles</t>
  </si>
  <si>
    <t>Van/Ute</t>
  </si>
  <si>
    <t>Motorcycles</t>
  </si>
  <si>
    <t>Electric motorcycles</t>
  </si>
  <si>
    <t>Medium trucks</t>
  </si>
  <si>
    <t>Petrol Medium Truck</t>
  </si>
  <si>
    <t>Medium Truck</t>
  </si>
  <si>
    <t>Diesel Medium Truck</t>
  </si>
  <si>
    <t>Electric Medium Truck</t>
  </si>
  <si>
    <t>Hydrogen Fuel Cell Medium Truck</t>
  </si>
  <si>
    <t>Heavy Trucks</t>
  </si>
  <si>
    <t>Diesel Heavy Truck</t>
  </si>
  <si>
    <t>Heavy Truck</t>
  </si>
  <si>
    <t>Electric Heavy Truck</t>
  </si>
  <si>
    <t>Hydrogen Fuel Cell Heavy Truck</t>
  </si>
  <si>
    <t>Bus</t>
  </si>
  <si>
    <t>Petrol Bus</t>
  </si>
  <si>
    <t>Diesel Bus</t>
  </si>
  <si>
    <t>Electric Bus</t>
  </si>
  <si>
    <t>Hydrogen Fuel cell Bus</t>
  </si>
  <si>
    <t>Aviation</t>
  </si>
  <si>
    <t>Domestic</t>
  </si>
  <si>
    <t>Aviation Fuel</t>
  </si>
  <si>
    <t>Domestic Aviation</t>
  </si>
  <si>
    <t>Electric Jet</t>
  </si>
  <si>
    <t>Hybrid Jet</t>
  </si>
  <si>
    <t>International</t>
  </si>
  <si>
    <t>International Aviation</t>
  </si>
  <si>
    <t>Rail</t>
  </si>
  <si>
    <t>Passenger diesel</t>
  </si>
  <si>
    <t>Passenger Rail</t>
  </si>
  <si>
    <t>Passenger electric</t>
  </si>
  <si>
    <t>Freight diesel</t>
  </si>
  <si>
    <t>Freight Rail</t>
  </si>
  <si>
    <t>Freight electric</t>
  </si>
  <si>
    <t>Coastal Shipping</t>
  </si>
  <si>
    <t>Fuel Oil</t>
  </si>
  <si>
    <t>Domestic Shipping</t>
  </si>
  <si>
    <t>International Shipping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</si>
  <si>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</si>
  <si>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</si>
  <si>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</si>
  <si>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</si>
  <si>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</si>
  <si>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</si>
  <si>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</si>
  <si>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</si>
  <si>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</si>
  <si>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</si>
  <si>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</si>
  <si>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</si>
  <si>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</si>
  <si>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</si>
  <si>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</si>
  <si>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</si>
  <si>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</si>
  <si>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</si>
  <si>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</si>
  <si>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</si>
  <si>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</si>
  <si>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</si>
  <si>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</si>
  <si>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</si>
  <si>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</si>
  <si>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</si>
  <si>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</si>
  <si>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</si>
  <si>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</si>
  <si>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</si>
  <si>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</si>
  <si>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</si>
  <si>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</si>
  <si>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</si>
  <si>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</si>
  <si>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</si>
  <si>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FIXOM~2018</t>
  </si>
  <si>
    <t>FIXOM~2040</t>
  </si>
  <si>
    <t>Petrol Motorcycles</t>
  </si>
  <si>
    <t>ICE Jet</t>
  </si>
  <si>
    <t>T_F_VHTrk</t>
  </si>
  <si>
    <t>Freight transport - Very Heavy Trucks</t>
  </si>
  <si>
    <t>T_F_VHTICEDSL</t>
  </si>
  <si>
    <t>Very Heavy Trucks</t>
  </si>
  <si>
    <t>Diesel Very Heavy Truck</t>
  </si>
  <si>
    <t>Very Heavy Truck</t>
  </si>
  <si>
    <t>Electric Very Heavy Truck</t>
  </si>
  <si>
    <t>T_F_VHTBEVELC</t>
  </si>
  <si>
    <t>T_F_VHTFCH2R</t>
  </si>
  <si>
    <t>http://www.concept.co.nz/uploads/2/5/5/4/25542442/h2_report2_analysis_v4.pdf</t>
  </si>
  <si>
    <t>pg 37 for O&amp;M relativities</t>
  </si>
  <si>
    <t>Hydrogen Fuel Cell Very Heavy Truck</t>
  </si>
  <si>
    <t>INVCOST~2025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</si>
</sst>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0233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9" fontId="58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</cellStyleXfs>
  <cellXfs count="338">
    <xf numFmtId="0" fontId="0" fillId="0" borderId="0" xfId="0"/>
    <xf numFmtId="0" fontId="9" fillId="0" borderId="0" xfId="0" applyFont="1" applyFill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ont="1" applyFill="1" applyBorder="1" applyAlignment="1">
      <alignment horizontal="left" wrapText="1"/>
    </xf>
    <xf numFmtId="0" fontId="0" fillId="0" borderId="0" xfId="0"/>
    <xf numFmtId="0" fontId="4" fillId="0" borderId="0" xfId="40230"/>
    <xf numFmtId="0" fontId="12" fillId="106" borderId="41" xfId="40230" applyFont="1" applyFill="1" applyBorder="1" applyAlignment="1">
      <alignment vertical="center"/>
    </xf>
    <xf numFmtId="0" fontId="12" fillId="106" borderId="40" xfId="40230" applyFont="1" applyFill="1" applyBorder="1" applyAlignment="1">
      <alignment vertical="center"/>
    </xf>
    <xf numFmtId="0" fontId="12" fillId="106" borderId="42" xfId="40230" applyFont="1" applyFill="1" applyBorder="1" applyAlignment="1">
      <alignment vertical="center"/>
    </xf>
    <xf numFmtId="0" fontId="12" fillId="106" borderId="43" xfId="40230" applyFont="1" applyFill="1" applyBorder="1" applyAlignment="1">
      <alignment vertical="center"/>
    </xf>
    <xf numFmtId="0" fontId="12" fillId="106" borderId="41" xfId="40230" applyFont="1" applyFill="1" applyBorder="1" applyAlignment="1">
      <alignment horizontal="center" vertical="center" wrapText="1"/>
    </xf>
    <xf numFmtId="0" fontId="12" fillId="106" borderId="40" xfId="40230" applyFont="1" applyFill="1" applyBorder="1" applyAlignment="1">
      <alignment horizontal="center" vertical="center" wrapText="1"/>
    </xf>
    <xf numFmtId="0" fontId="12" fillId="106" borderId="42" xfId="40230" applyFont="1" applyFill="1" applyBorder="1" applyAlignment="1">
      <alignment horizontal="center" vertical="center" wrapText="1"/>
    </xf>
    <xf numFmtId="0" fontId="12" fillId="106" borderId="43" xfId="40230" applyFont="1" applyFill="1" applyBorder="1" applyAlignment="1">
      <alignment horizontal="center" vertical="center" wrapText="1"/>
    </xf>
    <xf numFmtId="0" fontId="12" fillId="106" borderId="44" xfId="40230" applyFont="1" applyFill="1" applyBorder="1" applyAlignment="1">
      <alignment horizontal="center" vertical="center" wrapText="1"/>
    </xf>
    <xf numFmtId="0" fontId="10" fillId="107" borderId="46" xfId="1" applyFont="1" applyFill="1" applyBorder="1" applyAlignment="1">
      <alignment horizontal="center" wrapText="1"/>
    </xf>
    <xf numFmtId="0" fontId="10" fillId="107" borderId="45" xfId="1" applyFont="1" applyFill="1" applyBorder="1" applyAlignment="1">
      <alignment horizontal="center" wrapText="1"/>
    </xf>
    <xf numFmtId="0" fontId="10" fillId="107" borderId="47" xfId="1" applyFont="1" applyFill="1" applyBorder="1" applyAlignment="1">
      <alignment horizontal="center" wrapText="1"/>
    </xf>
    <xf numFmtId="0" fontId="10" fillId="107" borderId="48" xfId="1" applyFont="1" applyFill="1" applyBorder="1" applyAlignment="1">
      <alignment horizontal="center" wrapText="1"/>
    </xf>
    <xf numFmtId="0" fontId="10" fillId="107" borderId="49" xfId="1" applyFont="1" applyFill="1" applyBorder="1" applyAlignment="1">
      <alignment horizontal="center" wrapText="1"/>
    </xf>
    <xf numFmtId="167" fontId="4" fillId="108" borderId="41" xfId="40230" applyNumberFormat="1" applyFill="1" applyBorder="1"/>
    <xf numFmtId="0" fontId="10" fillId="109" borderId="40" xfId="6" applyFont="1" applyFill="1" applyBorder="1"/>
    <xf numFmtId="167" fontId="10" fillId="109" borderId="41" xfId="6" applyNumberFormat="1" applyFont="1" applyFill="1" applyBorder="1"/>
    <xf numFmtId="0" fontId="10" fillId="110" borderId="42" xfId="40230" applyFont="1" applyFill="1" applyBorder="1"/>
    <xf numFmtId="2" fontId="10" fillId="110" borderId="40" xfId="40230" applyNumberFormat="1" applyFont="1" applyFill="1" applyBorder="1"/>
    <xf numFmtId="2" fontId="10" fillId="110" borderId="43" xfId="40230" applyNumberFormat="1" applyFont="1" applyFill="1" applyBorder="1"/>
    <xf numFmtId="2" fontId="10" fillId="110" borderId="41" xfId="40230" applyNumberFormat="1" applyFont="1" applyFill="1" applyBorder="1"/>
    <xf numFmtId="9" fontId="10" fillId="110" borderId="40" xfId="40230" applyNumberFormat="1" applyFont="1" applyFill="1" applyBorder="1"/>
    <xf numFmtId="9" fontId="10" fillId="110" borderId="41" xfId="40230" applyNumberFormat="1" applyFont="1" applyFill="1" applyBorder="1"/>
    <xf numFmtId="1" fontId="10" fillId="110" borderId="40" xfId="40231" applyNumberFormat="1" applyFont="1" applyFill="1" applyBorder="1" applyAlignment="1"/>
    <xf numFmtId="1" fontId="10" fillId="110" borderId="43" xfId="40231" applyNumberFormat="1" applyFont="1" applyFill="1" applyBorder="1" applyAlignment="1"/>
    <xf numFmtId="1" fontId="10" fillId="109" borderId="41" xfId="40231" applyNumberFormat="1" applyFont="1" applyFill="1" applyBorder="1" applyAlignment="1"/>
    <xf numFmtId="0" fontId="10" fillId="110" borderId="44" xfId="40230" applyFont="1" applyFill="1" applyBorder="1"/>
    <xf numFmtId="167" fontId="4" fillId="108" borderId="51" xfId="40230" applyNumberFormat="1" applyFill="1" applyBorder="1"/>
    <xf numFmtId="0" fontId="10" fillId="109" borderId="50" xfId="6" applyFont="1" applyFill="1" applyBorder="1"/>
    <xf numFmtId="167" fontId="10" fillId="109" borderId="51" xfId="6" applyNumberFormat="1" applyFont="1" applyFill="1" applyBorder="1"/>
    <xf numFmtId="0" fontId="10" fillId="110" borderId="52" xfId="40230" applyFont="1" applyFill="1" applyBorder="1"/>
    <xf numFmtId="2" fontId="10" fillId="110" borderId="50" xfId="40230" applyNumberFormat="1" applyFont="1" applyFill="1" applyBorder="1"/>
    <xf numFmtId="2" fontId="10" fillId="110" borderId="20" xfId="40230" applyNumberFormat="1" applyFont="1" applyFill="1" applyBorder="1"/>
    <xf numFmtId="2" fontId="10" fillId="110" borderId="51" xfId="40230" applyNumberFormat="1" applyFont="1" applyFill="1" applyBorder="1"/>
    <xf numFmtId="9" fontId="10" fillId="110" borderId="50" xfId="40230" applyNumberFormat="1" applyFont="1" applyFill="1" applyBorder="1"/>
    <xf numFmtId="9" fontId="10" fillId="110" borderId="51" xfId="40230" applyNumberFormat="1" applyFont="1" applyFill="1" applyBorder="1"/>
    <xf numFmtId="1" fontId="10" fillId="110" borderId="50" xfId="40231" applyNumberFormat="1" applyFont="1" applyFill="1" applyBorder="1" applyAlignment="1"/>
    <xf numFmtId="1" fontId="10" fillId="110" borderId="20" xfId="40231" applyNumberFormat="1" applyFont="1" applyFill="1" applyBorder="1" applyAlignment="1"/>
    <xf numFmtId="1" fontId="10" fillId="109" borderId="51" xfId="40231" applyNumberFormat="1" applyFont="1" applyFill="1" applyBorder="1" applyAlignment="1"/>
    <xf numFmtId="0" fontId="10" fillId="110" borderId="53" xfId="40230" applyFont="1" applyFill="1" applyBorder="1"/>
    <xf numFmtId="2" fontId="10" fillId="111" borderId="50" xfId="40230" applyNumberFormat="1" applyFont="1" applyFill="1" applyBorder="1"/>
    <xf numFmtId="2" fontId="10" fillId="111" borderId="20" xfId="40230" applyNumberFormat="1" applyFont="1" applyFill="1" applyBorder="1"/>
    <xf numFmtId="2" fontId="10" fillId="111" borderId="51" xfId="40230" applyNumberFormat="1" applyFont="1" applyFill="1" applyBorder="1"/>
    <xf numFmtId="1" fontId="10" fillId="111" borderId="50" xfId="40231" applyNumberFormat="1" applyFont="1" applyFill="1" applyBorder="1" applyAlignment="1"/>
    <xf numFmtId="0" fontId="4" fillId="111" borderId="0" xfId="40230" applyFill="1"/>
    <xf numFmtId="1" fontId="10" fillId="111" borderId="20" xfId="40231" applyNumberFormat="1" applyFont="1" applyFill="1" applyBorder="1" applyAlignment="1"/>
    <xf numFmtId="0" fontId="4" fillId="112" borderId="0" xfId="40230" applyFill="1"/>
    <xf numFmtId="0" fontId="10" fillId="110" borderId="20" xfId="40230" applyFont="1" applyFill="1" applyBorder="1"/>
    <xf numFmtId="0" fontId="10" fillId="110" borderId="51" xfId="40230" applyFont="1" applyFill="1" applyBorder="1"/>
    <xf numFmtId="167" fontId="10" fillId="109" borderId="50" xfId="6" applyNumberFormat="1" applyFont="1" applyFill="1" applyBorder="1"/>
    <xf numFmtId="1" fontId="10" fillId="109" borderId="50" xfId="40231" applyNumberFormat="1" applyFont="1" applyFill="1" applyBorder="1" applyAlignment="1"/>
    <xf numFmtId="0" fontId="4" fillId="108" borderId="51" xfId="40230" applyFill="1" applyBorder="1"/>
    <xf numFmtId="1" fontId="10" fillId="110" borderId="51" xfId="40231" applyNumberFormat="1" applyFont="1" applyFill="1" applyBorder="1" applyAlignment="1"/>
    <xf numFmtId="9" fontId="10" fillId="110" borderId="53" xfId="40230" applyNumberFormat="1" applyFont="1" applyFill="1" applyBorder="1"/>
    <xf numFmtId="1" fontId="10" fillId="113" borderId="50" xfId="40231" applyNumberFormat="1" applyFont="1" applyFill="1" applyBorder="1" applyAlignment="1"/>
    <xf numFmtId="1" fontId="10" fillId="113" borderId="20" xfId="40231" applyNumberFormat="1" applyFont="1" applyFill="1" applyBorder="1" applyAlignment="1"/>
    <xf numFmtId="0" fontId="10" fillId="108" borderId="51" xfId="40230" applyFont="1" applyFill="1" applyBorder="1"/>
    <xf numFmtId="0" fontId="10" fillId="108" borderId="46" xfId="40230" applyFont="1" applyFill="1" applyBorder="1"/>
    <xf numFmtId="0" fontId="10" fillId="109" borderId="45" xfId="6" applyFont="1" applyFill="1" applyBorder="1"/>
    <xf numFmtId="167" fontId="10" fillId="109" borderId="46" xfId="6" applyNumberFormat="1" applyFont="1" applyFill="1" applyBorder="1"/>
    <xf numFmtId="0" fontId="10" fillId="110" borderId="47" xfId="40230" applyFont="1" applyFill="1" applyBorder="1"/>
    <xf numFmtId="2" fontId="10" fillId="110" borderId="45" xfId="40230" applyNumberFormat="1" applyFont="1" applyFill="1" applyBorder="1"/>
    <xf numFmtId="2" fontId="10" fillId="110" borderId="48" xfId="40230" applyNumberFormat="1" applyFont="1" applyFill="1" applyBorder="1"/>
    <xf numFmtId="2" fontId="10" fillId="110" borderId="46" xfId="40230" applyNumberFormat="1" applyFont="1" applyFill="1" applyBorder="1"/>
    <xf numFmtId="9" fontId="10" fillId="110" borderId="45" xfId="40230" applyNumberFormat="1" applyFont="1" applyFill="1" applyBorder="1"/>
    <xf numFmtId="0" fontId="10" fillId="110" borderId="46" xfId="40230" applyFont="1" applyFill="1" applyBorder="1"/>
    <xf numFmtId="1" fontId="10" fillId="110" borderId="45" xfId="40231" applyNumberFormat="1" applyFont="1" applyFill="1" applyBorder="1" applyAlignment="1"/>
    <xf numFmtId="1" fontId="10" fillId="110" borderId="48" xfId="40231" applyNumberFormat="1" applyFont="1" applyFill="1" applyBorder="1" applyAlignment="1"/>
    <xf numFmtId="1" fontId="10" fillId="110" borderId="46" xfId="40231" applyNumberFormat="1" applyFont="1" applyFill="1" applyBorder="1" applyAlignment="1"/>
    <xf numFmtId="9" fontId="10" fillId="110" borderId="49" xfId="40230" applyNumberFormat="1" applyFont="1" applyFill="1" applyBorder="1"/>
    <xf numFmtId="1" fontId="4" fillId="110" borderId="40" xfId="40230" applyNumberFormat="1" applyFill="1" applyBorder="1"/>
    <xf numFmtId="1" fontId="4" fillId="110" borderId="43" xfId="40230" applyNumberFormat="1" applyFill="1" applyBorder="1"/>
    <xf numFmtId="1" fontId="4" fillId="110" borderId="41" xfId="40230" applyNumberFormat="1" applyFill="1" applyBorder="1"/>
    <xf numFmtId="1" fontId="4" fillId="110" borderId="50" xfId="40230" applyNumberFormat="1" applyFill="1" applyBorder="1"/>
    <xf numFmtId="1" fontId="4" fillId="110" borderId="20" xfId="40230" applyNumberFormat="1" applyFill="1" applyBorder="1"/>
    <xf numFmtId="1" fontId="4" fillId="110" borderId="51" xfId="40230" applyNumberFormat="1" applyFill="1" applyBorder="1"/>
    <xf numFmtId="1" fontId="4" fillId="111" borderId="50" xfId="40230" applyNumberFormat="1" applyFill="1" applyBorder="1"/>
    <xf numFmtId="1" fontId="4" fillId="0" borderId="0" xfId="40230" applyNumberFormat="1"/>
    <xf numFmtId="1" fontId="10" fillId="109" borderId="20" xfId="40231" applyNumberFormat="1" applyFont="1" applyFill="1" applyBorder="1" applyAlignment="1"/>
    <xf numFmtId="0" fontId="10" fillId="110" borderId="54" xfId="40230" applyFont="1" applyFill="1" applyBorder="1"/>
    <xf numFmtId="0" fontId="4" fillId="110" borderId="40" xfId="40230" applyFill="1" applyBorder="1"/>
    <xf numFmtId="0" fontId="4" fillId="110" borderId="41" xfId="40230" applyFill="1" applyBorder="1"/>
    <xf numFmtId="0" fontId="4" fillId="0" borderId="42" xfId="40230" applyBorder="1"/>
    <xf numFmtId="1" fontId="10" fillId="110" borderId="41" xfId="40231" applyNumberFormat="1" applyFont="1" applyFill="1" applyBorder="1" applyAlignment="1"/>
    <xf numFmtId="0" fontId="4" fillId="110" borderId="44" xfId="40230" applyFill="1" applyBorder="1"/>
    <xf numFmtId="167" fontId="4" fillId="108" borderId="46" xfId="40230" applyNumberFormat="1" applyFill="1" applyBorder="1"/>
    <xf numFmtId="0" fontId="4" fillId="110" borderId="45" xfId="40230" applyFill="1" applyBorder="1"/>
    <xf numFmtId="0" fontId="4" fillId="110" borderId="46" xfId="40230" applyFill="1" applyBorder="1"/>
    <xf numFmtId="9" fontId="10" fillId="110" borderId="46" xfId="40230" applyNumberFormat="1" applyFont="1" applyFill="1" applyBorder="1"/>
    <xf numFmtId="0" fontId="4" fillId="110" borderId="49" xfId="40230" applyFill="1" applyBorder="1"/>
    <xf numFmtId="9" fontId="10" fillId="110" borderId="51" xfId="40232" applyFont="1" applyFill="1" applyBorder="1"/>
    <xf numFmtId="1" fontId="4" fillId="0" borderId="50" xfId="40230" applyNumberFormat="1" applyBorder="1"/>
    <xf numFmtId="1" fontId="4" fillId="0" borderId="20" xfId="40230" applyNumberFormat="1" applyBorder="1"/>
    <xf numFmtId="1" fontId="4" fillId="0" borderId="51" xfId="40230" applyNumberFormat="1" applyBorder="1"/>
    <xf numFmtId="9" fontId="10" fillId="110" borderId="50" xfId="1068" applyFont="1" applyFill="1" applyBorder="1"/>
    <xf numFmtId="9" fontId="10" fillId="110" borderId="51" xfId="1068" applyFont="1" applyFill="1" applyBorder="1"/>
    <xf numFmtId="0" fontId="4" fillId="110" borderId="53" xfId="40230" applyFill="1" applyBorder="1"/>
    <xf numFmtId="9" fontId="10" fillId="110" borderId="45" xfId="1068" applyFont="1" applyFill="1" applyBorder="1"/>
    <xf numFmtId="9" fontId="10" fillId="110" borderId="46" xfId="1068" applyFont="1" applyFill="1" applyBorder="1"/>
    <xf numFmtId="1" fontId="10" fillId="109" borderId="45" xfId="40231" applyNumberFormat="1" applyFont="1" applyFill="1" applyBorder="1" applyAlignment="1">
      <alignment horizontal="right"/>
    </xf>
    <xf numFmtId="1" fontId="10" fillId="109" borderId="48" xfId="40231" applyNumberFormat="1" applyFont="1" applyFill="1" applyBorder="1" applyAlignment="1">
      <alignment horizontal="right"/>
    </xf>
    <xf numFmtId="1" fontId="10" fillId="109" borderId="46" xfId="40231" applyNumberFormat="1" applyFont="1" applyFill="1" applyBorder="1" applyAlignment="1">
      <alignment horizontal="right"/>
    </xf>
    <xf numFmtId="9" fontId="10" fillId="110" borderId="40" xfId="1068" applyFont="1" applyFill="1" applyBorder="1"/>
    <xf numFmtId="1" fontId="10" fillId="109" borderId="50" xfId="40231" applyNumberFormat="1" applyFont="1" applyFill="1" applyBorder="1" applyAlignment="1">
      <alignment horizontal="right"/>
    </xf>
    <xf numFmtId="1" fontId="10" fillId="109" borderId="20" xfId="40231" applyNumberFormat="1" applyFont="1" applyFill="1" applyBorder="1" applyAlignment="1">
      <alignment horizontal="right"/>
    </xf>
    <xf numFmtId="1" fontId="10" fillId="109" borderId="51" xfId="40231" applyNumberFormat="1" applyFont="1" applyFill="1" applyBorder="1" applyAlignment="1">
      <alignment horizontal="right"/>
    </xf>
    <xf numFmtId="0" fontId="4" fillId="110" borderId="0" xfId="40230" applyFill="1"/>
    <xf numFmtId="0" fontId="4" fillId="0" borderId="27" xfId="40230" applyBorder="1" applyAlignment="1">
      <alignment vertical="center" wrapText="1"/>
    </xf>
    <xf numFmtId="0" fontId="4" fillId="0" borderId="57" xfId="40230" applyBorder="1" applyAlignment="1">
      <alignment vertical="center" wrapText="1"/>
    </xf>
    <xf numFmtId="0" fontId="4" fillId="0" borderId="59" xfId="40230" applyBorder="1" applyAlignment="1">
      <alignment vertical="center" wrapText="1"/>
    </xf>
    <xf numFmtId="0" fontId="4" fillId="0" borderId="59" xfId="40230" applyBorder="1" applyAlignment="1">
      <alignment vertical="center"/>
    </xf>
    <xf numFmtId="167" fontId="3" fillId="108" borderId="41" xfId="40230" applyNumberFormat="1" applyFont="1" applyFill="1" applyBorder="1"/>
    <xf numFmtId="167" fontId="3" fillId="108" borderId="46" xfId="40230" applyNumberFormat="1" applyFont="1" applyFill="1" applyBorder="1"/>
    <xf numFmtId="167" fontId="3" fillId="108" borderId="51" xfId="40230" applyNumberFormat="1" applyFont="1" applyFill="1" applyBorder="1"/>
    <xf numFmtId="2" fontId="10" fillId="109" borderId="44" xfId="40231" applyNumberFormat="1" applyFont="1" applyFill="1" applyBorder="1" applyAlignment="1"/>
    <xf numFmtId="2" fontId="10" fillId="109" borderId="53" xfId="40231" applyNumberFormat="1" applyFont="1" applyFill="1" applyBorder="1" applyAlignment="1"/>
    <xf numFmtId="2" fontId="10" fillId="110" borderId="53" xfId="40231" applyNumberFormat="1" applyFont="1" applyFill="1" applyBorder="1" applyAlignment="1"/>
    <xf numFmtId="2" fontId="10" fillId="110" borderId="49" xfId="40231" applyNumberFormat="1" applyFont="1" applyFill="1" applyBorder="1" applyAlignment="1"/>
    <xf numFmtId="2" fontId="4" fillId="110" borderId="44" xfId="40230" applyNumberFormat="1" applyFill="1" applyBorder="1"/>
    <xf numFmtId="2" fontId="4" fillId="110" borderId="53" xfId="40230" applyNumberFormat="1" applyFill="1" applyBorder="1"/>
    <xf numFmtId="2" fontId="10" fillId="110" borderId="44" xfId="40231" applyNumberFormat="1" applyFont="1" applyFill="1" applyBorder="1" applyAlignment="1"/>
    <xf numFmtId="2" fontId="10" fillId="109" borderId="49" xfId="40231" applyNumberFormat="1" applyFont="1" applyFill="1" applyBorder="1" applyAlignment="1">
      <alignment horizontal="right"/>
    </xf>
    <xf numFmtId="2" fontId="10" fillId="109" borderId="53" xfId="40231" applyNumberFormat="1" applyFont="1" applyFill="1" applyBorder="1" applyAlignment="1">
      <alignment horizontal="right"/>
    </xf>
    <xf numFmtId="2" fontId="10" fillId="110" borderId="40" xfId="0" applyNumberFormat="1" applyFont="1" applyFill="1" applyBorder="1"/>
    <xf numFmtId="2" fontId="10" fillId="110" borderId="43" xfId="0" applyNumberFormat="1" applyFont="1" applyFill="1" applyBorder="1"/>
    <xf numFmtId="2" fontId="10" fillId="110" borderId="41" xfId="0" applyNumberFormat="1" applyFont="1" applyFill="1" applyBorder="1"/>
    <xf numFmtId="9" fontId="10" fillId="110" borderId="40" xfId="0" applyNumberFormat="1" applyFont="1" applyFill="1" applyBorder="1"/>
    <xf numFmtId="9" fontId="10" fillId="110" borderId="41" xfId="0" applyNumberFormat="1" applyFont="1" applyFill="1" applyBorder="1"/>
    <xf numFmtId="2" fontId="10" fillId="110" borderId="50" xfId="0" applyNumberFormat="1" applyFont="1" applyFill="1" applyBorder="1"/>
    <xf numFmtId="2" fontId="10" fillId="110" borderId="20" xfId="0" applyNumberFormat="1" applyFont="1" applyFill="1" applyBorder="1"/>
    <xf numFmtId="2" fontId="10" fillId="110" borderId="51" xfId="0" applyNumberFormat="1" applyFont="1" applyFill="1" applyBorder="1"/>
    <xf numFmtId="9" fontId="10" fillId="110" borderId="50" xfId="0" applyNumberFormat="1" applyFont="1" applyFill="1" applyBorder="1"/>
    <xf numFmtId="9" fontId="10" fillId="110" borderId="51" xfId="0" applyNumberFormat="1" applyFont="1" applyFill="1" applyBorder="1"/>
    <xf numFmtId="2" fontId="10" fillId="111" borderId="50" xfId="0" applyNumberFormat="1" applyFont="1" applyFill="1" applyBorder="1"/>
    <xf numFmtId="2" fontId="10" fillId="111" borderId="20" xfId="0" applyNumberFormat="1" applyFont="1" applyFill="1" applyBorder="1"/>
    <xf numFmtId="2" fontId="10" fillId="111" borderId="51" xfId="0" applyNumberFormat="1" applyFont="1" applyFill="1" applyBorder="1"/>
    <xf numFmtId="1" fontId="10" fillId="113" borderId="51" xfId="40231" applyNumberFormat="1" applyFont="1" applyFill="1" applyBorder="1" applyAlignment="1"/>
    <xf numFmtId="1" fontId="0" fillId="111" borderId="51" xfId="0" applyNumberFormat="1" applyFill="1" applyBorder="1"/>
    <xf numFmtId="0" fontId="10" fillId="110" borderId="20" xfId="0" applyFont="1" applyFill="1" applyBorder="1"/>
    <xf numFmtId="0" fontId="10" fillId="110" borderId="51" xfId="0" applyFont="1" applyFill="1" applyBorder="1"/>
    <xf numFmtId="2" fontId="10" fillId="110" borderId="45" xfId="0" applyNumberFormat="1" applyFont="1" applyFill="1" applyBorder="1"/>
    <xf numFmtId="2" fontId="10" fillId="110" borderId="48" xfId="0" applyNumberFormat="1" applyFont="1" applyFill="1" applyBorder="1"/>
    <xf numFmtId="2" fontId="10" fillId="110" borderId="46" xfId="0" applyNumberFormat="1" applyFont="1" applyFill="1" applyBorder="1"/>
    <xf numFmtId="9" fontId="10" fillId="110" borderId="45" xfId="0" applyNumberFormat="1" applyFont="1" applyFill="1" applyBorder="1"/>
    <xf numFmtId="0" fontId="10" fillId="110" borderId="46" xfId="0" applyFont="1" applyFill="1" applyBorder="1"/>
    <xf numFmtId="1" fontId="0" fillId="110" borderId="40" xfId="0" applyNumberFormat="1" applyFill="1" applyBorder="1"/>
    <xf numFmtId="1" fontId="0" fillId="110" borderId="50" xfId="0" applyNumberFormat="1" applyFill="1" applyBorder="1"/>
    <xf numFmtId="1" fontId="10" fillId="111" borderId="51" xfId="40231" applyNumberFormat="1" applyFont="1" applyFill="1" applyBorder="1" applyAlignment="1"/>
    <xf numFmtId="2" fontId="10" fillId="110" borderId="60" xfId="0" applyNumberFormat="1" applyFont="1" applyFill="1" applyBorder="1"/>
    <xf numFmtId="2" fontId="10" fillId="110" borderId="61" xfId="0" applyNumberFormat="1" applyFont="1" applyFill="1" applyBorder="1"/>
    <xf numFmtId="2" fontId="10" fillId="110" borderId="62" xfId="0" applyNumberFormat="1" applyFont="1" applyFill="1" applyBorder="1"/>
    <xf numFmtId="9" fontId="10" fillId="110" borderId="60" xfId="0" applyNumberFormat="1" applyFont="1" applyFill="1" applyBorder="1"/>
    <xf numFmtId="0" fontId="10" fillId="110" borderId="62" xfId="0" applyFont="1" applyFill="1" applyBorder="1"/>
    <xf numFmtId="1" fontId="10" fillId="110" borderId="60" xfId="40231" applyNumberFormat="1" applyFont="1" applyFill="1" applyBorder="1" applyAlignment="1"/>
    <xf numFmtId="1" fontId="10" fillId="110" borderId="61" xfId="40231" applyNumberFormat="1" applyFont="1" applyFill="1" applyBorder="1" applyAlignment="1"/>
    <xf numFmtId="1" fontId="10" fillId="110" borderId="62" xfId="40231" applyNumberFormat="1" applyFont="1" applyFill="1" applyBorder="1" applyAlignment="1"/>
    <xf numFmtId="2" fontId="0" fillId="0" borderId="40" xfId="0" applyNumberFormat="1" applyBorder="1"/>
    <xf numFmtId="2" fontId="0" fillId="0" borderId="43" xfId="0" applyNumberFormat="1" applyBorder="1"/>
    <xf numFmtId="2" fontId="0" fillId="0" borderId="41" xfId="0" applyNumberFormat="1" applyBorder="1"/>
    <xf numFmtId="9" fontId="0" fillId="0" borderId="40" xfId="8233" applyFont="1" applyBorder="1"/>
    <xf numFmtId="9" fontId="0" fillId="0" borderId="41" xfId="8233" applyFont="1" applyBorder="1"/>
    <xf numFmtId="1" fontId="0" fillId="0" borderId="40" xfId="0" applyNumberFormat="1" applyBorder="1"/>
    <xf numFmtId="1" fontId="0" fillId="0" borderId="43" xfId="0" applyNumberFormat="1" applyBorder="1"/>
    <xf numFmtId="1" fontId="0" fillId="0" borderId="41" xfId="0" applyNumberFormat="1" applyBorder="1"/>
    <xf numFmtId="9" fontId="10" fillId="110" borderId="45" xfId="8233" applyFont="1" applyFill="1" applyBorder="1"/>
    <xf numFmtId="9" fontId="10" fillId="110" borderId="46" xfId="8233" applyFont="1" applyFill="1" applyBorder="1"/>
    <xf numFmtId="9" fontId="10" fillId="110" borderId="41" xfId="8233" applyFont="1" applyFill="1" applyBorder="1"/>
    <xf numFmtId="1" fontId="10" fillId="112" borderId="40" xfId="40231" applyNumberFormat="1" applyFont="1" applyFill="1" applyBorder="1" applyAlignment="1"/>
    <xf numFmtId="1" fontId="10" fillId="112" borderId="43" xfId="40231" applyNumberFormat="1" applyFont="1" applyFill="1" applyBorder="1" applyAlignment="1"/>
    <xf numFmtId="9" fontId="10" fillId="110" borderId="51" xfId="8233" applyFont="1" applyFill="1" applyBorder="1"/>
    <xf numFmtId="9" fontId="10" fillId="110" borderId="60" xfId="1068" applyFont="1" applyFill="1" applyBorder="1"/>
    <xf numFmtId="9" fontId="10" fillId="110" borderId="62" xfId="8233" applyFont="1" applyFill="1" applyBorder="1"/>
    <xf numFmtId="1" fontId="10" fillId="109" borderId="40" xfId="40231" applyNumberFormat="1" applyFont="1" applyFill="1" applyBorder="1" applyAlignment="1">
      <alignment horizontal="right"/>
    </xf>
    <xf numFmtId="1" fontId="10" fillId="109" borderId="43" xfId="40231" applyNumberFormat="1" applyFont="1" applyFill="1" applyBorder="1" applyAlignment="1">
      <alignment horizontal="right"/>
    </xf>
    <xf numFmtId="1" fontId="10" fillId="114" borderId="40" xfId="40231" applyNumberFormat="1" applyFont="1" applyFill="1" applyBorder="1" applyAlignment="1">
      <alignment horizontal="right"/>
    </xf>
    <xf numFmtId="1" fontId="10" fillId="114" borderId="43" xfId="40231" applyNumberFormat="1" applyFont="1" applyFill="1" applyBorder="1" applyAlignment="1">
      <alignment horizontal="right"/>
    </xf>
    <xf numFmtId="9" fontId="0" fillId="110" borderId="45" xfId="0" applyNumberFormat="1" applyFill="1" applyBorder="1"/>
    <xf numFmtId="167" fontId="12" fillId="2" borderId="0" xfId="0" applyNumberFormat="1" applyFont="1" applyFill="1" applyBorder="1"/>
    <xf numFmtId="167" fontId="10" fillId="3" borderId="0" xfId="1" applyNumberFormat="1" applyFont="1" applyFill="1" applyBorder="1" applyAlignment="1">
      <alignment horizontal="left" wrapText="1"/>
    </xf>
    <xf numFmtId="1" fontId="10" fillId="110" borderId="42" xfId="0" applyNumberFormat="1" applyFont="1" applyFill="1" applyBorder="1"/>
    <xf numFmtId="1" fontId="10" fillId="110" borderId="52" xfId="0" applyNumberFormat="1" applyFont="1" applyFill="1" applyBorder="1"/>
    <xf numFmtId="1" fontId="10" fillId="110" borderId="54" xfId="0" applyNumberFormat="1" applyFont="1" applyFill="1" applyBorder="1"/>
    <xf numFmtId="1" fontId="0" fillId="0" borderId="42" xfId="0" applyNumberFormat="1" applyBorder="1"/>
    <xf numFmtId="1" fontId="10" fillId="110" borderId="47" xfId="0" applyNumberFormat="1" applyFont="1" applyFill="1" applyBorder="1"/>
    <xf numFmtId="0" fontId="12" fillId="106" borderId="41" xfId="0" applyFont="1" applyFill="1" applyBorder="1" applyAlignment="1">
      <alignment vertical="center"/>
    </xf>
    <xf numFmtId="0" fontId="12" fillId="106" borderId="40" xfId="0" applyFont="1" applyFill="1" applyBorder="1" applyAlignment="1">
      <alignment vertical="center"/>
    </xf>
    <xf numFmtId="0" fontId="12" fillId="106" borderId="42" xfId="0" applyFont="1" applyFill="1" applyBorder="1" applyAlignment="1">
      <alignment vertical="center"/>
    </xf>
    <xf numFmtId="0" fontId="12" fillId="106" borderId="43" xfId="0" applyFont="1" applyFill="1" applyBorder="1" applyAlignment="1">
      <alignment vertical="center"/>
    </xf>
    <xf numFmtId="0" fontId="12" fillId="106" borderId="41" xfId="0" applyFont="1" applyFill="1" applyBorder="1" applyAlignment="1">
      <alignment horizontal="center" vertical="center" wrapText="1"/>
    </xf>
    <xf numFmtId="0" fontId="12" fillId="106" borderId="40" xfId="0" applyFont="1" applyFill="1" applyBorder="1" applyAlignment="1">
      <alignment horizontal="center" vertical="center" wrapText="1"/>
    </xf>
    <xf numFmtId="0" fontId="12" fillId="106" borderId="42" xfId="0" applyFont="1" applyFill="1" applyBorder="1" applyAlignment="1">
      <alignment horizontal="center" vertical="center" wrapText="1"/>
    </xf>
    <xf numFmtId="0" fontId="12" fillId="106" borderId="43" xfId="0" applyFont="1" applyFill="1" applyBorder="1" applyAlignment="1">
      <alignment horizontal="center" vertical="center" wrapText="1"/>
    </xf>
    <xf numFmtId="0" fontId="12" fillId="106" borderId="44" xfId="0" applyFont="1" applyFill="1" applyBorder="1" applyAlignment="1">
      <alignment horizontal="center" vertical="center" wrapText="1"/>
    </xf>
    <xf numFmtId="0" fontId="10" fillId="107" borderId="62" xfId="1" applyFont="1" applyFill="1" applyBorder="1" applyAlignment="1">
      <alignment horizontal="center" wrapText="1"/>
    </xf>
    <xf numFmtId="0" fontId="10" fillId="107" borderId="60" xfId="1" applyFont="1" applyFill="1" applyBorder="1" applyAlignment="1">
      <alignment horizontal="center" wrapText="1"/>
    </xf>
    <xf numFmtId="0" fontId="10" fillId="107" borderId="54" xfId="1" applyFont="1" applyFill="1" applyBorder="1" applyAlignment="1">
      <alignment horizontal="center" wrapText="1"/>
    </xf>
    <xf numFmtId="0" fontId="10" fillId="107" borderId="61" xfId="1" applyFont="1" applyFill="1" applyBorder="1" applyAlignment="1">
      <alignment horizontal="center" wrapText="1"/>
    </xf>
    <xf numFmtId="0" fontId="10" fillId="107" borderId="63" xfId="1" applyFont="1" applyFill="1" applyBorder="1" applyAlignment="1">
      <alignment horizontal="center" wrapText="1"/>
    </xf>
    <xf numFmtId="167" fontId="0" fillId="108" borderId="41" xfId="0" applyNumberFormat="1" applyFill="1" applyBorder="1"/>
    <xf numFmtId="0" fontId="10" fillId="110" borderId="42" xfId="0" applyFont="1" applyFill="1" applyBorder="1"/>
    <xf numFmtId="1" fontId="10" fillId="109" borderId="44" xfId="40231" applyNumberFormat="1" applyFont="1" applyFill="1" applyBorder="1" applyAlignment="1"/>
    <xf numFmtId="0" fontId="10" fillId="110" borderId="44" xfId="0" applyFont="1" applyFill="1" applyBorder="1"/>
    <xf numFmtId="167" fontId="0" fillId="108" borderId="51" xfId="0" applyNumberFormat="1" applyFill="1" applyBorder="1"/>
    <xf numFmtId="0" fontId="10" fillId="110" borderId="52" xfId="0" applyFont="1" applyFill="1" applyBorder="1"/>
    <xf numFmtId="1" fontId="10" fillId="109" borderId="53" xfId="40231" applyNumberFormat="1" applyFont="1" applyFill="1" applyBorder="1" applyAlignment="1"/>
    <xf numFmtId="0" fontId="10" fillId="110" borderId="53" xfId="0" applyFont="1" applyFill="1" applyBorder="1"/>
    <xf numFmtId="1" fontId="10" fillId="110" borderId="53" xfId="40231" applyNumberFormat="1" applyFont="1" applyFill="1" applyBorder="1" applyAlignment="1"/>
    <xf numFmtId="1" fontId="10" fillId="113" borderId="53" xfId="40231" applyNumberFormat="1" applyFont="1" applyFill="1" applyBorder="1" applyAlignment="1"/>
    <xf numFmtId="1" fontId="0" fillId="111" borderId="53" xfId="0" applyNumberFormat="1" applyFill="1" applyBorder="1"/>
    <xf numFmtId="0" fontId="0" fillId="108" borderId="51" xfId="0" applyFill="1" applyBorder="1"/>
    <xf numFmtId="9" fontId="10" fillId="110" borderId="53" xfId="0" applyNumberFormat="1" applyFont="1" applyFill="1" applyBorder="1"/>
    <xf numFmtId="0" fontId="10" fillId="108" borderId="51" xfId="0" applyFont="1" applyFill="1" applyBorder="1"/>
    <xf numFmtId="0" fontId="10" fillId="108" borderId="46" xfId="0" applyFont="1" applyFill="1" applyBorder="1"/>
    <xf numFmtId="0" fontId="10" fillId="110" borderId="47" xfId="0" applyFont="1" applyFill="1" applyBorder="1"/>
    <xf numFmtId="1" fontId="10" fillId="110" borderId="49" xfId="40231" applyNumberFormat="1" applyFont="1" applyFill="1" applyBorder="1" applyAlignment="1"/>
    <xf numFmtId="9" fontId="10" fillId="110" borderId="49" xfId="0" applyNumberFormat="1" applyFont="1" applyFill="1" applyBorder="1"/>
    <xf numFmtId="1" fontId="10" fillId="111" borderId="53" xfId="40231" applyNumberFormat="1" applyFont="1" applyFill="1" applyBorder="1" applyAlignment="1"/>
    <xf numFmtId="0" fontId="10" fillId="108" borderId="62" xfId="0" applyFont="1" applyFill="1" applyBorder="1"/>
    <xf numFmtId="0" fontId="10" fillId="109" borderId="60" xfId="6" applyFont="1" applyFill="1" applyBorder="1"/>
    <xf numFmtId="167" fontId="10" fillId="109" borderId="62" xfId="6" applyNumberFormat="1" applyFont="1" applyFill="1" applyBorder="1"/>
    <xf numFmtId="1" fontId="10" fillId="110" borderId="63" xfId="40231" applyNumberFormat="1" applyFont="1" applyFill="1" applyBorder="1" applyAlignment="1"/>
    <xf numFmtId="9" fontId="10" fillId="110" borderId="63" xfId="0" applyNumberFormat="1" applyFont="1" applyFill="1" applyBorder="1"/>
    <xf numFmtId="1" fontId="0" fillId="0" borderId="44" xfId="0" applyNumberFormat="1" applyBorder="1"/>
    <xf numFmtId="0" fontId="0" fillId="0" borderId="44" xfId="0" applyBorder="1"/>
    <xf numFmtId="167" fontId="0" fillId="108" borderId="46" xfId="0" applyNumberFormat="1" applyFill="1" applyBorder="1"/>
    <xf numFmtId="0" fontId="0" fillId="110" borderId="45" xfId="0" applyFill="1" applyBorder="1"/>
    <xf numFmtId="0" fontId="0" fillId="110" borderId="46" xfId="0" applyFill="1" applyBorder="1"/>
    <xf numFmtId="0" fontId="0" fillId="110" borderId="49" xfId="0" applyFill="1" applyBorder="1"/>
    <xf numFmtId="0" fontId="10" fillId="108" borderId="41" xfId="0" applyFont="1" applyFill="1" applyBorder="1"/>
    <xf numFmtId="1" fontId="10" fillId="110" borderId="44" xfId="40231" applyNumberFormat="1" applyFont="1" applyFill="1" applyBorder="1" applyAlignment="1"/>
    <xf numFmtId="9" fontId="10" fillId="110" borderId="44" xfId="0" applyNumberFormat="1" applyFont="1" applyFill="1" applyBorder="1"/>
    <xf numFmtId="0" fontId="0" fillId="110" borderId="53" xfId="0" applyFill="1" applyBorder="1"/>
    <xf numFmtId="167" fontId="0" fillId="108" borderId="62" xfId="0" applyNumberFormat="1" applyFill="1" applyBorder="1"/>
    <xf numFmtId="1" fontId="10" fillId="109" borderId="60" xfId="40231" applyNumberFormat="1" applyFont="1" applyFill="1" applyBorder="1" applyAlignment="1">
      <alignment horizontal="right"/>
    </xf>
    <xf numFmtId="1" fontId="10" fillId="109" borderId="61" xfId="40231" applyNumberFormat="1" applyFont="1" applyFill="1" applyBorder="1" applyAlignment="1">
      <alignment horizontal="right"/>
    </xf>
    <xf numFmtId="0" fontId="0" fillId="110" borderId="63" xfId="0" applyFill="1" applyBorder="1"/>
    <xf numFmtId="0" fontId="0" fillId="110" borderId="44" xfId="0" applyFill="1" applyBorder="1"/>
    <xf numFmtId="167" fontId="0" fillId="110" borderId="41" xfId="0" applyNumberFormat="1" applyFill="1" applyBorder="1"/>
    <xf numFmtId="0" fontId="0" fillId="110" borderId="40" xfId="0" applyFill="1" applyBorder="1"/>
    <xf numFmtId="0" fontId="0" fillId="110" borderId="56" xfId="0" applyFill="1" applyBorder="1"/>
    <xf numFmtId="0" fontId="0" fillId="112" borderId="55" xfId="0" applyFill="1" applyBorder="1"/>
    <xf numFmtId="0" fontId="0" fillId="112" borderId="43" xfId="0" applyFill="1" applyBorder="1"/>
    <xf numFmtId="0" fontId="0" fillId="112" borderId="56" xfId="0" applyFill="1" applyBorder="1"/>
    <xf numFmtId="0" fontId="0" fillId="112" borderId="40" xfId="0" applyFill="1" applyBorder="1"/>
    <xf numFmtId="0" fontId="0" fillId="112" borderId="41" xfId="0" applyFill="1" applyBorder="1"/>
    <xf numFmtId="0" fontId="0" fillId="112" borderId="66" xfId="0" applyFill="1" applyBorder="1"/>
    <xf numFmtId="0" fontId="0" fillId="112" borderId="44" xfId="0" applyFill="1" applyBorder="1"/>
    <xf numFmtId="0" fontId="0" fillId="0" borderId="42" xfId="0" applyBorder="1"/>
    <xf numFmtId="167" fontId="0" fillId="110" borderId="20" xfId="0" applyNumberFormat="1" applyFill="1" applyBorder="1"/>
    <xf numFmtId="0" fontId="0" fillId="110" borderId="38" xfId="0" applyFill="1" applyBorder="1"/>
    <xf numFmtId="0" fontId="0" fillId="112" borderId="58" xfId="0" applyFill="1" applyBorder="1"/>
    <xf numFmtId="0" fontId="0" fillId="112" borderId="20" xfId="0" applyFill="1" applyBorder="1"/>
    <xf numFmtId="0" fontId="0" fillId="112" borderId="38" xfId="0" applyFill="1" applyBorder="1"/>
    <xf numFmtId="0" fontId="0" fillId="112" borderId="50" xfId="0" applyFill="1" applyBorder="1"/>
    <xf numFmtId="0" fontId="0" fillId="112" borderId="51" xfId="0" applyFill="1" applyBorder="1"/>
    <xf numFmtId="0" fontId="0" fillId="112" borderId="1" xfId="0" applyFill="1" applyBorder="1"/>
    <xf numFmtId="0" fontId="0" fillId="112" borderId="53" xfId="0" applyFill="1" applyBorder="1"/>
    <xf numFmtId="0" fontId="0" fillId="0" borderId="52" xfId="0" applyBorder="1"/>
    <xf numFmtId="0" fontId="0" fillId="110" borderId="62" xfId="0" applyFill="1" applyBorder="1"/>
    <xf numFmtId="0" fontId="0" fillId="110" borderId="67" xfId="0" applyFill="1" applyBorder="1"/>
    <xf numFmtId="0" fontId="0" fillId="112" borderId="68" xfId="0" applyFill="1" applyBorder="1"/>
    <xf numFmtId="0" fontId="0" fillId="112" borderId="61" xfId="0" applyFill="1" applyBorder="1"/>
    <xf numFmtId="0" fontId="0" fillId="112" borderId="67" xfId="0" applyFill="1" applyBorder="1"/>
    <xf numFmtId="0" fontId="0" fillId="112" borderId="45" xfId="0" applyFill="1" applyBorder="1"/>
    <xf numFmtId="0" fontId="0" fillId="112" borderId="46" xfId="0" applyFill="1" applyBorder="1"/>
    <xf numFmtId="0" fontId="0" fillId="112" borderId="2" xfId="0" applyFill="1" applyBorder="1"/>
    <xf numFmtId="0" fontId="0" fillId="112" borderId="48" xfId="0" applyFill="1" applyBorder="1"/>
    <xf numFmtId="0" fontId="0" fillId="112" borderId="49" xfId="0" applyFill="1" applyBorder="1"/>
    <xf numFmtId="0" fontId="0" fillId="0" borderId="47" xfId="0" applyBorder="1"/>
    <xf numFmtId="0" fontId="0" fillId="110" borderId="41" xfId="0" applyFill="1" applyBorder="1"/>
    <xf numFmtId="0" fontId="0" fillId="112" borderId="42" xfId="0" applyFill="1" applyBorder="1"/>
    <xf numFmtId="0" fontId="0" fillId="110" borderId="51" xfId="0" applyFill="1" applyBorder="1"/>
    <xf numFmtId="0" fontId="0" fillId="110" borderId="50" xfId="0" applyFill="1" applyBorder="1"/>
    <xf numFmtId="0" fontId="0" fillId="112" borderId="52" xfId="0" applyFill="1" applyBorder="1"/>
    <xf numFmtId="0" fontId="0" fillId="0" borderId="53" xfId="0" applyBorder="1"/>
    <xf numFmtId="0" fontId="0" fillId="112" borderId="47" xfId="0" applyFill="1" applyBorder="1"/>
    <xf numFmtId="0" fontId="0" fillId="0" borderId="49" xfId="0" applyBorder="1"/>
    <xf numFmtId="0" fontId="10" fillId="109" borderId="57" xfId="6" applyFont="1" applyFill="1" applyBorder="1"/>
    <xf numFmtId="167" fontId="10" fillId="109" borderId="69" xfId="6" applyNumberFormat="1" applyFont="1" applyFill="1" applyBorder="1"/>
    <xf numFmtId="2" fontId="10" fillId="110" borderId="70" xfId="0" applyNumberFormat="1" applyFont="1" applyFill="1" applyBorder="1"/>
    <xf numFmtId="2" fontId="10" fillId="110" borderId="69" xfId="0" applyNumberFormat="1" applyFont="1" applyFill="1" applyBorder="1"/>
    <xf numFmtId="1" fontId="10" fillId="110" borderId="71" xfId="0" applyNumberFormat="1" applyFont="1" applyFill="1" applyBorder="1"/>
    <xf numFmtId="1" fontId="10" fillId="109" borderId="57" xfId="40231" applyNumberFormat="1" applyFont="1" applyFill="1" applyBorder="1" applyAlignment="1">
      <alignment horizontal="right"/>
    </xf>
    <xf numFmtId="0" fontId="0" fillId="110" borderId="72" xfId="0" applyFill="1" applyBorder="1"/>
    <xf numFmtId="1" fontId="10" fillId="109" borderId="73" xfId="40231" applyNumberFormat="1" applyFont="1" applyFill="1" applyBorder="1" applyAlignment="1">
      <alignment horizontal="right"/>
    </xf>
    <xf numFmtId="1" fontId="10" fillId="115" borderId="41" xfId="40231" applyNumberFormat="1" applyFont="1" applyFill="1" applyBorder="1" applyAlignment="1">
      <alignment horizontal="right"/>
    </xf>
    <xf numFmtId="2" fontId="0" fillId="0" borderId="0" xfId="0" applyNumberFormat="1"/>
    <xf numFmtId="0" fontId="2" fillId="0" borderId="57" xfId="40230" applyFont="1" applyBorder="1" applyAlignment="1">
      <alignment vertical="center" wrapText="1"/>
    </xf>
    <xf numFmtId="167" fontId="2" fillId="108" borderId="51" xfId="40230" applyNumberFormat="1" applyFont="1" applyFill="1" applyBorder="1"/>
    <xf numFmtId="167" fontId="2" fillId="108" borderId="46" xfId="40230" applyNumberFormat="1" applyFont="1" applyFill="1" applyBorder="1"/>
    <xf numFmtId="0" fontId="2" fillId="0" borderId="59" xfId="40230" applyFont="1" applyBorder="1" applyAlignment="1">
      <alignment vertical="center"/>
    </xf>
    <xf numFmtId="0" fontId="1" fillId="110" borderId="0" xfId="40230" applyFont="1" applyFill="1"/>
    <xf numFmtId="1" fontId="10" fillId="116" borderId="51" xfId="40231" applyNumberFormat="1" applyFont="1" applyFill="1" applyBorder="1" applyAlignment="1"/>
    <xf numFmtId="1" fontId="10" fillId="116" borderId="53" xfId="40231" applyNumberFormat="1" applyFont="1" applyFill="1" applyBorder="1" applyAlignment="1"/>
    <xf numFmtId="1" fontId="10" fillId="115" borderId="51" xfId="40231" applyNumberFormat="1" applyFont="1" applyFill="1" applyBorder="1" applyAlignment="1">
      <alignment horizontal="right"/>
    </xf>
    <xf numFmtId="1" fontId="10" fillId="115" borderId="44" xfId="40231" applyNumberFormat="1" applyFont="1" applyFill="1" applyBorder="1" applyAlignment="1">
      <alignment horizontal="right"/>
    </xf>
    <xf numFmtId="1" fontId="10" fillId="115" borderId="53" xfId="40231" applyNumberFormat="1" applyFont="1" applyFill="1" applyBorder="1" applyAlignment="1">
      <alignment horizontal="right"/>
    </xf>
    <xf numFmtId="0" fontId="10" fillId="107" borderId="68" xfId="1" applyFont="1" applyFill="1" applyBorder="1" applyAlignment="1">
      <alignment horizontal="center" wrapText="1"/>
    </xf>
    <xf numFmtId="1" fontId="10" fillId="110" borderId="55" xfId="40231" applyNumberFormat="1" applyFont="1" applyFill="1" applyBorder="1" applyAlignment="1"/>
    <xf numFmtId="1" fontId="10" fillId="110" borderId="58" xfId="40231" applyNumberFormat="1" applyFont="1" applyFill="1" applyBorder="1" applyAlignment="1"/>
    <xf numFmtId="1" fontId="10" fillId="111" borderId="58" xfId="40231" applyNumberFormat="1" applyFont="1" applyFill="1" applyBorder="1" applyAlignment="1"/>
    <xf numFmtId="1" fontId="10" fillId="109" borderId="58" xfId="40231" applyNumberFormat="1" applyFont="1" applyFill="1" applyBorder="1" applyAlignment="1"/>
    <xf numFmtId="1" fontId="10" fillId="113" borderId="58" xfId="40231" applyNumberFormat="1" applyFont="1" applyFill="1" applyBorder="1" applyAlignment="1"/>
    <xf numFmtId="1" fontId="10" fillId="110" borderId="74" xfId="40231" applyNumberFormat="1" applyFont="1" applyFill="1" applyBorder="1" applyAlignment="1"/>
    <xf numFmtId="1" fontId="0" fillId="110" borderId="55" xfId="0" applyNumberFormat="1" applyFill="1" applyBorder="1"/>
    <xf numFmtId="1" fontId="0" fillId="110" borderId="58" xfId="0" applyNumberFormat="1" applyFill="1" applyBorder="1"/>
    <xf numFmtId="1" fontId="10" fillId="110" borderId="68" xfId="40231" applyNumberFormat="1" applyFont="1" applyFill="1" applyBorder="1" applyAlignment="1"/>
    <xf numFmtId="1" fontId="0" fillId="0" borderId="55" xfId="0" applyNumberFormat="1" applyBorder="1"/>
    <xf numFmtId="1" fontId="10" fillId="112" borderId="55" xfId="40231" applyNumberFormat="1" applyFont="1" applyFill="1" applyBorder="1" applyAlignment="1"/>
    <xf numFmtId="1" fontId="10" fillId="109" borderId="58" xfId="40231" applyNumberFormat="1" applyFont="1" applyFill="1" applyBorder="1" applyAlignment="1">
      <alignment horizontal="right"/>
    </xf>
    <xf numFmtId="1" fontId="10" fillId="109" borderId="68" xfId="40231" applyNumberFormat="1" applyFont="1" applyFill="1" applyBorder="1" applyAlignment="1">
      <alignment horizontal="right"/>
    </xf>
    <xf numFmtId="1" fontId="10" fillId="109" borderId="55" xfId="40231" applyNumberFormat="1" applyFont="1" applyFill="1" applyBorder="1" applyAlignment="1">
      <alignment horizontal="right"/>
    </xf>
    <xf numFmtId="1" fontId="10" fillId="109" borderId="74" xfId="40231" applyNumberFormat="1" applyFont="1" applyFill="1" applyBorder="1" applyAlignment="1">
      <alignment horizontal="right"/>
    </xf>
    <xf numFmtId="1" fontId="10" fillId="114" borderId="55" xfId="40231" applyNumberFormat="1" applyFont="1" applyFill="1" applyBorder="1" applyAlignment="1">
      <alignment horizontal="right"/>
    </xf>
    <xf numFmtId="0" fontId="0" fillId="112" borderId="74" xfId="0" applyFill="1" applyBorder="1"/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</cellXfs>
  <cellStyles count="40233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Transport%20Data%20Future%20Technologies%2025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ocumentation"/>
      <sheetName val="TUI OUTPUT"/>
      <sheetName val="KEA OUTPUT"/>
      <sheetName val="EV OPEX"/>
      <sheetName val="EV Cost Projections -Tui"/>
      <sheetName val="EV Cost Projections - Kea"/>
      <sheetName val="Hydrogen Vehicles - Tui"/>
      <sheetName val="Hydrogen Vehicles - Kea"/>
      <sheetName val="Chargers"/>
      <sheetName val="AEA Report analysis"/>
      <sheetName val="Phase 2 - Existing Technologies"/>
      <sheetName val=" VFEM Data"/>
      <sheetName val="EFs"/>
      <sheetName val="Efficiencies"/>
      <sheetName val="AFA"/>
      <sheetName val="VFEM Pivot - TUI"/>
      <sheetName val="VFEM Pivot - KEA"/>
      <sheetName val="Buses and Hydrogen OPEX"/>
      <sheetName val="Motorcycle Costs"/>
      <sheetName val="Aviation"/>
    </sheetNames>
    <sheetDataSet>
      <sheetData sheetId="0"/>
      <sheetData sheetId="1"/>
      <sheetData sheetId="2">
        <row r="4">
          <cell r="K4">
            <v>18.893708932999999</v>
          </cell>
          <cell r="L4">
            <v>33857.253063779492</v>
          </cell>
          <cell r="M4">
            <v>35211.088115724975</v>
          </cell>
          <cell r="N4">
            <v>36291.880804252884</v>
          </cell>
          <cell r="O4">
            <v>36519.416107100864</v>
          </cell>
          <cell r="P4">
            <v>1383.6761070950265</v>
          </cell>
        </row>
        <row r="5">
          <cell r="K5">
            <v>19.957648846000001</v>
          </cell>
          <cell r="L5">
            <v>40982.1610282072</v>
          </cell>
          <cell r="M5">
            <v>42538.44562421507</v>
          </cell>
          <cell r="N5">
            <v>43835.349454221621</v>
          </cell>
          <cell r="O5">
            <v>44224.420603223589</v>
          </cell>
          <cell r="P5">
            <v>1343.0866666666668</v>
          </cell>
        </row>
        <row r="6">
          <cell r="K6">
            <v>18.893708932999999</v>
          </cell>
          <cell r="L6">
            <v>36679.454380806776</v>
          </cell>
          <cell r="M6">
            <v>37550.591422350932</v>
          </cell>
          <cell r="N6">
            <v>38513.427099847118</v>
          </cell>
          <cell r="O6">
            <v>38742.673689727155</v>
          </cell>
          <cell r="P6">
            <v>1383.6761070950265</v>
          </cell>
        </row>
        <row r="7">
          <cell r="K7">
            <v>18.893708932999999</v>
          </cell>
          <cell r="L7">
            <v>38494.327307022897</v>
          </cell>
          <cell r="M7">
            <v>37334.859617052323</v>
          </cell>
          <cell r="N7">
            <v>37334.859617052323</v>
          </cell>
          <cell r="O7">
            <v>37334.859617052323</v>
          </cell>
          <cell r="P7">
            <v>1133.0287043611559</v>
          </cell>
        </row>
        <row r="8">
          <cell r="K8">
            <v>18.893708932999999</v>
          </cell>
          <cell r="L8">
            <v>46595.059480966062</v>
          </cell>
          <cell r="M8">
            <v>45638.562658776144</v>
          </cell>
          <cell r="N8">
            <v>45775.20506194613</v>
          </cell>
          <cell r="O8">
            <v>45911.847465116123</v>
          </cell>
          <cell r="P8">
            <v>1099.7918790206932</v>
          </cell>
        </row>
        <row r="9">
          <cell r="K9">
            <v>18.893708932999999</v>
          </cell>
          <cell r="L9">
            <v>41703.056054724555</v>
          </cell>
          <cell r="M9">
            <v>39815.471043755213</v>
          </cell>
          <cell r="N9">
            <v>39620.250102217644</v>
          </cell>
          <cell r="O9">
            <v>39607.760407592621</v>
          </cell>
          <cell r="P9">
            <v>1133.0287043611559</v>
          </cell>
        </row>
        <row r="10">
          <cell r="K10">
            <v>18.893708932999999</v>
          </cell>
          <cell r="P10">
            <v>1239.1652495566477</v>
          </cell>
        </row>
        <row r="11">
          <cell r="F11">
            <v>0.73529411764705876</v>
          </cell>
          <cell r="K11">
            <v>18.893708932999999</v>
          </cell>
          <cell r="P11">
            <v>1261.7805887725383</v>
          </cell>
        </row>
        <row r="12">
          <cell r="K12">
            <v>18.893708932999999</v>
          </cell>
          <cell r="P12">
            <v>1215.1329648648723</v>
          </cell>
        </row>
        <row r="15">
          <cell r="K15">
            <v>18.893708932999999</v>
          </cell>
          <cell r="P15">
            <v>1179.4876524705812</v>
          </cell>
        </row>
        <row r="18">
          <cell r="K18">
            <v>18.893708932999999</v>
          </cell>
          <cell r="P18">
            <v>1215.1329648648723</v>
          </cell>
        </row>
        <row r="21">
          <cell r="K21">
            <v>22.051404092999999</v>
          </cell>
          <cell r="L21">
            <v>33896.666666666664</v>
          </cell>
          <cell r="M21">
            <v>35252.077732974911</v>
          </cell>
          <cell r="N21">
            <v>36334.128584229395</v>
          </cell>
          <cell r="O21">
            <v>36561.928763440854</v>
          </cell>
          <cell r="P21">
            <v>1343.0866666666668</v>
          </cell>
        </row>
        <row r="22">
          <cell r="K22">
            <v>15.784552846</v>
          </cell>
          <cell r="L22">
            <v>50400.339083480678</v>
          </cell>
          <cell r="M22">
            <v>53296.910295174974</v>
          </cell>
          <cell r="N22">
            <v>54841.74827474526</v>
          </cell>
          <cell r="O22">
            <v>56386.586254315545</v>
          </cell>
          <cell r="P22">
            <v>1539.6112737265694</v>
          </cell>
        </row>
        <row r="23">
          <cell r="K23">
            <v>22.051404092999999</v>
          </cell>
          <cell r="L23">
            <v>36718.867983693948</v>
          </cell>
          <cell r="M23">
            <v>37384.064867456524</v>
          </cell>
          <cell r="N23">
            <v>38847.498011734177</v>
          </cell>
          <cell r="O23">
            <v>39379.655518744235</v>
          </cell>
          <cell r="P23">
            <v>1343.0866666666668</v>
          </cell>
        </row>
        <row r="24">
          <cell r="K24">
            <v>22.051404092999999</v>
          </cell>
          <cell r="L24">
            <v>38539.138979341078</v>
          </cell>
          <cell r="M24">
            <v>37682.713668689052</v>
          </cell>
          <cell r="N24">
            <v>38253.6638757904</v>
          </cell>
          <cell r="O24">
            <v>38539.138979341078</v>
          </cell>
          <cell r="P24">
            <v>1099.7918790206932</v>
          </cell>
        </row>
        <row r="25">
          <cell r="K25">
            <v>22.051404092999999</v>
          </cell>
          <cell r="L25">
            <v>57303.146992157868</v>
          </cell>
          <cell r="M25">
            <v>56971.740085556601</v>
          </cell>
          <cell r="N25">
            <v>57739.04278451288</v>
          </cell>
          <cell r="O25">
            <v>59435.882015026378</v>
          </cell>
          <cell r="P25">
            <v>1260.7168380991943</v>
          </cell>
        </row>
        <row r="26">
          <cell r="K26">
            <v>22.051404092999999</v>
          </cell>
          <cell r="L26">
            <v>41747.867727042736</v>
          </cell>
          <cell r="M26">
            <v>39961.701629130599</v>
          </cell>
          <cell r="N26">
            <v>40899.814836933503</v>
          </cell>
          <cell r="O26">
            <v>41509.243858956434</v>
          </cell>
          <cell r="P26">
            <v>1099.7918790206932</v>
          </cell>
        </row>
        <row r="27">
          <cell r="K27">
            <v>22.051404092999999</v>
          </cell>
          <cell r="P27">
            <v>1364.6746492609298</v>
          </cell>
        </row>
        <row r="28">
          <cell r="F28">
            <v>0.73529411764705876</v>
          </cell>
          <cell r="K28">
            <v>22.051404092999999</v>
          </cell>
          <cell r="P28">
            <v>1692.6552473308172</v>
          </cell>
        </row>
        <row r="29">
          <cell r="K29">
            <v>22.051404092999999</v>
          </cell>
          <cell r="P29">
            <v>1280.6510350298381</v>
          </cell>
        </row>
        <row r="32">
          <cell r="K32">
            <v>22.051404092999999</v>
          </cell>
          <cell r="P32">
            <v>1243.0837831062702</v>
          </cell>
        </row>
        <row r="35">
          <cell r="K35">
            <v>22.051404092999999</v>
          </cell>
          <cell r="P35">
            <v>1280.6510350298381</v>
          </cell>
        </row>
        <row r="38">
          <cell r="K38">
            <v>12.147264359999999</v>
          </cell>
          <cell r="L38">
            <v>10000</v>
          </cell>
          <cell r="M38">
            <v>10230.76923076923</v>
          </cell>
          <cell r="N38">
            <v>10538.461538461539</v>
          </cell>
          <cell r="O38">
            <v>10769.23076923077</v>
          </cell>
          <cell r="P38">
            <v>500</v>
          </cell>
        </row>
        <row r="39">
          <cell r="K39">
            <v>12.147264359999999</v>
          </cell>
          <cell r="L39">
            <v>12862.099886935162</v>
          </cell>
          <cell r="M39">
            <v>11173.949276774923</v>
          </cell>
          <cell r="N39">
            <v>11173.949276774923</v>
          </cell>
          <cell r="O39">
            <v>11093.561152481578</v>
          </cell>
          <cell r="P39">
            <v>250</v>
          </cell>
        </row>
        <row r="41">
          <cell r="K41">
            <v>21.981385162999999</v>
          </cell>
          <cell r="P41">
            <v>3801.3612509083341</v>
          </cell>
        </row>
        <row r="42">
          <cell r="F42">
            <v>0.19607843137254904</v>
          </cell>
          <cell r="K42">
            <v>21.981385162999999</v>
          </cell>
        </row>
        <row r="43">
          <cell r="F43">
            <v>0.12820512820512822</v>
          </cell>
          <cell r="K43">
            <v>21.981385162999999</v>
          </cell>
        </row>
        <row r="44">
          <cell r="P44">
            <v>16444.704017308974</v>
          </cell>
        </row>
        <row r="45">
          <cell r="F45">
            <v>0.19607843137254904</v>
          </cell>
        </row>
        <row r="46">
          <cell r="F46">
            <v>0.12820512820512822</v>
          </cell>
        </row>
        <row r="48">
          <cell r="K48">
            <v>26.248000000000001</v>
          </cell>
          <cell r="P48">
            <v>18744.199504942342</v>
          </cell>
        </row>
        <row r="49">
          <cell r="K49">
            <v>30</v>
          </cell>
        </row>
        <row r="50">
          <cell r="F50">
            <v>0.16129032258064516</v>
          </cell>
          <cell r="G50">
            <v>0.17574692442882248</v>
          </cell>
          <cell r="H50">
            <v>0.20533880903490759</v>
          </cell>
          <cell r="K50">
            <v>30</v>
          </cell>
        </row>
      </sheetData>
      <sheetData sheetId="3"/>
      <sheetData sheetId="4">
        <row r="10">
          <cell r="H10">
            <v>505.81691279628359</v>
          </cell>
          <cell r="J10">
            <v>226.95206218885883</v>
          </cell>
        </row>
        <row r="12">
          <cell r="H12">
            <v>652.83871592759635</v>
          </cell>
          <cell r="J12">
            <v>380.4135374766069</v>
          </cell>
        </row>
        <row r="14">
          <cell r="H14">
            <v>151.74507383888511</v>
          </cell>
          <cell r="J14">
            <v>49.516813568478284</v>
          </cell>
        </row>
        <row r="15">
          <cell r="H15">
            <v>252.90845639814179</v>
          </cell>
          <cell r="J15">
            <v>61.896016960597855</v>
          </cell>
        </row>
      </sheetData>
      <sheetData sheetId="5"/>
      <sheetData sheetId="6">
        <row r="8">
          <cell r="C8">
            <v>54284.338031358231</v>
          </cell>
          <cell r="F8">
            <v>34997.73333711653</v>
          </cell>
          <cell r="G8">
            <v>34997.73333711653</v>
          </cell>
          <cell r="H8">
            <v>34997.73333711653</v>
          </cell>
          <cell r="K8">
            <v>54020.099024374751</v>
          </cell>
          <cell r="N8">
            <v>39280.124125441616</v>
          </cell>
          <cell r="O8">
            <v>39280.124125441616</v>
          </cell>
          <cell r="P8">
            <v>39280.124125441616</v>
          </cell>
        </row>
        <row r="21">
          <cell r="K21">
            <v>77375.5</v>
          </cell>
          <cell r="N21">
            <v>56515.212600730389</v>
          </cell>
          <cell r="O21">
            <v>56515.212600730389</v>
          </cell>
          <cell r="P21">
            <v>56515.212600730389</v>
          </cell>
        </row>
      </sheetData>
      <sheetData sheetId="7"/>
      <sheetData sheetId="8">
        <row r="30">
          <cell r="B30">
            <v>74500</v>
          </cell>
          <cell r="E30">
            <v>48563.295206247887</v>
          </cell>
          <cell r="F30">
            <v>44324.333170103309</v>
          </cell>
          <cell r="G30">
            <v>41620.301814681625</v>
          </cell>
        </row>
        <row r="46">
          <cell r="B46">
            <v>97283.967328970932</v>
          </cell>
          <cell r="E46">
            <v>65197.195446041362</v>
          </cell>
          <cell r="F46">
            <v>59842.717084595584</v>
          </cell>
          <cell r="G46">
            <v>56427.098530378717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J6">
            <v>7.3200547754531456E-2</v>
          </cell>
          <cell r="K6">
            <v>7.7679717147308272E-2</v>
          </cell>
          <cell r="L6">
            <v>8.2433931151336043E-2</v>
          </cell>
        </row>
        <row r="7">
          <cell r="J7">
            <v>0.26548132515092704</v>
          </cell>
          <cell r="K7">
            <v>0.30574531757421253</v>
          </cell>
          <cell r="L7">
            <v>0.3363475082593142</v>
          </cell>
        </row>
        <row r="13">
          <cell r="J13">
            <v>0.27102281432564018</v>
          </cell>
          <cell r="K13">
            <v>0.2974497733795457</v>
          </cell>
          <cell r="L13">
            <v>0.35497793512336023</v>
          </cell>
        </row>
        <row r="14">
          <cell r="J14">
            <v>1.4079926153257907</v>
          </cell>
          <cell r="K14">
            <v>1.4244365170503834</v>
          </cell>
          <cell r="L14">
            <v>1.5685013916117045</v>
          </cell>
        </row>
        <row r="15">
          <cell r="J15">
            <v>0.40973965605281187</v>
          </cell>
          <cell r="K15">
            <v>0.47640355877824719</v>
          </cell>
          <cell r="L15">
            <v>0.59501402300457451</v>
          </cell>
        </row>
        <row r="18">
          <cell r="J18">
            <v>0.29574226589403763</v>
          </cell>
          <cell r="K18">
            <v>0.33152025546447683</v>
          </cell>
          <cell r="L18">
            <v>0.39472888494274228</v>
          </cell>
        </row>
        <row r="27">
          <cell r="J27">
            <v>0.13187233674282225</v>
          </cell>
          <cell r="K27">
            <v>0.1372267305348491</v>
          </cell>
          <cell r="L27">
            <v>0.14448841727219322</v>
          </cell>
        </row>
        <row r="34">
          <cell r="J34">
            <v>5.7874235293832728</v>
          </cell>
          <cell r="K34">
            <v>4.9403706423275437</v>
          </cell>
          <cell r="L34">
            <v>4.7287339592516169</v>
          </cell>
        </row>
        <row r="35">
          <cell r="J35">
            <v>0.58602989312730891</v>
          </cell>
          <cell r="K35">
            <v>0.61568558069197787</v>
          </cell>
          <cell r="L35">
            <v>0.71916678232733089</v>
          </cell>
        </row>
        <row r="37">
          <cell r="J37">
            <v>0.24232912878138682</v>
          </cell>
          <cell r="K37">
            <v>0.26016473235779525</v>
          </cell>
          <cell r="L37">
            <v>0.30361984702604994</v>
          </cell>
        </row>
        <row r="38">
          <cell r="J38">
            <v>1.3286635932044251</v>
          </cell>
          <cell r="K38">
            <v>1.1547044951380567</v>
          </cell>
          <cell r="L38">
            <v>1.2533056480065119</v>
          </cell>
        </row>
        <row r="39">
          <cell r="J39">
            <v>0.32080057540766088</v>
          </cell>
          <cell r="K39">
            <v>0.37690023893270219</v>
          </cell>
          <cell r="L39">
            <v>0.43089792618613815</v>
          </cell>
        </row>
        <row r="41">
          <cell r="K41">
            <v>0.38203547524807563</v>
          </cell>
          <cell r="L41">
            <v>0.39709181174952518</v>
          </cell>
        </row>
        <row r="42">
          <cell r="J42">
            <v>0.22446549570454616</v>
          </cell>
          <cell r="K42">
            <v>0.25997066428980109</v>
          </cell>
          <cell r="L42">
            <v>0.32502286698004218</v>
          </cell>
        </row>
      </sheetData>
      <sheetData sheetId="15">
        <row r="31">
          <cell r="H31">
            <v>0.13640989206096249</v>
          </cell>
          <cell r="I31">
            <v>0.18299133909599405</v>
          </cell>
          <cell r="L31">
            <v>3.0007890049087275E-2</v>
          </cell>
        </row>
        <row r="33">
          <cell r="H33">
            <v>0.17231484714244974</v>
          </cell>
          <cell r="I33">
            <v>0.21377881641408356</v>
          </cell>
          <cell r="L33">
            <v>2.9983436126264043E-2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86"/>
  <sheetViews>
    <sheetView tabSelected="1" topLeftCell="A14" zoomScale="70" zoomScaleNormal="70" workbookViewId="0">
      <selection activeCell="AA61" sqref="AA61"/>
    </sheetView>
  </sheetViews>
  <sheetFormatPr defaultRowHeight="15"/>
  <cols>
    <col min="1" max="1" width="21" style="7" customWidth="1"/>
    <col min="2" max="2" width="34.5703125" style="7" customWidth="1"/>
    <col min="3" max="3" width="15.140625" style="7" customWidth="1"/>
    <col min="4" max="4" width="20" style="7" customWidth="1"/>
    <col min="5" max="5" width="12.5703125" style="7" customWidth="1"/>
    <col min="6" max="6" width="11.140625" style="7" customWidth="1"/>
    <col min="7" max="8" width="11.42578125" style="7" customWidth="1"/>
    <col min="9" max="10" width="11.85546875" style="7" customWidth="1"/>
    <col min="11" max="11" width="9.140625" style="7"/>
    <col min="12" max="13" width="10.5703125" style="7" customWidth="1"/>
    <col min="14" max="14" width="10.5703125" style="7" bestFit="1" customWidth="1"/>
    <col min="15" max="15" width="11" style="7" customWidth="1"/>
    <col min="16" max="16" width="10.5703125" style="7" bestFit="1" customWidth="1"/>
    <col min="17" max="16384" width="9.140625" style="7"/>
  </cols>
  <sheetData>
    <row r="1" spans="1:21" ht="15.75" thickBot="1"/>
    <row r="2" spans="1:21" ht="25.5">
      <c r="A2" s="330" t="s">
        <v>49</v>
      </c>
      <c r="B2" s="192" t="s">
        <v>2</v>
      </c>
      <c r="C2" s="193" t="s">
        <v>3</v>
      </c>
      <c r="D2" s="192" t="s">
        <v>4</v>
      </c>
      <c r="E2" s="194" t="s">
        <v>7</v>
      </c>
      <c r="F2" s="193" t="s">
        <v>48</v>
      </c>
      <c r="G2" s="195" t="s">
        <v>42</v>
      </c>
      <c r="H2" s="196" t="s">
        <v>43</v>
      </c>
      <c r="I2" s="197" t="s">
        <v>24</v>
      </c>
      <c r="J2" s="196" t="s">
        <v>47</v>
      </c>
      <c r="K2" s="198" t="s">
        <v>5</v>
      </c>
      <c r="L2" s="197" t="s">
        <v>50</v>
      </c>
      <c r="M2" s="199" t="s">
        <v>165</v>
      </c>
      <c r="N2" s="199" t="s">
        <v>40</v>
      </c>
      <c r="O2" s="199" t="s">
        <v>45</v>
      </c>
      <c r="P2" s="199" t="s">
        <v>41</v>
      </c>
      <c r="Q2" s="196" t="s">
        <v>149</v>
      </c>
      <c r="R2" s="200" t="s">
        <v>150</v>
      </c>
      <c r="S2" s="200" t="s">
        <v>44</v>
      </c>
    </row>
    <row r="3" spans="1:21" ht="39.75" thickBot="1">
      <c r="A3" s="331"/>
      <c r="B3" s="201" t="s">
        <v>17</v>
      </c>
      <c r="C3" s="202" t="s">
        <v>51</v>
      </c>
      <c r="D3" s="201" t="s">
        <v>52</v>
      </c>
      <c r="E3" s="203" t="s">
        <v>29</v>
      </c>
      <c r="F3" s="202" t="s">
        <v>26</v>
      </c>
      <c r="G3" s="204" t="s">
        <v>26</v>
      </c>
      <c r="H3" s="201" t="s">
        <v>26</v>
      </c>
      <c r="I3" s="202" t="s">
        <v>27</v>
      </c>
      <c r="J3" s="201"/>
      <c r="K3" s="203" t="s">
        <v>28</v>
      </c>
      <c r="L3" s="202" t="s">
        <v>30</v>
      </c>
      <c r="M3" s="305"/>
      <c r="N3" s="204" t="s">
        <v>30</v>
      </c>
      <c r="O3" s="204" t="s">
        <v>30</v>
      </c>
      <c r="P3" s="204" t="s">
        <v>30</v>
      </c>
      <c r="Q3" s="201" t="s">
        <v>31</v>
      </c>
      <c r="R3" s="205"/>
      <c r="S3" s="205" t="s">
        <v>53</v>
      </c>
    </row>
    <row r="4" spans="1:21" ht="15" customHeight="1">
      <c r="A4" s="332" t="s">
        <v>54</v>
      </c>
      <c r="B4" s="206" t="s">
        <v>55</v>
      </c>
      <c r="C4" s="23" t="s">
        <v>56</v>
      </c>
      <c r="D4" s="24" t="s">
        <v>57</v>
      </c>
      <c r="E4" s="187">
        <v>2020</v>
      </c>
      <c r="F4" s="131">
        <f>[2]Efficiencies!J18</f>
        <v>0.29574226589403763</v>
      </c>
      <c r="G4" s="132">
        <f>[2]Efficiencies!K18</f>
        <v>0.33152025546447683</v>
      </c>
      <c r="H4" s="133">
        <f>[2]Efficiencies!L18</f>
        <v>0.39472888494274228</v>
      </c>
      <c r="I4" s="134">
        <f>[2]AFA!H31</f>
        <v>0.13640989206096249</v>
      </c>
      <c r="J4" s="135">
        <f>[2]AFA!H33</f>
        <v>0.17231484714244974</v>
      </c>
      <c r="K4" s="187">
        <f>'[2]TUI OUTPUT'!K4</f>
        <v>18.893708932999999</v>
      </c>
      <c r="L4" s="31">
        <f>'[2]TUI OUTPUT'!L4</f>
        <v>33857.253063779492</v>
      </c>
      <c r="M4" s="306"/>
      <c r="N4" s="32">
        <f>'[2]TUI OUTPUT'!M4</f>
        <v>35211.088115724975</v>
      </c>
      <c r="O4" s="32">
        <f>'[2]TUI OUTPUT'!N4</f>
        <v>36291.880804252884</v>
      </c>
      <c r="P4" s="32">
        <f>'[2]TUI OUTPUT'!O4</f>
        <v>36519.416107100864</v>
      </c>
      <c r="Q4" s="33">
        <f>'[2]TUI OUTPUT'!P4</f>
        <v>1383.6761070950265</v>
      </c>
      <c r="R4" s="208"/>
      <c r="S4" s="209"/>
    </row>
    <row r="5" spans="1:21">
      <c r="A5" s="333"/>
      <c r="B5" s="210" t="s">
        <v>58</v>
      </c>
      <c r="C5" s="36" t="s">
        <v>59</v>
      </c>
      <c r="D5" s="37" t="s">
        <v>57</v>
      </c>
      <c r="E5" s="188">
        <v>2020</v>
      </c>
      <c r="F5" s="136">
        <f>[2]Efficiencies!J13</f>
        <v>0.27102281432564018</v>
      </c>
      <c r="G5" s="137">
        <f>[2]Efficiencies!K13</f>
        <v>0.2974497733795457</v>
      </c>
      <c r="H5" s="138">
        <f>[2]Efficiencies!L13</f>
        <v>0.35497793512336023</v>
      </c>
      <c r="I5" s="139">
        <f>I4</f>
        <v>0.13640989206096249</v>
      </c>
      <c r="J5" s="140">
        <f>J4</f>
        <v>0.17231484714244974</v>
      </c>
      <c r="K5" s="188">
        <f>'[2]TUI OUTPUT'!K5</f>
        <v>19.957648846000001</v>
      </c>
      <c r="L5" s="44">
        <f>'[2]TUI OUTPUT'!L5</f>
        <v>40982.1610282072</v>
      </c>
      <c r="M5" s="307"/>
      <c r="N5" s="45">
        <f>'[2]TUI OUTPUT'!M5</f>
        <v>42538.44562421507</v>
      </c>
      <c r="O5" s="45">
        <f>'[2]TUI OUTPUT'!N5</f>
        <v>43835.349454221621</v>
      </c>
      <c r="P5" s="45">
        <f>'[2]TUI OUTPUT'!O5</f>
        <v>44224.420603223589</v>
      </c>
      <c r="Q5" s="46">
        <f>'[2]TUI OUTPUT'!P5</f>
        <v>1343.0866666666668</v>
      </c>
      <c r="R5" s="212"/>
      <c r="S5" s="213"/>
    </row>
    <row r="6" spans="1:21">
      <c r="A6" s="333"/>
      <c r="B6" s="210" t="s">
        <v>60</v>
      </c>
      <c r="C6" s="36" t="s">
        <v>61</v>
      </c>
      <c r="D6" s="37" t="s">
        <v>57</v>
      </c>
      <c r="E6" s="188">
        <v>2020</v>
      </c>
      <c r="F6" s="136">
        <f>F4*1.06</f>
        <v>0.31348680184767991</v>
      </c>
      <c r="G6" s="137">
        <f>G4*1.06</f>
        <v>0.35141147079234547</v>
      </c>
      <c r="H6" s="138">
        <f>H4*1.06</f>
        <v>0.41841261803930685</v>
      </c>
      <c r="I6" s="139">
        <f>I5</f>
        <v>0.13640989206096249</v>
      </c>
      <c r="J6" s="140">
        <f>J5</f>
        <v>0.17231484714244974</v>
      </c>
      <c r="K6" s="188">
        <f>'[2]TUI OUTPUT'!K6</f>
        <v>18.893708932999999</v>
      </c>
      <c r="L6" s="44">
        <f>'[2]TUI OUTPUT'!L6</f>
        <v>36679.454380806776</v>
      </c>
      <c r="M6" s="307"/>
      <c r="N6" s="45">
        <f>'[2]TUI OUTPUT'!M6</f>
        <v>37550.591422350932</v>
      </c>
      <c r="O6" s="45">
        <f>'[2]TUI OUTPUT'!N6</f>
        <v>38513.427099847118</v>
      </c>
      <c r="P6" s="45">
        <f>'[2]TUI OUTPUT'!O6</f>
        <v>38742.673689727155</v>
      </c>
      <c r="Q6" s="60">
        <f>'[2]TUI OUTPUT'!P6</f>
        <v>1383.6761070950265</v>
      </c>
      <c r="R6" s="214"/>
      <c r="S6" s="213"/>
    </row>
    <row r="7" spans="1:21">
      <c r="A7" s="333"/>
      <c r="B7" s="210" t="s">
        <v>62</v>
      </c>
      <c r="C7" s="36" t="s">
        <v>56</v>
      </c>
      <c r="D7" s="37" t="s">
        <v>57</v>
      </c>
      <c r="E7" s="188">
        <v>2020</v>
      </c>
      <c r="F7" s="136">
        <f>[2]Efficiencies!J15</f>
        <v>0.40973965605281187</v>
      </c>
      <c r="G7" s="137">
        <f>[2]Efficiencies!K15</f>
        <v>0.47640355877824719</v>
      </c>
      <c r="H7" s="138">
        <f>[2]Efficiencies!L15</f>
        <v>0.59501402300457451</v>
      </c>
      <c r="I7" s="139">
        <f t="shared" ref="I7:J12" si="0">I6</f>
        <v>0.13640989206096249</v>
      </c>
      <c r="J7" s="140">
        <f t="shared" si="0"/>
        <v>0.17231484714244974</v>
      </c>
      <c r="K7" s="188">
        <f>'[2]TUI OUTPUT'!K7</f>
        <v>18.893708932999999</v>
      </c>
      <c r="L7" s="44">
        <f>'[2]TUI OUTPUT'!L7</f>
        <v>38494.327307022897</v>
      </c>
      <c r="M7" s="307"/>
      <c r="N7" s="45">
        <f>'[2]TUI OUTPUT'!M7</f>
        <v>37334.859617052323</v>
      </c>
      <c r="O7" s="45">
        <f>'[2]TUI OUTPUT'!N7</f>
        <v>37334.859617052323</v>
      </c>
      <c r="P7" s="45">
        <f>'[2]TUI OUTPUT'!O7</f>
        <v>37334.859617052323</v>
      </c>
      <c r="Q7" s="46">
        <f>'[2]TUI OUTPUT'!P7</f>
        <v>1133.0287043611559</v>
      </c>
      <c r="R7" s="212"/>
      <c r="S7" s="213"/>
    </row>
    <row r="8" spans="1:21">
      <c r="A8" s="333"/>
      <c r="B8" s="210" t="s">
        <v>63</v>
      </c>
      <c r="C8" s="36" t="s">
        <v>59</v>
      </c>
      <c r="D8" s="37" t="s">
        <v>57</v>
      </c>
      <c r="E8" s="188">
        <v>2020</v>
      </c>
      <c r="F8" s="141">
        <f>F7/F4*F5</f>
        <v>0.37549179650919728</v>
      </c>
      <c r="G8" s="142">
        <f>G7/G4*G5</f>
        <v>0.42744335605455286</v>
      </c>
      <c r="H8" s="143">
        <f>H7/H4*H5</f>
        <v>0.53509347127268292</v>
      </c>
      <c r="I8" s="139">
        <f t="shared" si="0"/>
        <v>0.13640989206096249</v>
      </c>
      <c r="J8" s="140">
        <f t="shared" si="0"/>
        <v>0.17231484714244974</v>
      </c>
      <c r="K8" s="188">
        <f>'[2]TUI OUTPUT'!K8</f>
        <v>18.893708932999999</v>
      </c>
      <c r="L8" s="51">
        <f>'[2]TUI OUTPUT'!L8</f>
        <v>46595.059480966062</v>
      </c>
      <c r="M8" s="308"/>
      <c r="N8" s="45">
        <f>'[2]TUI OUTPUT'!M8</f>
        <v>45638.562658776144</v>
      </c>
      <c r="O8" s="45">
        <f>'[2]TUI OUTPUT'!N8</f>
        <v>45775.20506194613</v>
      </c>
      <c r="P8" s="45">
        <f>'[2]TUI OUTPUT'!O8</f>
        <v>45911.847465116123</v>
      </c>
      <c r="Q8" s="144">
        <f>'[2]TUI OUTPUT'!P8</f>
        <v>1099.7918790206932</v>
      </c>
      <c r="R8" s="215"/>
      <c r="S8" s="213"/>
      <c r="T8" s="52"/>
      <c r="U8" s="7" t="s">
        <v>64</v>
      </c>
    </row>
    <row r="9" spans="1:21">
      <c r="A9" s="333"/>
      <c r="B9" s="210" t="s">
        <v>65</v>
      </c>
      <c r="C9" s="36" t="s">
        <v>61</v>
      </c>
      <c r="D9" s="37" t="s">
        <v>57</v>
      </c>
      <c r="E9" s="188">
        <v>2020</v>
      </c>
      <c r="F9" s="141">
        <f>F7/F4*F6</f>
        <v>0.43432403541598058</v>
      </c>
      <c r="G9" s="142">
        <f>G7/G4*G6</f>
        <v>0.50498777230494207</v>
      </c>
      <c r="H9" s="143">
        <f>H7/H4*H6</f>
        <v>0.63071486438484903</v>
      </c>
      <c r="I9" s="139">
        <f t="shared" si="0"/>
        <v>0.13640989206096249</v>
      </c>
      <c r="J9" s="140">
        <f t="shared" si="0"/>
        <v>0.17231484714244974</v>
      </c>
      <c r="K9" s="188">
        <f>'[2]TUI OUTPUT'!K9</f>
        <v>18.893708932999999</v>
      </c>
      <c r="L9" s="51">
        <f>'[2]TUI OUTPUT'!L9</f>
        <v>41703.056054724555</v>
      </c>
      <c r="M9" s="308"/>
      <c r="N9" s="53">
        <f>'[2]TUI OUTPUT'!M9</f>
        <v>39815.471043755213</v>
      </c>
      <c r="O9" s="53">
        <f>'[2]TUI OUTPUT'!N9</f>
        <v>39620.250102217644</v>
      </c>
      <c r="P9" s="53">
        <f>'[2]TUI OUTPUT'!O9</f>
        <v>39607.760407592621</v>
      </c>
      <c r="Q9" s="145">
        <f>'[2]TUI OUTPUT'!P9</f>
        <v>1133.0287043611559</v>
      </c>
      <c r="R9" s="216"/>
      <c r="S9" s="213"/>
      <c r="T9" s="54"/>
      <c r="U9" s="7" t="s">
        <v>66</v>
      </c>
    </row>
    <row r="10" spans="1:21">
      <c r="A10" s="333"/>
      <c r="B10" s="210" t="s">
        <v>67</v>
      </c>
      <c r="C10" s="36" t="s">
        <v>68</v>
      </c>
      <c r="D10" s="37" t="s">
        <v>57</v>
      </c>
      <c r="E10" s="188">
        <v>2020</v>
      </c>
      <c r="F10" s="136">
        <f>[2]Efficiencies!J14</f>
        <v>1.4079926153257907</v>
      </c>
      <c r="G10" s="137">
        <f>[2]Efficiencies!K14</f>
        <v>1.4244365170503834</v>
      </c>
      <c r="H10" s="138">
        <f>[2]Efficiencies!L14</f>
        <v>1.5685013916117045</v>
      </c>
      <c r="I10" s="139">
        <f t="shared" si="0"/>
        <v>0.13640989206096249</v>
      </c>
      <c r="J10" s="140">
        <f t="shared" si="0"/>
        <v>0.17231484714244974</v>
      </c>
      <c r="K10" s="188">
        <f>'[2]TUI OUTPUT'!K10</f>
        <v>18.893708932999999</v>
      </c>
      <c r="L10" s="44">
        <f>'[2]EV Cost Projections - Kea'!C8</f>
        <v>54284.338031358231</v>
      </c>
      <c r="M10" s="307"/>
      <c r="N10" s="45">
        <f>'[2]EV Cost Projections - Kea'!F8</f>
        <v>34997.73333711653</v>
      </c>
      <c r="O10" s="45">
        <f>'[2]EV Cost Projections - Kea'!G8</f>
        <v>34997.73333711653</v>
      </c>
      <c r="P10" s="45">
        <f>'[2]EV Cost Projections - Kea'!H8</f>
        <v>34997.73333711653</v>
      </c>
      <c r="Q10" s="46">
        <f>'[2]TUI OUTPUT'!P10</f>
        <v>1239.1652495566477</v>
      </c>
      <c r="R10" s="212">
        <f>Q10+'[2]EV OPEX'!J10-'[2]EV OPEX'!H10</f>
        <v>960.30039894922311</v>
      </c>
      <c r="S10" s="213"/>
    </row>
    <row r="11" spans="1:21">
      <c r="A11" s="333"/>
      <c r="B11" s="210" t="s">
        <v>69</v>
      </c>
      <c r="C11" s="36" t="s">
        <v>70</v>
      </c>
      <c r="D11" s="37" t="s">
        <v>57</v>
      </c>
      <c r="E11" s="188">
        <v>2020</v>
      </c>
      <c r="F11" s="136">
        <f>'[2]TUI OUTPUT'!F11</f>
        <v>0.73529411764705876</v>
      </c>
      <c r="G11" s="146"/>
      <c r="H11" s="147"/>
      <c r="I11" s="139">
        <f t="shared" si="0"/>
        <v>0.13640989206096249</v>
      </c>
      <c r="J11" s="140">
        <f t="shared" si="0"/>
        <v>0.17231484714244974</v>
      </c>
      <c r="K11" s="188">
        <f>'[2]TUI OUTPUT'!K11</f>
        <v>18.893708932999999</v>
      </c>
      <c r="L11" s="44">
        <f>'[2]Hydrogen Vehicles - Kea'!B30</f>
        <v>74500</v>
      </c>
      <c r="M11" s="307"/>
      <c r="N11" s="45">
        <f>'[2]Hydrogen Vehicles - Kea'!E30</f>
        <v>48563.295206247887</v>
      </c>
      <c r="O11" s="45">
        <f>'[2]Hydrogen Vehicles - Kea'!F30</f>
        <v>44324.333170103309</v>
      </c>
      <c r="P11" s="45">
        <f>'[2]Hydrogen Vehicles - Kea'!G30</f>
        <v>41620.301814681625</v>
      </c>
      <c r="Q11" s="60">
        <f>'[2]TUI OUTPUT'!P11</f>
        <v>1261.7805887725383</v>
      </c>
      <c r="R11" s="214"/>
      <c r="S11" s="213"/>
    </row>
    <row r="12" spans="1:21">
      <c r="A12" s="333"/>
      <c r="B12" s="210" t="s">
        <v>71</v>
      </c>
      <c r="C12" s="57"/>
      <c r="D12" s="37" t="s">
        <v>57</v>
      </c>
      <c r="E12" s="188">
        <v>2020</v>
      </c>
      <c r="F12" s="136"/>
      <c r="G12" s="146"/>
      <c r="H12" s="147"/>
      <c r="I12" s="139">
        <f t="shared" si="0"/>
        <v>0.13640989206096249</v>
      </c>
      <c r="J12" s="140">
        <f t="shared" si="0"/>
        <v>0.17231484714244974</v>
      </c>
      <c r="K12" s="188">
        <f>'[2]TUI OUTPUT'!K12</f>
        <v>18.893708932999999</v>
      </c>
      <c r="L12" s="58">
        <f>'[2]EV Cost Projections - Kea'!K8</f>
        <v>54020.099024374751</v>
      </c>
      <c r="M12" s="309"/>
      <c r="N12" s="45">
        <f>'[2]EV Cost Projections - Kea'!N8</f>
        <v>39280.124125441616</v>
      </c>
      <c r="O12" s="45">
        <f>'[2]EV Cost Projections - Kea'!O8</f>
        <v>39280.124125441616</v>
      </c>
      <c r="P12" s="45">
        <f>'[2]EV Cost Projections - Kea'!P8</f>
        <v>39280.124125441616</v>
      </c>
      <c r="Q12" s="46">
        <f>'[2]TUI OUTPUT'!P12</f>
        <v>1215.1329648648723</v>
      </c>
      <c r="R12" s="212">
        <f>Q12+'[2]EV OPEX'!J14-'[2]EV OPEX'!H14</f>
        <v>1112.9047045944653</v>
      </c>
      <c r="S12" s="213"/>
    </row>
    <row r="13" spans="1:21">
      <c r="A13" s="333"/>
      <c r="B13" s="217"/>
      <c r="C13" s="36" t="s">
        <v>56</v>
      </c>
      <c r="D13" s="37"/>
      <c r="E13" s="188">
        <v>2020</v>
      </c>
      <c r="F13" s="136">
        <f>F4</f>
        <v>0.29574226589403763</v>
      </c>
      <c r="G13" s="137">
        <f>G4</f>
        <v>0.33152025546447683</v>
      </c>
      <c r="H13" s="138">
        <f>H4</f>
        <v>0.39472888494274228</v>
      </c>
      <c r="I13" s="139"/>
      <c r="J13" s="147"/>
      <c r="K13" s="188"/>
      <c r="L13" s="44"/>
      <c r="M13" s="307"/>
      <c r="N13" s="45"/>
      <c r="O13" s="45"/>
      <c r="P13" s="45"/>
      <c r="Q13" s="60"/>
      <c r="R13" s="212"/>
      <c r="S13" s="218">
        <v>0.4</v>
      </c>
    </row>
    <row r="14" spans="1:21">
      <c r="A14" s="333"/>
      <c r="B14" s="217"/>
      <c r="C14" s="36" t="s">
        <v>68</v>
      </c>
      <c r="D14" s="37"/>
      <c r="E14" s="188">
        <v>2020</v>
      </c>
      <c r="F14" s="136">
        <f>F10</f>
        <v>1.4079926153257907</v>
      </c>
      <c r="G14" s="137">
        <f>G10</f>
        <v>1.4244365170503834</v>
      </c>
      <c r="H14" s="138">
        <f>H10</f>
        <v>1.5685013916117045</v>
      </c>
      <c r="I14" s="139"/>
      <c r="J14" s="147"/>
      <c r="K14" s="188"/>
      <c r="L14" s="44"/>
      <c r="M14" s="307"/>
      <c r="N14" s="45"/>
      <c r="O14" s="45"/>
      <c r="P14" s="45"/>
      <c r="Q14" s="60"/>
      <c r="R14" s="212"/>
      <c r="S14" s="218">
        <v>0.6</v>
      </c>
    </row>
    <row r="15" spans="1:21">
      <c r="A15" s="333"/>
      <c r="B15" s="210" t="s">
        <v>72</v>
      </c>
      <c r="C15" s="57"/>
      <c r="D15" s="37" t="s">
        <v>57</v>
      </c>
      <c r="E15" s="188">
        <v>2020</v>
      </c>
      <c r="F15" s="136"/>
      <c r="G15" s="146"/>
      <c r="H15" s="147"/>
      <c r="I15" s="139">
        <f>I12</f>
        <v>0.13640989206096249</v>
      </c>
      <c r="J15" s="140">
        <f>J12</f>
        <v>0.17231484714244974</v>
      </c>
      <c r="K15" s="188">
        <f>'[2]TUI OUTPUT'!K15</f>
        <v>18.893708932999999</v>
      </c>
      <c r="L15" s="62">
        <f>L12/L4*L5</f>
        <v>65388.068925916901</v>
      </c>
      <c r="M15" s="310"/>
      <c r="N15" s="63">
        <f>N12/N4*N5</f>
        <v>47454.239946544003</v>
      </c>
      <c r="O15" s="63">
        <f>O12/O4*O5</f>
        <v>47444.715718402716</v>
      </c>
      <c r="P15" s="63">
        <f>P12/P4*P5</f>
        <v>47567.593237959496</v>
      </c>
      <c r="Q15" s="144">
        <f>'[2]TUI OUTPUT'!P15</f>
        <v>1179.4876524705812</v>
      </c>
      <c r="R15" s="212">
        <f>Q15+'[2]EV OPEX'!J14-'[2]EV OPEX'!H14</f>
        <v>1077.2593922001743</v>
      </c>
      <c r="S15" s="213"/>
    </row>
    <row r="16" spans="1:21">
      <c r="A16" s="333"/>
      <c r="B16" s="217"/>
      <c r="C16" s="36" t="s">
        <v>59</v>
      </c>
      <c r="D16" s="37"/>
      <c r="E16" s="188">
        <v>2020</v>
      </c>
      <c r="F16" s="136">
        <f>F5</f>
        <v>0.27102281432564018</v>
      </c>
      <c r="G16" s="137">
        <f>G5</f>
        <v>0.2974497733795457</v>
      </c>
      <c r="H16" s="138">
        <f>H5</f>
        <v>0.35497793512336023</v>
      </c>
      <c r="I16" s="139"/>
      <c r="J16" s="147"/>
      <c r="K16" s="188"/>
      <c r="L16" s="44"/>
      <c r="M16" s="307"/>
      <c r="N16" s="45"/>
      <c r="O16" s="45"/>
      <c r="P16" s="45"/>
      <c r="Q16" s="60"/>
      <c r="R16" s="212"/>
      <c r="S16" s="218">
        <v>0.4</v>
      </c>
    </row>
    <row r="17" spans="1:24">
      <c r="A17" s="333"/>
      <c r="B17" s="219"/>
      <c r="C17" s="36" t="s">
        <v>68</v>
      </c>
      <c r="D17" s="37"/>
      <c r="E17" s="188">
        <v>2020</v>
      </c>
      <c r="F17" s="136">
        <f>F10</f>
        <v>1.4079926153257907</v>
      </c>
      <c r="G17" s="137">
        <f>G10</f>
        <v>1.4244365170503834</v>
      </c>
      <c r="H17" s="138">
        <f>H10</f>
        <v>1.5685013916117045</v>
      </c>
      <c r="I17" s="139"/>
      <c r="J17" s="147"/>
      <c r="K17" s="188"/>
      <c r="L17" s="44"/>
      <c r="M17" s="307"/>
      <c r="N17" s="45"/>
      <c r="O17" s="45"/>
      <c r="P17" s="45"/>
      <c r="Q17" s="60"/>
      <c r="R17" s="212"/>
      <c r="S17" s="218">
        <v>0.6</v>
      </c>
    </row>
    <row r="18" spans="1:24">
      <c r="A18" s="333"/>
      <c r="B18" s="210" t="s">
        <v>73</v>
      </c>
      <c r="C18" s="57"/>
      <c r="D18" s="37" t="s">
        <v>57</v>
      </c>
      <c r="E18" s="188">
        <v>2020</v>
      </c>
      <c r="F18" s="136"/>
      <c r="G18" s="146"/>
      <c r="H18" s="147"/>
      <c r="I18" s="139">
        <f>I15</f>
        <v>0.13640989206096249</v>
      </c>
      <c r="J18" s="140">
        <f>J15</f>
        <v>0.17231484714244974</v>
      </c>
      <c r="K18" s="188">
        <f>'[2]TUI OUTPUT'!K18</f>
        <v>18.893708932999999</v>
      </c>
      <c r="L18" s="51">
        <f>L12/L4*L6</f>
        <v>58522.992224993905</v>
      </c>
      <c r="M18" s="308"/>
      <c r="N18" s="53">
        <f>N12/N4*N6</f>
        <v>41889.983269076227</v>
      </c>
      <c r="O18" s="53">
        <f>O12/O4*O6</f>
        <v>41684.590697786654</v>
      </c>
      <c r="P18" s="53">
        <f>P12/P4*P6</f>
        <v>41671.450250489099</v>
      </c>
      <c r="Q18" s="144">
        <f>'[2]TUI OUTPUT'!P18</f>
        <v>1215.1329648648723</v>
      </c>
      <c r="R18" s="212">
        <f>Q18+'[2]EV OPEX'!J14-'[2]EV OPEX'!H14</f>
        <v>1112.9047045944653</v>
      </c>
      <c r="S18" s="213"/>
    </row>
    <row r="19" spans="1:24">
      <c r="A19" s="333"/>
      <c r="B19" s="219"/>
      <c r="C19" s="36" t="s">
        <v>61</v>
      </c>
      <c r="D19" s="37"/>
      <c r="E19" s="211">
        <v>2020</v>
      </c>
      <c r="F19" s="136">
        <f>F6</f>
        <v>0.31348680184767991</v>
      </c>
      <c r="G19" s="137">
        <f>G6</f>
        <v>0.35141147079234547</v>
      </c>
      <c r="H19" s="138">
        <f>H6</f>
        <v>0.41841261803930685</v>
      </c>
      <c r="I19" s="139"/>
      <c r="J19" s="147"/>
      <c r="K19" s="211"/>
      <c r="L19" s="44"/>
      <c r="M19" s="307"/>
      <c r="N19" s="45"/>
      <c r="O19" s="45"/>
      <c r="P19" s="45"/>
      <c r="Q19" s="60"/>
      <c r="R19" s="214"/>
      <c r="S19" s="218">
        <v>0.4</v>
      </c>
    </row>
    <row r="20" spans="1:24" ht="15.75" thickBot="1">
      <c r="A20" s="334"/>
      <c r="B20" s="220"/>
      <c r="C20" s="66" t="s">
        <v>68</v>
      </c>
      <c r="D20" s="67"/>
      <c r="E20" s="221">
        <v>2020</v>
      </c>
      <c r="F20" s="148">
        <f>F10</f>
        <v>1.4079926153257907</v>
      </c>
      <c r="G20" s="149">
        <f>G10</f>
        <v>1.4244365170503834</v>
      </c>
      <c r="H20" s="150">
        <f>H10</f>
        <v>1.5685013916117045</v>
      </c>
      <c r="I20" s="151"/>
      <c r="J20" s="152"/>
      <c r="K20" s="221"/>
      <c r="L20" s="74"/>
      <c r="M20" s="311"/>
      <c r="N20" s="75"/>
      <c r="O20" s="75"/>
      <c r="P20" s="75"/>
      <c r="Q20" s="76"/>
      <c r="R20" s="222"/>
      <c r="S20" s="223">
        <v>0.6</v>
      </c>
    </row>
    <row r="21" spans="1:24" ht="15" customHeight="1">
      <c r="A21" s="332" t="s">
        <v>74</v>
      </c>
      <c r="B21" s="206" t="s">
        <v>55</v>
      </c>
      <c r="C21" s="23" t="s">
        <v>56</v>
      </c>
      <c r="D21" s="24" t="s">
        <v>75</v>
      </c>
      <c r="E21" s="187">
        <v>2020</v>
      </c>
      <c r="F21" s="131">
        <f>[2]Efficiencies!J42</f>
        <v>0.22446549570454616</v>
      </c>
      <c r="G21" s="132">
        <f>[2]Efficiencies!K42</f>
        <v>0.25997066428980109</v>
      </c>
      <c r="H21" s="133">
        <f>[2]Efficiencies!L42</f>
        <v>0.32502286698004218</v>
      </c>
      <c r="I21" s="134">
        <f>[2]AFA!I31</f>
        <v>0.18299133909599405</v>
      </c>
      <c r="J21" s="135">
        <f>[2]AFA!I33</f>
        <v>0.21377881641408356</v>
      </c>
      <c r="K21" s="187">
        <f>'[2]TUI OUTPUT'!K21</f>
        <v>22.051404092999999</v>
      </c>
      <c r="L21" s="153">
        <f>'[2]TUI OUTPUT'!L21</f>
        <v>33896.666666666664</v>
      </c>
      <c r="M21" s="312"/>
      <c r="N21" s="32">
        <f>'[2]TUI OUTPUT'!M21</f>
        <v>35252.077732974911</v>
      </c>
      <c r="O21" s="32">
        <f>'[2]TUI OUTPUT'!N21</f>
        <v>36334.128584229395</v>
      </c>
      <c r="P21" s="32">
        <f>'[2]TUI OUTPUT'!O21</f>
        <v>36561.928763440854</v>
      </c>
      <c r="Q21" s="33">
        <f>'[2]TUI OUTPUT'!P21</f>
        <v>1343.0866666666668</v>
      </c>
      <c r="R21" s="208"/>
      <c r="S21" s="209"/>
    </row>
    <row r="22" spans="1:24">
      <c r="A22" s="333"/>
      <c r="B22" s="210" t="s">
        <v>58</v>
      </c>
      <c r="C22" s="36" t="s">
        <v>59</v>
      </c>
      <c r="D22" s="37" t="s">
        <v>75</v>
      </c>
      <c r="E22" s="188">
        <v>2020</v>
      </c>
      <c r="F22" s="136">
        <f>[2]Efficiencies!J37</f>
        <v>0.24232912878138682</v>
      </c>
      <c r="G22" s="137">
        <f>[2]Efficiencies!K37</f>
        <v>0.26016473235779525</v>
      </c>
      <c r="H22" s="138">
        <f>[2]Efficiencies!L37</f>
        <v>0.30361984702604994</v>
      </c>
      <c r="I22" s="139">
        <f>I21</f>
        <v>0.18299133909599405</v>
      </c>
      <c r="J22" s="140">
        <f>J21</f>
        <v>0.21377881641408356</v>
      </c>
      <c r="K22" s="188">
        <f>'[2]TUI OUTPUT'!K22</f>
        <v>15.784552846</v>
      </c>
      <c r="L22" s="154">
        <f>'[2]TUI OUTPUT'!L22</f>
        <v>50400.339083480678</v>
      </c>
      <c r="M22" s="313"/>
      <c r="N22" s="45">
        <f>'[2]TUI OUTPUT'!M22</f>
        <v>53296.910295174974</v>
      </c>
      <c r="O22" s="45">
        <f>'[2]TUI OUTPUT'!N22</f>
        <v>54841.74827474526</v>
      </c>
      <c r="P22" s="45">
        <f>'[2]TUI OUTPUT'!O22</f>
        <v>56386.586254315545</v>
      </c>
      <c r="Q22" s="46">
        <f>'[2]TUI OUTPUT'!P22</f>
        <v>1539.6112737265694</v>
      </c>
      <c r="R22" s="212"/>
      <c r="S22" s="213"/>
    </row>
    <row r="23" spans="1:24">
      <c r="A23" s="333"/>
      <c r="B23" s="210" t="s">
        <v>60</v>
      </c>
      <c r="C23" s="36" t="s">
        <v>61</v>
      </c>
      <c r="D23" s="37" t="s">
        <v>75</v>
      </c>
      <c r="E23" s="188">
        <v>2020</v>
      </c>
      <c r="F23" s="136">
        <f>F21*1.06</f>
        <v>0.23793342544681895</v>
      </c>
      <c r="G23" s="137">
        <f>[2]Efficiencies!K41</f>
        <v>0.38203547524807563</v>
      </c>
      <c r="H23" s="138">
        <f>[2]Efficiencies!L41</f>
        <v>0.39709181174952518</v>
      </c>
      <c r="I23" s="139">
        <f>I22</f>
        <v>0.18299133909599405</v>
      </c>
      <c r="J23" s="140">
        <f>J22</f>
        <v>0.21377881641408356</v>
      </c>
      <c r="K23" s="188">
        <f>'[2]TUI OUTPUT'!K23</f>
        <v>22.051404092999999</v>
      </c>
      <c r="L23" s="154">
        <f>'[2]TUI OUTPUT'!L23</f>
        <v>36718.867983693948</v>
      </c>
      <c r="M23" s="313"/>
      <c r="N23" s="45">
        <f>'[2]TUI OUTPUT'!M23</f>
        <v>37384.064867456524</v>
      </c>
      <c r="O23" s="45">
        <f>'[2]TUI OUTPUT'!N23</f>
        <v>38847.498011734177</v>
      </c>
      <c r="P23" s="45">
        <f>'[2]TUI OUTPUT'!O23</f>
        <v>39379.655518744235</v>
      </c>
      <c r="Q23" s="155">
        <f>'[2]TUI OUTPUT'!P23</f>
        <v>1343.0866666666668</v>
      </c>
      <c r="R23" s="224"/>
      <c r="S23" s="213"/>
    </row>
    <row r="24" spans="1:24">
      <c r="A24" s="333"/>
      <c r="B24" s="210" t="s">
        <v>62</v>
      </c>
      <c r="C24" s="36" t="s">
        <v>56</v>
      </c>
      <c r="D24" s="37" t="s">
        <v>75</v>
      </c>
      <c r="E24" s="188">
        <v>2020</v>
      </c>
      <c r="F24" s="136">
        <f>[2]Efficiencies!J39</f>
        <v>0.32080057540766088</v>
      </c>
      <c r="G24" s="137">
        <f>[2]Efficiencies!K39</f>
        <v>0.37690023893270219</v>
      </c>
      <c r="H24" s="138">
        <f>[2]Efficiencies!L39</f>
        <v>0.43089792618613815</v>
      </c>
      <c r="I24" s="139">
        <f t="shared" ref="I24:J29" si="1">I23</f>
        <v>0.18299133909599405</v>
      </c>
      <c r="J24" s="140">
        <f t="shared" si="1"/>
        <v>0.21377881641408356</v>
      </c>
      <c r="K24" s="188">
        <f>'[2]TUI OUTPUT'!K24</f>
        <v>22.051404092999999</v>
      </c>
      <c r="L24" s="44">
        <f>'[2]TUI OUTPUT'!L24</f>
        <v>38539.138979341078</v>
      </c>
      <c r="M24" s="307"/>
      <c r="N24" s="45">
        <f>'[2]TUI OUTPUT'!M24</f>
        <v>37682.713668689052</v>
      </c>
      <c r="O24" s="45">
        <f>'[2]TUI OUTPUT'!N24</f>
        <v>38253.6638757904</v>
      </c>
      <c r="P24" s="45">
        <f>'[2]TUI OUTPUT'!O24</f>
        <v>38539.138979341078</v>
      </c>
      <c r="Q24" s="46">
        <f>'[2]TUI OUTPUT'!P24</f>
        <v>1099.7918790206932</v>
      </c>
      <c r="R24" s="212"/>
      <c r="S24" s="213"/>
    </row>
    <row r="25" spans="1:24">
      <c r="A25" s="333"/>
      <c r="B25" s="210" t="s">
        <v>63</v>
      </c>
      <c r="C25" s="36" t="s">
        <v>59</v>
      </c>
      <c r="D25" s="37" t="s">
        <v>75</v>
      </c>
      <c r="E25" s="188">
        <v>2020</v>
      </c>
      <c r="F25" s="141">
        <f>F24/F21*F22</f>
        <v>0.34633084121503832</v>
      </c>
      <c r="G25" s="142">
        <f>G24/G21*G22</f>
        <v>0.37718159491337033</v>
      </c>
      <c r="H25" s="143">
        <f>H24/H21*H22</f>
        <v>0.40252294753313739</v>
      </c>
      <c r="I25" s="139">
        <f t="shared" si="1"/>
        <v>0.18299133909599405</v>
      </c>
      <c r="J25" s="140">
        <f t="shared" si="1"/>
        <v>0.21377881641408356</v>
      </c>
      <c r="K25" s="188">
        <f>'[2]TUI OUTPUT'!K25</f>
        <v>22.051404092999999</v>
      </c>
      <c r="L25" s="51">
        <f>'[2]TUI OUTPUT'!L25</f>
        <v>57303.146992157868</v>
      </c>
      <c r="M25" s="308"/>
      <c r="N25" s="45">
        <f>'[2]TUI OUTPUT'!M25</f>
        <v>56971.740085556601</v>
      </c>
      <c r="O25" s="45">
        <f>'[2]TUI OUTPUT'!N25</f>
        <v>57739.04278451288</v>
      </c>
      <c r="P25" s="45">
        <f>'[2]TUI OUTPUT'!O25</f>
        <v>59435.882015026378</v>
      </c>
      <c r="Q25" s="144">
        <f>'[2]TUI OUTPUT'!P25</f>
        <v>1260.7168380991943</v>
      </c>
      <c r="R25" s="215"/>
      <c r="S25" s="213"/>
      <c r="U25" s="85"/>
      <c r="V25" s="85"/>
      <c r="W25" s="85"/>
      <c r="X25" s="85"/>
    </row>
    <row r="26" spans="1:24">
      <c r="A26" s="333"/>
      <c r="B26" s="210" t="s">
        <v>65</v>
      </c>
      <c r="C26" s="36" t="s">
        <v>61</v>
      </c>
      <c r="D26" s="37" t="s">
        <v>75</v>
      </c>
      <c r="E26" s="188">
        <v>2020</v>
      </c>
      <c r="F26" s="141">
        <f>F24*1.06</f>
        <v>0.34004860993212055</v>
      </c>
      <c r="G26" s="142">
        <f>G24*1.06</f>
        <v>0.39951425326866435</v>
      </c>
      <c r="H26" s="143">
        <f>H24*1.06</f>
        <v>0.45675180175730645</v>
      </c>
      <c r="I26" s="139">
        <f t="shared" si="1"/>
        <v>0.18299133909599405</v>
      </c>
      <c r="J26" s="140">
        <f t="shared" si="1"/>
        <v>0.21377881641408356</v>
      </c>
      <c r="K26" s="188">
        <f>'[2]TUI OUTPUT'!K26</f>
        <v>22.051404092999999</v>
      </c>
      <c r="L26" s="51">
        <f>'[2]TUI OUTPUT'!L26</f>
        <v>41747.867727042736</v>
      </c>
      <c r="M26" s="308"/>
      <c r="N26" s="53">
        <f>'[2]TUI OUTPUT'!M26</f>
        <v>39961.701629130599</v>
      </c>
      <c r="O26" s="53">
        <f>'[2]TUI OUTPUT'!N26</f>
        <v>40899.814836933503</v>
      </c>
      <c r="P26" s="53">
        <f>'[2]TUI OUTPUT'!O26</f>
        <v>41509.243858956434</v>
      </c>
      <c r="Q26" s="155">
        <f>'[2]TUI OUTPUT'!P26</f>
        <v>1099.7918790206932</v>
      </c>
      <c r="R26" s="224"/>
      <c r="S26" s="213"/>
      <c r="U26" s="85"/>
      <c r="V26" s="85"/>
      <c r="W26" s="85"/>
      <c r="X26" s="85"/>
    </row>
    <row r="27" spans="1:24">
      <c r="A27" s="333"/>
      <c r="B27" s="210" t="s">
        <v>67</v>
      </c>
      <c r="C27" s="36" t="s">
        <v>68</v>
      </c>
      <c r="D27" s="37" t="s">
        <v>75</v>
      </c>
      <c r="E27" s="188">
        <v>2020</v>
      </c>
      <c r="F27" s="136">
        <f>[2]Efficiencies!J38</f>
        <v>1.3286635932044251</v>
      </c>
      <c r="G27" s="137">
        <f>[2]Efficiencies!K38</f>
        <v>1.1547044951380567</v>
      </c>
      <c r="H27" s="138">
        <f>[2]Efficiencies!L38</f>
        <v>1.2533056480065119</v>
      </c>
      <c r="I27" s="139">
        <f t="shared" si="1"/>
        <v>0.18299133909599405</v>
      </c>
      <c r="J27" s="140">
        <f t="shared" si="1"/>
        <v>0.21377881641408356</v>
      </c>
      <c r="K27" s="188">
        <f>'[2]TUI OUTPUT'!K27</f>
        <v>22.051404092999999</v>
      </c>
      <c r="L27" s="44">
        <v>63000</v>
      </c>
      <c r="M27" s="307"/>
      <c r="N27" s="45">
        <v>42288</v>
      </c>
      <c r="O27" s="45">
        <v>42288</v>
      </c>
      <c r="P27" s="45">
        <v>42288</v>
      </c>
      <c r="Q27" s="46">
        <f>'[2]TUI OUTPUT'!P27</f>
        <v>1364.6746492609298</v>
      </c>
      <c r="R27" s="212">
        <f>Q27+'[2]EV OPEX'!J12-'[2]EV OPEX'!H12</f>
        <v>1092.2494708099402</v>
      </c>
      <c r="S27" s="213"/>
    </row>
    <row r="28" spans="1:24">
      <c r="A28" s="333"/>
      <c r="B28" s="210" t="s">
        <v>69</v>
      </c>
      <c r="C28" s="36" t="s">
        <v>70</v>
      </c>
      <c r="D28" s="37" t="s">
        <v>75</v>
      </c>
      <c r="E28" s="188">
        <v>2020</v>
      </c>
      <c r="F28" s="136">
        <f>'[2]TUI OUTPUT'!F28</f>
        <v>0.73529411764705876</v>
      </c>
      <c r="G28" s="146"/>
      <c r="H28" s="147"/>
      <c r="I28" s="139">
        <f t="shared" si="1"/>
        <v>0.18299133909599405</v>
      </c>
      <c r="J28" s="140">
        <f t="shared" si="1"/>
        <v>0.21377881641408356</v>
      </c>
      <c r="K28" s="188">
        <f>'[2]TUI OUTPUT'!K28</f>
        <v>22.051404092999999</v>
      </c>
      <c r="L28" s="44">
        <f>'[2]Hydrogen Vehicles - Kea'!B46</f>
        <v>97283.967328970932</v>
      </c>
      <c r="M28" s="307"/>
      <c r="N28" s="45">
        <f>'[2]Hydrogen Vehicles - Kea'!E46</f>
        <v>65197.195446041362</v>
      </c>
      <c r="O28" s="45">
        <f>'[2]Hydrogen Vehicles - Kea'!F46</f>
        <v>59842.717084595584</v>
      </c>
      <c r="P28" s="45">
        <f>'[2]Hydrogen Vehicles - Kea'!G46</f>
        <v>56427.098530378717</v>
      </c>
      <c r="Q28" s="60">
        <f>'[2]TUI OUTPUT'!P28</f>
        <v>1692.6552473308172</v>
      </c>
      <c r="R28" s="214"/>
      <c r="S28" s="213"/>
      <c r="U28" s="85"/>
      <c r="V28" s="85"/>
      <c r="W28" s="85"/>
      <c r="X28" s="85"/>
    </row>
    <row r="29" spans="1:24">
      <c r="A29" s="333"/>
      <c r="B29" s="210" t="s">
        <v>71</v>
      </c>
      <c r="C29" s="57"/>
      <c r="D29" s="37" t="s">
        <v>75</v>
      </c>
      <c r="E29" s="188">
        <v>2020</v>
      </c>
      <c r="F29" s="136"/>
      <c r="G29" s="146"/>
      <c r="H29" s="147"/>
      <c r="I29" s="139">
        <f t="shared" si="1"/>
        <v>0.18299133909599405</v>
      </c>
      <c r="J29" s="140">
        <f t="shared" si="1"/>
        <v>0.21377881641408356</v>
      </c>
      <c r="K29" s="188">
        <f>'[2]TUI OUTPUT'!K29</f>
        <v>22.051404092999999</v>
      </c>
      <c r="L29" s="58">
        <f>'[2]EV Cost Projections - Kea'!K21</f>
        <v>77375.5</v>
      </c>
      <c r="M29" s="309"/>
      <c r="N29" s="86">
        <f>'[2]EV Cost Projections - Kea'!N21</f>
        <v>56515.212600730389</v>
      </c>
      <c r="O29" s="86">
        <f>'[2]EV Cost Projections - Kea'!O21</f>
        <v>56515.212600730389</v>
      </c>
      <c r="P29" s="86">
        <f>'[2]EV Cost Projections - Kea'!P21</f>
        <v>56515.212600730389</v>
      </c>
      <c r="Q29" s="144">
        <f>'[2]TUI OUTPUT'!P29</f>
        <v>1280.6510350298381</v>
      </c>
      <c r="R29" s="215">
        <f>Q29+'[2]EV OPEX'!J15-'[2]EV OPEX'!H15</f>
        <v>1089.638595592294</v>
      </c>
      <c r="S29" s="213"/>
    </row>
    <row r="30" spans="1:24">
      <c r="A30" s="333"/>
      <c r="B30" s="217"/>
      <c r="C30" s="36" t="s">
        <v>56</v>
      </c>
      <c r="D30" s="37"/>
      <c r="E30" s="188">
        <v>2020</v>
      </c>
      <c r="F30" s="136">
        <f>F21</f>
        <v>0.22446549570454616</v>
      </c>
      <c r="G30" s="137">
        <f>G21</f>
        <v>0.25997066428980109</v>
      </c>
      <c r="H30" s="138">
        <f>H21</f>
        <v>0.32502286698004218</v>
      </c>
      <c r="I30" s="139"/>
      <c r="J30" s="147"/>
      <c r="K30" s="188"/>
      <c r="L30" s="44"/>
      <c r="M30" s="307"/>
      <c r="N30" s="45"/>
      <c r="O30" s="45"/>
      <c r="P30" s="45"/>
      <c r="Q30" s="60"/>
      <c r="R30" s="212"/>
      <c r="S30" s="218">
        <v>0.4</v>
      </c>
    </row>
    <row r="31" spans="1:24">
      <c r="A31" s="333"/>
      <c r="B31" s="217"/>
      <c r="C31" s="36" t="s">
        <v>68</v>
      </c>
      <c r="D31" s="37"/>
      <c r="E31" s="188">
        <v>2020</v>
      </c>
      <c r="F31" s="136">
        <f>F27</f>
        <v>1.3286635932044251</v>
      </c>
      <c r="G31" s="137">
        <f>G27</f>
        <v>1.1547044951380567</v>
      </c>
      <c r="H31" s="138">
        <f>H27</f>
        <v>1.2533056480065119</v>
      </c>
      <c r="I31" s="139"/>
      <c r="J31" s="147"/>
      <c r="K31" s="188"/>
      <c r="L31" s="44"/>
      <c r="M31" s="307"/>
      <c r="N31" s="45"/>
      <c r="O31" s="45"/>
      <c r="P31" s="45"/>
      <c r="Q31" s="60"/>
      <c r="R31" s="212"/>
      <c r="S31" s="218">
        <v>0.6</v>
      </c>
    </row>
    <row r="32" spans="1:24">
      <c r="A32" s="333"/>
      <c r="B32" s="210" t="s">
        <v>72</v>
      </c>
      <c r="C32" s="57"/>
      <c r="D32" s="37" t="s">
        <v>75</v>
      </c>
      <c r="E32" s="188">
        <v>2020</v>
      </c>
      <c r="F32" s="136"/>
      <c r="G32" s="146"/>
      <c r="H32" s="147"/>
      <c r="I32" s="139">
        <f>I29</f>
        <v>0.18299133909599405</v>
      </c>
      <c r="J32" s="140">
        <f>J29</f>
        <v>0.21377881641408356</v>
      </c>
      <c r="K32" s="188">
        <f>'[2]TUI OUTPUT'!K32</f>
        <v>22.051404092999999</v>
      </c>
      <c r="L32" s="62">
        <f>L29/L21*L22</f>
        <v>115048.22804859455</v>
      </c>
      <c r="M32" s="310"/>
      <c r="N32" s="63">
        <f>N29/N21*N22</f>
        <v>85444.218043248969</v>
      </c>
      <c r="O32" s="63">
        <f>O29/O21*O22</f>
        <v>85302.529162299485</v>
      </c>
      <c r="P32" s="63">
        <f>O32</f>
        <v>85302.529162299485</v>
      </c>
      <c r="Q32" s="144">
        <f>'[2]TUI OUTPUT'!P32</f>
        <v>1243.0837831062702</v>
      </c>
      <c r="R32" s="215">
        <f>Q32+'[2]EV OPEX'!J15-'[2]EV OPEX'!H15</f>
        <v>1052.0713436687261</v>
      </c>
      <c r="S32" s="213"/>
    </row>
    <row r="33" spans="1:22">
      <c r="A33" s="333"/>
      <c r="B33" s="217"/>
      <c r="C33" s="36" t="s">
        <v>59</v>
      </c>
      <c r="D33" s="37"/>
      <c r="E33" s="188">
        <v>2020</v>
      </c>
      <c r="F33" s="136">
        <f>F22</f>
        <v>0.24232912878138682</v>
      </c>
      <c r="G33" s="137">
        <f>G22</f>
        <v>0.26016473235779525</v>
      </c>
      <c r="H33" s="138">
        <f>H22</f>
        <v>0.30361984702604994</v>
      </c>
      <c r="I33" s="139"/>
      <c r="J33" s="147"/>
      <c r="K33" s="188"/>
      <c r="L33" s="44"/>
      <c r="M33" s="307"/>
      <c r="N33" s="45"/>
      <c r="O33" s="45"/>
      <c r="P33" s="45"/>
      <c r="Q33" s="60"/>
      <c r="R33" s="212"/>
      <c r="S33" s="218">
        <v>0.4</v>
      </c>
    </row>
    <row r="34" spans="1:22">
      <c r="A34" s="333"/>
      <c r="B34" s="219"/>
      <c r="C34" s="36" t="s">
        <v>68</v>
      </c>
      <c r="D34" s="37"/>
      <c r="E34" s="188">
        <v>2020</v>
      </c>
      <c r="F34" s="136">
        <f>F27</f>
        <v>1.3286635932044251</v>
      </c>
      <c r="G34" s="137">
        <f>G27</f>
        <v>1.1547044951380567</v>
      </c>
      <c r="H34" s="138">
        <f>H27</f>
        <v>1.2533056480065119</v>
      </c>
      <c r="I34" s="139"/>
      <c r="J34" s="147"/>
      <c r="K34" s="188"/>
      <c r="L34" s="44"/>
      <c r="M34" s="307"/>
      <c r="N34" s="45"/>
      <c r="O34" s="45"/>
      <c r="P34" s="45"/>
      <c r="Q34" s="60"/>
      <c r="R34" s="212"/>
      <c r="S34" s="218">
        <v>0.6</v>
      </c>
    </row>
    <row r="35" spans="1:22">
      <c r="A35" s="333"/>
      <c r="B35" s="210" t="s">
        <v>73</v>
      </c>
      <c r="C35" s="57"/>
      <c r="D35" s="37" t="s">
        <v>75</v>
      </c>
      <c r="E35" s="188">
        <v>2020</v>
      </c>
      <c r="F35" s="136"/>
      <c r="G35" s="146"/>
      <c r="H35" s="147"/>
      <c r="I35" s="139">
        <f>I32</f>
        <v>0.18299133909599405</v>
      </c>
      <c r="J35" s="140">
        <f>J32</f>
        <v>0.21377881641408356</v>
      </c>
      <c r="K35" s="188">
        <f>'[2]TUI OUTPUT'!K35</f>
        <v>22.051404092999999</v>
      </c>
      <c r="L35" s="51">
        <f>L29/L21*L23</f>
        <v>83817.703894354752</v>
      </c>
      <c r="M35" s="308"/>
      <c r="N35" s="53">
        <f>N29/N21*N23</f>
        <v>59933.158830167638</v>
      </c>
      <c r="O35" s="53">
        <f>N35</f>
        <v>59933.158830167638</v>
      </c>
      <c r="P35" s="53">
        <f>O35</f>
        <v>59933.158830167638</v>
      </c>
      <c r="Q35" s="144">
        <f>'[2]TUI OUTPUT'!P35</f>
        <v>1280.6510350298381</v>
      </c>
      <c r="R35" s="215">
        <f>Q35+'[2]EV OPEX'!J15-'[2]EV OPEX'!H15</f>
        <v>1089.638595592294</v>
      </c>
      <c r="S35" s="213"/>
    </row>
    <row r="36" spans="1:22">
      <c r="A36" s="333"/>
      <c r="B36" s="219"/>
      <c r="C36" s="36" t="s">
        <v>61</v>
      </c>
      <c r="D36" s="37"/>
      <c r="E36" s="188">
        <v>2020</v>
      </c>
      <c r="F36" s="136">
        <f>F23</f>
        <v>0.23793342544681895</v>
      </c>
      <c r="G36" s="137">
        <f>G23</f>
        <v>0.38203547524807563</v>
      </c>
      <c r="H36" s="138">
        <f>H23</f>
        <v>0.39709181174952518</v>
      </c>
      <c r="I36" s="139"/>
      <c r="J36" s="147"/>
      <c r="K36" s="188"/>
      <c r="L36" s="44"/>
      <c r="M36" s="307"/>
      <c r="N36" s="45"/>
      <c r="O36" s="45"/>
      <c r="P36" s="45"/>
      <c r="Q36" s="60"/>
      <c r="R36" s="214"/>
      <c r="S36" s="218">
        <v>0.4</v>
      </c>
    </row>
    <row r="37" spans="1:22" ht="15.75" thickBot="1">
      <c r="A37" s="334"/>
      <c r="B37" s="225"/>
      <c r="C37" s="226" t="s">
        <v>68</v>
      </c>
      <c r="D37" s="227"/>
      <c r="E37" s="189">
        <v>2020</v>
      </c>
      <c r="F37" s="156">
        <f>F27</f>
        <v>1.3286635932044251</v>
      </c>
      <c r="G37" s="157">
        <f>G27</f>
        <v>1.1547044951380567</v>
      </c>
      <c r="H37" s="158">
        <f>H27</f>
        <v>1.2533056480065119</v>
      </c>
      <c r="I37" s="159"/>
      <c r="J37" s="160"/>
      <c r="K37" s="189"/>
      <c r="L37" s="161"/>
      <c r="M37" s="314"/>
      <c r="N37" s="162"/>
      <c r="O37" s="162"/>
      <c r="P37" s="162"/>
      <c r="Q37" s="163"/>
      <c r="R37" s="228"/>
      <c r="S37" s="229">
        <v>0.6</v>
      </c>
    </row>
    <row r="38" spans="1:22" ht="15" customHeight="1">
      <c r="A38" s="330" t="s">
        <v>76</v>
      </c>
      <c r="B38" s="206" t="s">
        <v>151</v>
      </c>
      <c r="C38" s="23" t="s">
        <v>56</v>
      </c>
      <c r="D38" s="24" t="s">
        <v>76</v>
      </c>
      <c r="E38" s="190">
        <v>2020</v>
      </c>
      <c r="F38" s="164">
        <f>[2]Efficiencies!J35</f>
        <v>0.58602989312730891</v>
      </c>
      <c r="G38" s="165">
        <f>[2]Efficiencies!K35</f>
        <v>0.61568558069197787</v>
      </c>
      <c r="H38" s="166">
        <f>[2]Efficiencies!L35</f>
        <v>0.71916678232733089</v>
      </c>
      <c r="I38" s="167">
        <f>[2]AFA!L31</f>
        <v>3.0007890049087275E-2</v>
      </c>
      <c r="J38" s="168">
        <f>[2]AFA!L33</f>
        <v>2.9983436126264043E-2</v>
      </c>
      <c r="K38" s="190">
        <f>'[2]TUI OUTPUT'!K38</f>
        <v>12.147264359999999</v>
      </c>
      <c r="L38" s="169">
        <f>'[2]TUI OUTPUT'!L38</f>
        <v>10000</v>
      </c>
      <c r="M38" s="315"/>
      <c r="N38" s="170">
        <f>'[2]TUI OUTPUT'!M38</f>
        <v>10230.76923076923</v>
      </c>
      <c r="O38" s="170">
        <f>'[2]TUI OUTPUT'!N38</f>
        <v>10538.461538461539</v>
      </c>
      <c r="P38" s="170">
        <f>'[2]TUI OUTPUT'!O38</f>
        <v>10769.23076923077</v>
      </c>
      <c r="Q38" s="171">
        <f>'[2]TUI OUTPUT'!P38</f>
        <v>500</v>
      </c>
      <c r="R38" s="230"/>
      <c r="S38" s="231"/>
    </row>
    <row r="39" spans="1:22" ht="15.75" thickBot="1">
      <c r="A39" s="331"/>
      <c r="B39" s="232" t="s">
        <v>77</v>
      </c>
      <c r="C39" s="233" t="s">
        <v>68</v>
      </c>
      <c r="D39" s="234" t="s">
        <v>76</v>
      </c>
      <c r="E39" s="191">
        <v>2020</v>
      </c>
      <c r="F39" s="148">
        <f>[2]Efficiencies!J34</f>
        <v>5.7874235293832728</v>
      </c>
      <c r="G39" s="149">
        <f>[2]Efficiencies!K34</f>
        <v>4.9403706423275437</v>
      </c>
      <c r="H39" s="150">
        <f>[2]Efficiencies!L34</f>
        <v>4.7287339592516169</v>
      </c>
      <c r="I39" s="172">
        <f>I38</f>
        <v>3.0007890049087275E-2</v>
      </c>
      <c r="J39" s="173">
        <f>J38</f>
        <v>2.9983436126264043E-2</v>
      </c>
      <c r="K39" s="191">
        <f>'[2]TUI OUTPUT'!K39</f>
        <v>12.147264359999999</v>
      </c>
      <c r="L39" s="74">
        <f>'[2]TUI OUTPUT'!L39</f>
        <v>12862.099886935162</v>
      </c>
      <c r="M39" s="311"/>
      <c r="N39" s="75">
        <f>'[2]TUI OUTPUT'!M39</f>
        <v>11173.949276774923</v>
      </c>
      <c r="O39" s="75">
        <f>'[2]TUI OUTPUT'!N39</f>
        <v>11173.949276774923</v>
      </c>
      <c r="P39" s="75">
        <f>'[2]TUI OUTPUT'!O39</f>
        <v>11093.561152481578</v>
      </c>
      <c r="Q39" s="76">
        <f>'[2]TUI OUTPUT'!P39</f>
        <v>250</v>
      </c>
      <c r="R39" s="222"/>
      <c r="S39" s="235"/>
    </row>
    <row r="40" spans="1:22" ht="14.25" customHeight="1">
      <c r="A40" s="323" t="s">
        <v>78</v>
      </c>
      <c r="B40" s="236" t="s">
        <v>79</v>
      </c>
      <c r="C40" s="23" t="s">
        <v>56</v>
      </c>
      <c r="D40" s="24" t="s">
        <v>80</v>
      </c>
      <c r="E40" s="207">
        <v>2020</v>
      </c>
      <c r="F40" s="131"/>
      <c r="G40" s="132"/>
      <c r="H40" s="133"/>
      <c r="I40" s="134"/>
      <c r="J40" s="174"/>
      <c r="K40" s="207"/>
      <c r="L40" s="175"/>
      <c r="M40" s="316"/>
      <c r="N40" s="176"/>
      <c r="O40" s="176"/>
      <c r="P40" s="176"/>
      <c r="Q40" s="91"/>
      <c r="R40" s="237"/>
      <c r="S40" s="238"/>
    </row>
    <row r="41" spans="1:22">
      <c r="A41" s="324"/>
      <c r="B41" s="210" t="s">
        <v>81</v>
      </c>
      <c r="C41" s="36" t="s">
        <v>59</v>
      </c>
      <c r="D41" s="37" t="s">
        <v>80</v>
      </c>
      <c r="E41" s="188">
        <v>2020</v>
      </c>
      <c r="F41" s="136">
        <f>[2]Efficiencies!J27</f>
        <v>0.13187233674282225</v>
      </c>
      <c r="G41" s="137">
        <f>[2]Efficiencies!K27</f>
        <v>0.1372267305348491</v>
      </c>
      <c r="H41" s="138">
        <f>[2]Efficiencies!L27</f>
        <v>0.14448841727219322</v>
      </c>
      <c r="I41" s="139">
        <v>0.12</v>
      </c>
      <c r="J41" s="177">
        <v>0.12</v>
      </c>
      <c r="K41" s="188">
        <f>'[2]TUI OUTPUT'!K41</f>
        <v>21.981385162999999</v>
      </c>
      <c r="L41" s="44">
        <v>122000</v>
      </c>
      <c r="M41" s="307"/>
      <c r="N41" s="45">
        <v>122000</v>
      </c>
      <c r="O41" s="45">
        <v>122000</v>
      </c>
      <c r="P41" s="45">
        <v>122000</v>
      </c>
      <c r="Q41" s="300">
        <f>'[2]TUI OUTPUT'!P41</f>
        <v>3801.3612509083341</v>
      </c>
      <c r="R41" s="301"/>
      <c r="S41" s="218"/>
    </row>
    <row r="42" spans="1:22">
      <c r="A42" s="324"/>
      <c r="B42" s="210" t="s">
        <v>82</v>
      </c>
      <c r="C42" s="36" t="s">
        <v>68</v>
      </c>
      <c r="D42" s="37" t="s">
        <v>80</v>
      </c>
      <c r="E42" s="188">
        <v>2020</v>
      </c>
      <c r="F42" s="136">
        <f>'[2]TUI OUTPUT'!F42</f>
        <v>0.19607843137254904</v>
      </c>
      <c r="G42" s="137"/>
      <c r="H42" s="138"/>
      <c r="I42" s="102">
        <f>I41</f>
        <v>0.12</v>
      </c>
      <c r="J42" s="177">
        <f>J41</f>
        <v>0.12</v>
      </c>
      <c r="K42" s="188">
        <f>'[2]TUI OUTPUT'!K42</f>
        <v>21.981385162999999</v>
      </c>
      <c r="L42" s="111">
        <v>177687</v>
      </c>
      <c r="M42" s="317"/>
      <c r="N42" s="112">
        <v>135929</v>
      </c>
      <c r="O42" s="112">
        <v>135929</v>
      </c>
      <c r="P42" s="112">
        <v>135929</v>
      </c>
      <c r="Q42" s="302">
        <f>$Q$41*U42</f>
        <v>2546.9120381085841</v>
      </c>
      <c r="R42" s="302">
        <f>$Q$41*V42</f>
        <v>2280.8167505450006</v>
      </c>
      <c r="S42" s="239"/>
      <c r="U42" s="7">
        <v>0.67</v>
      </c>
      <c r="V42" s="7">
        <v>0.6</v>
      </c>
    </row>
    <row r="43" spans="1:22" ht="15.75" thickBot="1">
      <c r="A43" s="325"/>
      <c r="B43" s="240" t="s">
        <v>83</v>
      </c>
      <c r="C43" s="226" t="s">
        <v>70</v>
      </c>
      <c r="D43" s="227" t="s">
        <v>80</v>
      </c>
      <c r="E43" s="189">
        <v>2020</v>
      </c>
      <c r="F43" s="156">
        <f>'[2]TUI OUTPUT'!F43</f>
        <v>0.12820512820512822</v>
      </c>
      <c r="G43" s="157"/>
      <c r="H43" s="158"/>
      <c r="I43" s="178">
        <f t="shared" ref="I43:J43" si="2">I42</f>
        <v>0.12</v>
      </c>
      <c r="J43" s="179">
        <f t="shared" si="2"/>
        <v>0.12</v>
      </c>
      <c r="K43" s="189">
        <f>'[2]TUI OUTPUT'!K43</f>
        <v>21.981385162999999</v>
      </c>
      <c r="L43" s="241">
        <v>253281</v>
      </c>
      <c r="M43" s="318"/>
      <c r="N43" s="242">
        <v>160668</v>
      </c>
      <c r="O43" s="242">
        <v>160668</v>
      </c>
      <c r="P43" s="242">
        <v>160668</v>
      </c>
      <c r="Q43" s="302">
        <f>$Q$41*U43</f>
        <v>2851.0209381812506</v>
      </c>
      <c r="R43" s="302">
        <f>$Q$41*V43</f>
        <v>2660.9528756358336</v>
      </c>
      <c r="S43" s="243"/>
      <c r="U43" s="7">
        <v>0.75</v>
      </c>
      <c r="V43" s="7">
        <v>0.7</v>
      </c>
    </row>
    <row r="44" spans="1:22" ht="15.75" thickBot="1">
      <c r="A44" s="323" t="s">
        <v>84</v>
      </c>
      <c r="B44" s="206" t="s">
        <v>85</v>
      </c>
      <c r="C44" s="23" t="s">
        <v>59</v>
      </c>
      <c r="D44" s="24" t="s">
        <v>86</v>
      </c>
      <c r="E44" s="187">
        <v>2020</v>
      </c>
      <c r="F44" s="132">
        <v>6.3E-2</v>
      </c>
      <c r="G44" s="132"/>
      <c r="H44" s="133"/>
      <c r="I44" s="110">
        <v>0.14499999999999999</v>
      </c>
      <c r="J44" s="110">
        <v>0.17</v>
      </c>
      <c r="K44" s="187">
        <v>22</v>
      </c>
      <c r="L44" s="180">
        <v>200000</v>
      </c>
      <c r="M44" s="319"/>
      <c r="N44" s="181">
        <v>200000</v>
      </c>
      <c r="O44" s="181">
        <v>200000</v>
      </c>
      <c r="P44" s="181">
        <v>200000</v>
      </c>
      <c r="Q44" s="293">
        <f>'[2]TUI OUTPUT'!P44</f>
        <v>16444.704017308974</v>
      </c>
      <c r="R44" s="303"/>
      <c r="S44" s="244"/>
    </row>
    <row r="45" spans="1:22" ht="15.75" thickBot="1">
      <c r="A45" s="324"/>
      <c r="B45" s="210" t="s">
        <v>87</v>
      </c>
      <c r="C45" s="36" t="s">
        <v>68</v>
      </c>
      <c r="D45" s="37" t="s">
        <v>86</v>
      </c>
      <c r="E45" s="188">
        <v>2020</v>
      </c>
      <c r="F45" s="136">
        <f>'[2]TUI OUTPUT'!F45</f>
        <v>0.19607843137254904</v>
      </c>
      <c r="G45" s="137"/>
      <c r="H45" s="138"/>
      <c r="I45" s="110">
        <v>0.14499999999999999</v>
      </c>
      <c r="J45" s="110">
        <v>0.17</v>
      </c>
      <c r="K45" s="187">
        <v>22</v>
      </c>
      <c r="L45" s="111">
        <v>866436.7182</v>
      </c>
      <c r="M45" s="317">
        <v>418853.27549999999</v>
      </c>
      <c r="N45" s="112">
        <v>309019.62280000001</v>
      </c>
      <c r="O45" s="112">
        <v>281857.20699999999</v>
      </c>
      <c r="P45" s="112">
        <v>274502.41800000001</v>
      </c>
      <c r="Q45" s="302">
        <f>$Q$44*U42</f>
        <v>11017.951691597013</v>
      </c>
      <c r="R45" s="302">
        <f>$Q$44*V42</f>
        <v>9866.8224103853845</v>
      </c>
      <c r="S45" s="239"/>
    </row>
    <row r="46" spans="1:22" ht="15.75" thickBot="1">
      <c r="A46" s="325"/>
      <c r="B46" s="232" t="s">
        <v>88</v>
      </c>
      <c r="C46" s="66" t="s">
        <v>70</v>
      </c>
      <c r="D46" s="67" t="s">
        <v>86</v>
      </c>
      <c r="E46" s="191">
        <v>2020</v>
      </c>
      <c r="F46" s="148">
        <f>'[2]TUI OUTPUT'!F46</f>
        <v>0.12820512820512822</v>
      </c>
      <c r="G46" s="149"/>
      <c r="H46" s="150"/>
      <c r="I46" s="110">
        <v>0.14499999999999999</v>
      </c>
      <c r="J46" s="110">
        <v>0.17</v>
      </c>
      <c r="K46" s="187">
        <v>22</v>
      </c>
      <c r="L46" s="107">
        <v>567151.91399999999</v>
      </c>
      <c r="M46" s="320">
        <v>360730.96110000001</v>
      </c>
      <c r="N46" s="108">
        <v>273048.22930000001</v>
      </c>
      <c r="O46" s="108">
        <v>267548.74180000002</v>
      </c>
      <c r="P46" s="108">
        <v>259649.82560000001</v>
      </c>
      <c r="Q46" s="302">
        <f>$Q$44*U43</f>
        <v>12333.528012981729</v>
      </c>
      <c r="R46" s="302">
        <f>$Q$44*V43</f>
        <v>11511.29281211628</v>
      </c>
      <c r="S46" s="235"/>
    </row>
    <row r="47" spans="1:22" ht="15.75" thickBot="1">
      <c r="A47" s="335" t="s">
        <v>156</v>
      </c>
      <c r="B47" s="206" t="s">
        <v>157</v>
      </c>
      <c r="C47" s="23" t="s">
        <v>59</v>
      </c>
      <c r="D47" s="24" t="s">
        <v>158</v>
      </c>
      <c r="E47" s="187">
        <v>2020</v>
      </c>
      <c r="F47" s="6">
        <v>0.05</v>
      </c>
      <c r="G47" s="132"/>
      <c r="H47" s="133"/>
      <c r="I47" s="110">
        <v>1.4570000000000001</v>
      </c>
      <c r="J47" s="174">
        <v>1.55</v>
      </c>
      <c r="K47" s="187">
        <v>22</v>
      </c>
      <c r="L47" s="180">
        <v>250000</v>
      </c>
      <c r="M47" s="319"/>
      <c r="N47" s="181">
        <v>250000</v>
      </c>
      <c r="O47" s="181">
        <v>250000</v>
      </c>
      <c r="P47" s="181">
        <v>250000</v>
      </c>
      <c r="Q47" s="293">
        <v>25000</v>
      </c>
      <c r="R47" s="293">
        <v>25000</v>
      </c>
      <c r="S47" s="244"/>
    </row>
    <row r="48" spans="1:22" ht="15.75" thickBot="1">
      <c r="A48" s="336"/>
      <c r="B48" s="210" t="s">
        <v>159</v>
      </c>
      <c r="C48" s="36" t="s">
        <v>68</v>
      </c>
      <c r="D48" s="37" t="s">
        <v>158</v>
      </c>
      <c r="E48" s="188">
        <v>2020</v>
      </c>
      <c r="F48" s="136">
        <v>0.154</v>
      </c>
      <c r="G48" s="137"/>
      <c r="H48" s="138"/>
      <c r="I48" s="110">
        <v>1.4570000000000001</v>
      </c>
      <c r="J48" s="177">
        <v>1.55</v>
      </c>
      <c r="K48" s="187">
        <v>22</v>
      </c>
      <c r="L48" s="111">
        <v>1452143.84</v>
      </c>
      <c r="M48" s="317">
        <v>672125.43999999994</v>
      </c>
      <c r="N48" s="112">
        <v>483809.82</v>
      </c>
      <c r="O48" s="112">
        <v>396438.5269</v>
      </c>
      <c r="P48" s="112">
        <v>383520.54180000001</v>
      </c>
      <c r="Q48" s="302">
        <f>$Q$47*U42</f>
        <v>16750</v>
      </c>
      <c r="R48" s="302">
        <f>$Q$47*V42</f>
        <v>15000</v>
      </c>
      <c r="S48" s="239"/>
    </row>
    <row r="49" spans="1:19" ht="15.75" thickBot="1">
      <c r="A49" s="337"/>
      <c r="B49" s="232" t="s">
        <v>164</v>
      </c>
      <c r="C49" s="285" t="s">
        <v>70</v>
      </c>
      <c r="D49" s="286" t="s">
        <v>158</v>
      </c>
      <c r="E49" s="289">
        <v>2020</v>
      </c>
      <c r="F49" s="294">
        <v>8.8652482269503549E-2</v>
      </c>
      <c r="G49" s="287"/>
      <c r="H49" s="288"/>
      <c r="I49" s="110">
        <v>1.4570000000000001</v>
      </c>
      <c r="J49" s="173">
        <v>1.55</v>
      </c>
      <c r="K49" s="187">
        <v>22</v>
      </c>
      <c r="L49" s="290">
        <v>700000</v>
      </c>
      <c r="M49" s="292">
        <v>454006.77110000001</v>
      </c>
      <c r="N49" s="292">
        <v>349889.46960000001</v>
      </c>
      <c r="O49" s="292">
        <v>342283.34570000001</v>
      </c>
      <c r="P49" s="292">
        <v>334677.2219</v>
      </c>
      <c r="Q49" s="302">
        <f>$Q$47*U43</f>
        <v>18750</v>
      </c>
      <c r="R49" s="302">
        <f>$Q$47*V43</f>
        <v>17500</v>
      </c>
      <c r="S49" s="291"/>
    </row>
    <row r="50" spans="1:19">
      <c r="A50" s="323" t="s">
        <v>89</v>
      </c>
      <c r="B50" s="206" t="s">
        <v>90</v>
      </c>
      <c r="C50" s="23" t="s">
        <v>56</v>
      </c>
      <c r="D50" s="24" t="s">
        <v>89</v>
      </c>
      <c r="E50" s="244">
        <v>2020</v>
      </c>
      <c r="F50" s="131"/>
      <c r="G50" s="132"/>
      <c r="H50" s="133"/>
      <c r="I50" s="110"/>
      <c r="J50" s="174"/>
      <c r="K50" s="207"/>
      <c r="L50" s="182"/>
      <c r="M50" s="321"/>
      <c r="N50" s="183"/>
      <c r="O50" s="183"/>
      <c r="P50" s="183"/>
      <c r="Q50" s="293"/>
      <c r="R50" s="303"/>
      <c r="S50" s="244"/>
    </row>
    <row r="51" spans="1:19">
      <c r="A51" s="324"/>
      <c r="B51" s="210" t="s">
        <v>91</v>
      </c>
      <c r="C51" s="36" t="s">
        <v>59</v>
      </c>
      <c r="D51" s="37" t="s">
        <v>89</v>
      </c>
      <c r="E51" s="239">
        <v>2020</v>
      </c>
      <c r="F51" s="136">
        <f>[2]Efficiencies!J6</f>
        <v>7.3200547754531456E-2</v>
      </c>
      <c r="G51" s="137">
        <f>[2]Efficiencies!K6</f>
        <v>7.7679717147308272E-2</v>
      </c>
      <c r="H51" s="138">
        <f>[2]Efficiencies!L6</f>
        <v>8.2433931151336043E-2</v>
      </c>
      <c r="I51" s="102">
        <v>0.34</v>
      </c>
      <c r="J51" s="177">
        <v>0.33</v>
      </c>
      <c r="K51" s="188">
        <f>'[2]TUI OUTPUT'!K48</f>
        <v>26.248000000000001</v>
      </c>
      <c r="L51" s="111">
        <v>437000</v>
      </c>
      <c r="M51" s="317"/>
      <c r="N51" s="112">
        <v>437000</v>
      </c>
      <c r="O51" s="112">
        <v>437000</v>
      </c>
      <c r="P51" s="112">
        <v>437000</v>
      </c>
      <c r="Q51" s="302">
        <f>'[2]TUI OUTPUT'!P48</f>
        <v>18744.199504942342</v>
      </c>
      <c r="R51" s="304"/>
      <c r="S51" s="239"/>
    </row>
    <row r="52" spans="1:19">
      <c r="A52" s="324"/>
      <c r="B52" s="210" t="s">
        <v>92</v>
      </c>
      <c r="C52" s="36" t="s">
        <v>68</v>
      </c>
      <c r="D52" s="37" t="s">
        <v>89</v>
      </c>
      <c r="E52" s="239">
        <v>2020</v>
      </c>
      <c r="F52" s="136">
        <f>[2]Efficiencies!J7</f>
        <v>0.26548132515092704</v>
      </c>
      <c r="G52" s="137">
        <f>[2]Efficiencies!K7</f>
        <v>0.30574531757421253</v>
      </c>
      <c r="H52" s="138">
        <f>[2]Efficiencies!L7</f>
        <v>0.3363475082593142</v>
      </c>
      <c r="I52" s="102">
        <f>I51</f>
        <v>0.34</v>
      </c>
      <c r="J52" s="177">
        <f>J51</f>
        <v>0.33</v>
      </c>
      <c r="K52" s="211">
        <f>'[2]TUI OUTPUT'!K49</f>
        <v>30</v>
      </c>
      <c r="L52" s="111">
        <v>725466.45</v>
      </c>
      <c r="M52" s="317"/>
      <c r="N52" s="112">
        <v>448434.94</v>
      </c>
      <c r="O52" s="112">
        <v>448434.94</v>
      </c>
      <c r="P52" s="112">
        <v>448434.94</v>
      </c>
      <c r="Q52" s="302">
        <f>$Q$51*U42</f>
        <v>12558.613668311369</v>
      </c>
      <c r="R52" s="302">
        <f>$Q$51*V42</f>
        <v>11246.519702965405</v>
      </c>
      <c r="S52" s="239"/>
    </row>
    <row r="53" spans="1:19" ht="15.75" thickBot="1">
      <c r="A53" s="325"/>
      <c r="B53" s="232" t="s">
        <v>93</v>
      </c>
      <c r="C53" s="66" t="s">
        <v>70</v>
      </c>
      <c r="D53" s="67" t="s">
        <v>89</v>
      </c>
      <c r="E53" s="235">
        <v>2020</v>
      </c>
      <c r="F53" s="148">
        <f>'[2]TUI OUTPUT'!F50</f>
        <v>0.16129032258064516</v>
      </c>
      <c r="G53" s="149">
        <f>'[2]TUI OUTPUT'!G50</f>
        <v>0.17574692442882248</v>
      </c>
      <c r="H53" s="150">
        <f>'[2]TUI OUTPUT'!H50</f>
        <v>0.20533880903490759</v>
      </c>
      <c r="I53" s="184">
        <f t="shared" ref="I53:J53" si="3">I52</f>
        <v>0.34</v>
      </c>
      <c r="J53" s="173">
        <f t="shared" si="3"/>
        <v>0.33</v>
      </c>
      <c r="K53" s="221">
        <f>'[2]TUI OUTPUT'!K50</f>
        <v>30</v>
      </c>
      <c r="L53" s="74">
        <v>683903.82209999999</v>
      </c>
      <c r="M53" s="311"/>
      <c r="N53" s="75">
        <v>433213.97739999997</v>
      </c>
      <c r="O53" s="75">
        <v>430665.90326746984</v>
      </c>
      <c r="P53" s="75">
        <v>428117.82913493982</v>
      </c>
      <c r="Q53" s="302">
        <f>$Q$51*U43</f>
        <v>14058.149628706757</v>
      </c>
      <c r="R53" s="302">
        <f>$Q$51*V43</f>
        <v>13120.939653459638</v>
      </c>
      <c r="S53" s="235"/>
    </row>
    <row r="54" spans="1:19">
      <c r="A54" s="326" t="s">
        <v>94</v>
      </c>
      <c r="B54" s="245" t="s">
        <v>152</v>
      </c>
      <c r="C54" s="23" t="s">
        <v>96</v>
      </c>
      <c r="D54" s="247" t="s">
        <v>97</v>
      </c>
      <c r="E54" s="255">
        <v>2020</v>
      </c>
      <c r="F54" s="248"/>
      <c r="G54" s="249"/>
      <c r="H54" s="250"/>
      <c r="I54" s="251"/>
      <c r="J54" s="252"/>
      <c r="K54" s="253"/>
      <c r="L54" s="251"/>
      <c r="M54" s="248"/>
      <c r="N54" s="249"/>
      <c r="O54" s="249"/>
      <c r="P54" s="249"/>
      <c r="Q54" s="252"/>
      <c r="R54" s="254"/>
      <c r="S54" s="255"/>
    </row>
    <row r="55" spans="1:19">
      <c r="A55" s="327"/>
      <c r="B55" s="256" t="s">
        <v>98</v>
      </c>
      <c r="C55" s="36" t="s">
        <v>68</v>
      </c>
      <c r="D55" s="257" t="s">
        <v>97</v>
      </c>
      <c r="E55" s="265">
        <v>2020</v>
      </c>
      <c r="F55" s="258"/>
      <c r="G55" s="259"/>
      <c r="H55" s="260"/>
      <c r="I55" s="261"/>
      <c r="J55" s="262"/>
      <c r="K55" s="263"/>
      <c r="L55" s="261"/>
      <c r="M55" s="258"/>
      <c r="N55" s="259"/>
      <c r="O55" s="259"/>
      <c r="P55" s="259"/>
      <c r="Q55" s="262"/>
      <c r="R55" s="264"/>
      <c r="S55" s="265"/>
    </row>
    <row r="56" spans="1:19" ht="15" customHeight="1">
      <c r="A56" s="327"/>
      <c r="B56" s="256" t="s">
        <v>99</v>
      </c>
      <c r="C56" s="36" t="s">
        <v>96</v>
      </c>
      <c r="D56" s="257" t="s">
        <v>97</v>
      </c>
      <c r="E56" s="265">
        <v>2020</v>
      </c>
      <c r="F56" s="258"/>
      <c r="G56" s="259"/>
      <c r="H56" s="260"/>
      <c r="I56" s="261"/>
      <c r="J56" s="262"/>
      <c r="K56" s="263"/>
      <c r="L56" s="261"/>
      <c r="M56" s="258"/>
      <c r="N56" s="259"/>
      <c r="O56" s="259"/>
      <c r="P56" s="259"/>
      <c r="Q56" s="262"/>
      <c r="R56" s="264"/>
      <c r="S56" s="265"/>
    </row>
    <row r="57" spans="1:19" ht="15.75" thickBot="1">
      <c r="A57" s="328"/>
      <c r="B57" s="266" t="s">
        <v>100</v>
      </c>
      <c r="C57" s="226" t="s">
        <v>96</v>
      </c>
      <c r="D57" s="267" t="s">
        <v>101</v>
      </c>
      <c r="E57" s="276">
        <v>2020</v>
      </c>
      <c r="F57" s="268"/>
      <c r="G57" s="269"/>
      <c r="H57" s="270"/>
      <c r="I57" s="271"/>
      <c r="J57" s="272"/>
      <c r="K57" s="273"/>
      <c r="L57" s="271"/>
      <c r="M57" s="322"/>
      <c r="N57" s="274"/>
      <c r="O57" s="274"/>
      <c r="P57" s="274"/>
      <c r="Q57" s="272"/>
      <c r="R57" s="275"/>
      <c r="S57" s="276"/>
    </row>
    <row r="58" spans="1:19">
      <c r="A58" s="326" t="s">
        <v>102</v>
      </c>
      <c r="B58" s="245" t="s">
        <v>103</v>
      </c>
      <c r="C58" s="246" t="s">
        <v>59</v>
      </c>
      <c r="D58" s="277" t="s">
        <v>104</v>
      </c>
      <c r="E58" s="231">
        <v>2020</v>
      </c>
      <c r="F58" s="251"/>
      <c r="G58" s="249"/>
      <c r="H58" s="252"/>
      <c r="I58" s="251"/>
      <c r="J58" s="252"/>
      <c r="K58" s="278"/>
      <c r="L58" s="251"/>
      <c r="M58" s="248"/>
      <c r="N58" s="249"/>
      <c r="O58" s="249"/>
      <c r="P58" s="249"/>
      <c r="Q58" s="252"/>
      <c r="R58" s="254"/>
      <c r="S58" s="231"/>
    </row>
    <row r="59" spans="1:19">
      <c r="A59" s="329"/>
      <c r="B59" s="279" t="s">
        <v>105</v>
      </c>
      <c r="C59" s="280" t="s">
        <v>68</v>
      </c>
      <c r="D59" s="279" t="s">
        <v>104</v>
      </c>
      <c r="E59" s="282">
        <v>2020</v>
      </c>
      <c r="F59" s="261"/>
      <c r="G59" s="259"/>
      <c r="H59" s="262"/>
      <c r="I59" s="261"/>
      <c r="J59" s="262"/>
      <c r="K59" s="281"/>
      <c r="L59" s="261"/>
      <c r="M59" s="258"/>
      <c r="N59" s="259"/>
      <c r="O59" s="259"/>
      <c r="P59" s="259"/>
      <c r="Q59" s="262"/>
      <c r="R59" s="264"/>
      <c r="S59" s="282"/>
    </row>
    <row r="60" spans="1:19">
      <c r="A60" s="329"/>
      <c r="B60" s="279" t="s">
        <v>106</v>
      </c>
      <c r="C60" s="280" t="s">
        <v>59</v>
      </c>
      <c r="D60" s="279" t="s">
        <v>107</v>
      </c>
      <c r="E60" s="282">
        <v>2020</v>
      </c>
      <c r="F60" s="261"/>
      <c r="G60" s="259"/>
      <c r="H60" s="262"/>
      <c r="I60" s="261"/>
      <c r="J60" s="262"/>
      <c r="K60" s="281"/>
      <c r="L60" s="261"/>
      <c r="M60" s="258"/>
      <c r="N60" s="259"/>
      <c r="O60" s="259"/>
      <c r="P60" s="259"/>
      <c r="Q60" s="262"/>
      <c r="R60" s="264"/>
      <c r="S60" s="282"/>
    </row>
    <row r="61" spans="1:19" ht="15.75" thickBot="1">
      <c r="A61" s="328"/>
      <c r="B61" s="234" t="s">
        <v>108</v>
      </c>
      <c r="C61" s="233" t="s">
        <v>68</v>
      </c>
      <c r="D61" s="234" t="s">
        <v>107</v>
      </c>
      <c r="E61" s="284">
        <v>2020</v>
      </c>
      <c r="F61" s="271"/>
      <c r="G61" s="274"/>
      <c r="H61" s="272"/>
      <c r="I61" s="271"/>
      <c r="J61" s="272"/>
      <c r="K61" s="283"/>
      <c r="L61" s="271"/>
      <c r="M61" s="322"/>
      <c r="N61" s="274"/>
      <c r="O61" s="274"/>
      <c r="P61" s="274"/>
      <c r="Q61" s="272"/>
      <c r="R61" s="275"/>
      <c r="S61" s="284"/>
    </row>
    <row r="62" spans="1:19">
      <c r="A62" s="326" t="s">
        <v>109</v>
      </c>
      <c r="B62" s="277" t="s">
        <v>95</v>
      </c>
      <c r="C62" s="246" t="s">
        <v>110</v>
      </c>
      <c r="D62" s="277" t="s">
        <v>111</v>
      </c>
      <c r="E62" s="231">
        <v>2020</v>
      </c>
      <c r="F62" s="251"/>
      <c r="G62" s="249"/>
      <c r="H62" s="252"/>
      <c r="I62" s="251"/>
      <c r="J62" s="252"/>
      <c r="K62" s="278"/>
      <c r="L62" s="251"/>
      <c r="M62" s="248"/>
      <c r="N62" s="249"/>
      <c r="O62" s="249"/>
      <c r="P62" s="249"/>
      <c r="Q62" s="252"/>
      <c r="R62" s="254"/>
      <c r="S62" s="231"/>
    </row>
    <row r="63" spans="1:19" ht="15.75" thickBot="1">
      <c r="A63" s="328"/>
      <c r="B63" s="234" t="s">
        <v>100</v>
      </c>
      <c r="C63" s="233" t="s">
        <v>110</v>
      </c>
      <c r="D63" s="234" t="s">
        <v>112</v>
      </c>
      <c r="E63" s="284">
        <v>2020</v>
      </c>
      <c r="F63" s="271"/>
      <c r="G63" s="274"/>
      <c r="H63" s="272"/>
      <c r="I63" s="271"/>
      <c r="J63" s="272"/>
      <c r="K63" s="283"/>
      <c r="L63" s="271"/>
      <c r="M63" s="322"/>
      <c r="N63" s="274"/>
      <c r="O63" s="274"/>
      <c r="P63" s="274"/>
      <c r="Q63" s="272"/>
      <c r="R63" s="275"/>
      <c r="S63" s="284"/>
    </row>
    <row r="64" spans="1:19"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</row>
    <row r="65" spans="2:16"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</row>
    <row r="66" spans="2:16"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</row>
    <row r="67" spans="2:16"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</row>
    <row r="68" spans="2:16">
      <c r="B68" s="114" t="s">
        <v>162</v>
      </c>
      <c r="C68" s="114"/>
      <c r="D68" s="114"/>
      <c r="E68" s="114"/>
      <c r="F68" s="299" t="s">
        <v>163</v>
      </c>
      <c r="G68" s="114"/>
      <c r="H68" s="114"/>
      <c r="I68" s="114"/>
      <c r="J68" s="114"/>
      <c r="K68" s="114"/>
      <c r="L68" s="114"/>
      <c r="M68" s="114"/>
      <c r="N68" s="114"/>
      <c r="O68" s="114"/>
      <c r="P68" s="114"/>
    </row>
    <row r="69" spans="2:16"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</row>
    <row r="70" spans="2:16"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</row>
    <row r="71" spans="2:16"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</row>
    <row r="72" spans="2:16"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</row>
    <row r="73" spans="2:16"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</row>
    <row r="74" spans="2:16"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</row>
    <row r="75" spans="2:16"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</row>
    <row r="76" spans="2:16"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</row>
    <row r="77" spans="2:16"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</row>
    <row r="78" spans="2:16"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</row>
    <row r="79" spans="2:16"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</row>
    <row r="80" spans="2:16"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</row>
    <row r="81" spans="2:16"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</row>
    <row r="82" spans="2:16"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</row>
    <row r="83" spans="2:16"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</row>
    <row r="84" spans="2:16"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</row>
    <row r="85" spans="2:16"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</row>
    <row r="86" spans="2:16"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</row>
  </sheetData>
  <mergeCells count="11">
    <mergeCell ref="A50:A53"/>
    <mergeCell ref="A54:A57"/>
    <mergeCell ref="A58:A61"/>
    <mergeCell ref="A62:A63"/>
    <mergeCell ref="A2:A3"/>
    <mergeCell ref="A4:A20"/>
    <mergeCell ref="A21:A37"/>
    <mergeCell ref="A38:A39"/>
    <mergeCell ref="A40:A43"/>
    <mergeCell ref="A44:A46"/>
    <mergeCell ref="A47:A49"/>
  </mergeCells>
  <pageMargins left="0.7" right="0.7" top="0.75" bottom="0.75" header="0.3" footer="0.3"/>
  <pageSetup paperSize="9" scale="3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A117"/>
  <sheetViews>
    <sheetView zoomScale="70" zoomScaleNormal="70" workbookViewId="0">
      <selection activeCell="Z39" sqref="Z39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  <col min="8" max="8" width="11" bestFit="1" customWidth="1"/>
    <col min="11" max="13" width="9.140625" style="6"/>
    <col min="22" max="22" width="9.140625" style="6"/>
    <col min="23" max="23" width="11.42578125" bestFit="1" customWidth="1"/>
  </cols>
  <sheetData>
    <row r="1" spans="3:27">
      <c r="Q1">
        <v>1000</v>
      </c>
    </row>
    <row r="6" spans="3:27" ht="13.5" thickBot="1">
      <c r="F6" s="1" t="s">
        <v>0</v>
      </c>
    </row>
    <row r="7" spans="3:27" ht="25.5">
      <c r="C7" s="9" t="s">
        <v>1</v>
      </c>
      <c r="D7" s="8" t="s">
        <v>113</v>
      </c>
      <c r="E7" s="9" t="s">
        <v>3</v>
      </c>
      <c r="F7" s="8" t="s">
        <v>4</v>
      </c>
      <c r="G7" s="10" t="s">
        <v>7</v>
      </c>
      <c r="H7" s="9" t="s">
        <v>146</v>
      </c>
      <c r="I7" s="11" t="s">
        <v>42</v>
      </c>
      <c r="J7" s="12" t="s">
        <v>43</v>
      </c>
      <c r="K7" s="9" t="s">
        <v>147</v>
      </c>
      <c r="L7" s="11" t="s">
        <v>143</v>
      </c>
      <c r="M7" s="12" t="s">
        <v>144</v>
      </c>
      <c r="N7" s="13" t="s">
        <v>24</v>
      </c>
      <c r="O7" s="12" t="s">
        <v>47</v>
      </c>
      <c r="P7" s="14" t="s">
        <v>5</v>
      </c>
      <c r="Q7" s="13" t="s">
        <v>148</v>
      </c>
      <c r="R7" s="15" t="s">
        <v>40</v>
      </c>
      <c r="S7" s="15" t="s">
        <v>45</v>
      </c>
      <c r="T7" s="15" t="s">
        <v>41</v>
      </c>
      <c r="U7" s="12" t="s">
        <v>6</v>
      </c>
      <c r="V7" s="16" t="s">
        <v>25</v>
      </c>
      <c r="W7" s="16" t="s">
        <v>44</v>
      </c>
    </row>
    <row r="8" spans="3:27" ht="39" thickBot="1">
      <c r="C8" s="18" t="s">
        <v>23</v>
      </c>
      <c r="D8" s="17" t="s">
        <v>17</v>
      </c>
      <c r="E8" s="18" t="s">
        <v>51</v>
      </c>
      <c r="F8" s="17" t="s">
        <v>52</v>
      </c>
      <c r="G8" s="19" t="s">
        <v>29</v>
      </c>
      <c r="H8" s="18" t="s">
        <v>26</v>
      </c>
      <c r="I8" s="20" t="s">
        <v>26</v>
      </c>
      <c r="J8" s="17" t="s">
        <v>26</v>
      </c>
      <c r="K8" s="18" t="s">
        <v>26</v>
      </c>
      <c r="L8" s="20" t="s">
        <v>26</v>
      </c>
      <c r="M8" s="17" t="s">
        <v>26</v>
      </c>
      <c r="N8" s="18" t="s">
        <v>27</v>
      </c>
      <c r="O8" s="17"/>
      <c r="P8" s="19" t="s">
        <v>28</v>
      </c>
      <c r="Q8" s="18" t="s">
        <v>30</v>
      </c>
      <c r="R8" s="20" t="s">
        <v>30</v>
      </c>
      <c r="S8" s="20" t="s">
        <v>30</v>
      </c>
      <c r="T8" s="20" t="s">
        <v>30</v>
      </c>
      <c r="U8" s="17" t="s">
        <v>31</v>
      </c>
      <c r="V8" s="21"/>
      <c r="W8" s="21" t="s">
        <v>53</v>
      </c>
    </row>
    <row r="9" spans="3:27" ht="15" customHeight="1" thickBot="1">
      <c r="C9" s="115" t="str">
        <f>+LEFT(F9,5)&amp;D9&amp;RIGHT(E9,3)</f>
        <v>T_P_CICEPET</v>
      </c>
      <c r="D9" s="22" t="s">
        <v>138</v>
      </c>
      <c r="E9" s="23" t="s">
        <v>35</v>
      </c>
      <c r="F9" s="24" t="s">
        <v>114</v>
      </c>
      <c r="G9" s="25">
        <f>'Phase 2 - NewTransport - COH'!E4</f>
        <v>2020</v>
      </c>
      <c r="H9" s="26">
        <f>'Phase 2 - NewTransport - COH'!F4</f>
        <v>0.29574226589403763</v>
      </c>
      <c r="I9" s="27">
        <f>'Phase 2 - NewTransport - COH'!G4</f>
        <v>0.33152025546447683</v>
      </c>
      <c r="J9" s="28">
        <f>'Phase 2 - NewTransport - COH'!H4</f>
        <v>0.39472888494274228</v>
      </c>
      <c r="K9" s="26"/>
      <c r="L9" s="27"/>
      <c r="M9" s="28"/>
      <c r="N9" s="29">
        <f>'Phase 2 - NewTransport - COH'!I4</f>
        <v>0.13640989206096249</v>
      </c>
      <c r="O9" s="30">
        <f>'Phase 2 - NewTransport - COH'!J4</f>
        <v>0.17231484714244974</v>
      </c>
      <c r="P9" s="25">
        <f>'Phase 2 - NewTransport - COH'!K4</f>
        <v>18.893708932999999</v>
      </c>
      <c r="Q9" s="31">
        <f>('Phase 2 - NewTransport - COH'!L4)/1000</f>
        <v>33.857253063779488</v>
      </c>
      <c r="R9" s="32">
        <f>('Phase 2 - NewTransport - COH'!N4)/1000</f>
        <v>35.211088115724976</v>
      </c>
      <c r="S9" s="32">
        <f>('Phase 2 - NewTransport - COH'!O4)/1000</f>
        <v>36.291880804252884</v>
      </c>
      <c r="T9" s="32">
        <f>('Phase 2 - NewTransport - COH'!P4)/1000</f>
        <v>36.519416107100866</v>
      </c>
      <c r="U9" s="33">
        <f>('Phase 2 - NewTransport - COH'!Q4)/1000</f>
        <v>1.3836761070950265</v>
      </c>
      <c r="V9" s="122">
        <v>0.08</v>
      </c>
      <c r="W9" s="34"/>
    </row>
    <row r="10" spans="3:27" ht="15.75" thickBot="1">
      <c r="C10" s="116" t="str">
        <f t="shared" ref="C10:C16" si="0">+LEFT(F10,5)&amp;D10&amp;RIGHT(E10,3)</f>
        <v>T_P_CICEDSL</v>
      </c>
      <c r="D10" s="22" t="s">
        <v>138</v>
      </c>
      <c r="E10" s="36" t="s">
        <v>37</v>
      </c>
      <c r="F10" s="37" t="s">
        <v>114</v>
      </c>
      <c r="G10" s="38">
        <f>'Phase 2 - NewTransport - COH'!E5</f>
        <v>2020</v>
      </c>
      <c r="H10" s="39">
        <f>'Phase 2 - NewTransport - COH'!F5</f>
        <v>0.27102281432564018</v>
      </c>
      <c r="I10" s="40">
        <f>'Phase 2 - NewTransport - COH'!G5</f>
        <v>0.2974497733795457</v>
      </c>
      <c r="J10" s="41">
        <f>'Phase 2 - NewTransport - COH'!H5</f>
        <v>0.35497793512336023</v>
      </c>
      <c r="K10" s="39"/>
      <c r="L10" s="40"/>
      <c r="M10" s="41"/>
      <c r="N10" s="42">
        <f>'Phase 2 - NewTransport - COH'!I5</f>
        <v>0.13640989206096249</v>
      </c>
      <c r="O10" s="43">
        <f>'Phase 2 - NewTransport - COH'!J5</f>
        <v>0.17231484714244974</v>
      </c>
      <c r="P10" s="38">
        <f>'Phase 2 - NewTransport - COH'!K5</f>
        <v>19.957648846000001</v>
      </c>
      <c r="Q10" s="44">
        <f>('Phase 2 - NewTransport - COH'!L5)/1000</f>
        <v>40.982161028207202</v>
      </c>
      <c r="R10" s="45">
        <f>('Phase 2 - NewTransport - COH'!N5)/1000</f>
        <v>42.538445624215072</v>
      </c>
      <c r="S10" s="45">
        <f>('Phase 2 - NewTransport - COH'!O5)/1000</f>
        <v>43.835349454221621</v>
      </c>
      <c r="T10" s="45">
        <f>('Phase 2 - NewTransport - COH'!P5)/1000</f>
        <v>44.224420603223592</v>
      </c>
      <c r="U10" s="46">
        <f>('Phase 2 - NewTransport - COH'!Q5)/1000</f>
        <v>1.3430866666666668</v>
      </c>
      <c r="V10" s="123">
        <v>0.08</v>
      </c>
      <c r="W10" s="47"/>
      <c r="Z10" s="6" t="s">
        <v>36</v>
      </c>
      <c r="AA10" s="6" t="s">
        <v>115</v>
      </c>
    </row>
    <row r="11" spans="3:27" ht="15">
      <c r="C11" s="116" t="str">
        <f t="shared" si="0"/>
        <v>T_P_CICELPG</v>
      </c>
      <c r="D11" s="22" t="s">
        <v>138</v>
      </c>
      <c r="E11" s="36" t="s">
        <v>46</v>
      </c>
      <c r="F11" s="37" t="s">
        <v>114</v>
      </c>
      <c r="G11" s="38">
        <f>'Phase 2 - NewTransport - COH'!E6</f>
        <v>2020</v>
      </c>
      <c r="H11" s="39">
        <f>'Phase 2 - NewTransport - COH'!F6</f>
        <v>0.31348680184767991</v>
      </c>
      <c r="I11" s="40">
        <f>'Phase 2 - NewTransport - COH'!G6</f>
        <v>0.35141147079234547</v>
      </c>
      <c r="J11" s="41">
        <f>'Phase 2 - NewTransport - COH'!H6</f>
        <v>0.41841261803930685</v>
      </c>
      <c r="K11" s="39"/>
      <c r="L11" s="40"/>
      <c r="M11" s="41"/>
      <c r="N11" s="42">
        <f>'Phase 2 - NewTransport - COH'!I6</f>
        <v>0.13640989206096249</v>
      </c>
      <c r="O11" s="43">
        <f>'Phase 2 - NewTransport - COH'!J6</f>
        <v>0.17231484714244974</v>
      </c>
      <c r="P11" s="38">
        <f>'Phase 2 - NewTransport - COH'!K6</f>
        <v>18.893708932999999</v>
      </c>
      <c r="Q11" s="44">
        <f>('Phase 2 - NewTransport - COH'!L6)/1000</f>
        <v>36.679454380806774</v>
      </c>
      <c r="R11" s="45">
        <f>('Phase 2 - NewTransport - COH'!N6)/1000</f>
        <v>37.550591422350934</v>
      </c>
      <c r="S11" s="45">
        <f>('Phase 2 - NewTransport - COH'!O6)/1000</f>
        <v>38.513427099847121</v>
      </c>
      <c r="T11" s="45">
        <f>('Phase 2 - NewTransport - COH'!P6)/1000</f>
        <v>38.742673689727155</v>
      </c>
      <c r="U11" s="46">
        <f>('Phase 2 - NewTransport - COH'!Q6)/1000</f>
        <v>1.3836761070950265</v>
      </c>
      <c r="V11" s="123">
        <v>0.08</v>
      </c>
      <c r="W11" s="47"/>
      <c r="Z11" s="6" t="s">
        <v>116</v>
      </c>
      <c r="AA11" s="6" t="s">
        <v>117</v>
      </c>
    </row>
    <row r="12" spans="3:27" ht="15">
      <c r="C12" s="116" t="str">
        <f t="shared" si="0"/>
        <v>T_P_CHYBPET</v>
      </c>
      <c r="D12" s="35" t="s">
        <v>139</v>
      </c>
      <c r="E12" s="36" t="str">
        <f>+E9</f>
        <v>TRAPET</v>
      </c>
      <c r="F12" s="37" t="s">
        <v>114</v>
      </c>
      <c r="G12" s="38">
        <f>'Phase 2 - NewTransport - COH'!E7</f>
        <v>2020</v>
      </c>
      <c r="H12" s="39">
        <f>'Phase 2 - NewTransport - COH'!F7</f>
        <v>0.40973965605281187</v>
      </c>
      <c r="I12" s="40">
        <f>'Phase 2 - NewTransport - COH'!G7</f>
        <v>0.47640355877824719</v>
      </c>
      <c r="J12" s="41">
        <f>'Phase 2 - NewTransport - COH'!H7</f>
        <v>0.59501402300457451</v>
      </c>
      <c r="K12" s="39"/>
      <c r="L12" s="40"/>
      <c r="M12" s="41"/>
      <c r="N12" s="42">
        <f>'Phase 2 - NewTransport - COH'!I7</f>
        <v>0.13640989206096249</v>
      </c>
      <c r="O12" s="43">
        <f>'Phase 2 - NewTransport - COH'!J7</f>
        <v>0.17231484714244974</v>
      </c>
      <c r="P12" s="38">
        <f>'Phase 2 - NewTransport - COH'!K7</f>
        <v>18.893708932999999</v>
      </c>
      <c r="Q12" s="44">
        <f>('Phase 2 - NewTransport - COH'!L7)/1000</f>
        <v>38.4943273070229</v>
      </c>
      <c r="R12" s="45">
        <f>('Phase 2 - NewTransport - COH'!N7)/1000</f>
        <v>37.334859617052324</v>
      </c>
      <c r="S12" s="45">
        <f>('Phase 2 - NewTransport - COH'!O7)/1000</f>
        <v>37.334859617052324</v>
      </c>
      <c r="T12" s="45">
        <f>('Phase 2 - NewTransport - COH'!P7)/1000</f>
        <v>37.334859617052324</v>
      </c>
      <c r="U12" s="46">
        <f>('Phase 2 - NewTransport - COH'!Q7)/1000</f>
        <v>1.1330287043611558</v>
      </c>
      <c r="V12" s="123">
        <v>0.08</v>
      </c>
      <c r="W12" s="47"/>
      <c r="Z12" s="6" t="s">
        <v>118</v>
      </c>
      <c r="AA12" s="6" t="s">
        <v>119</v>
      </c>
    </row>
    <row r="13" spans="3:27" ht="15">
      <c r="C13" s="116" t="str">
        <f t="shared" si="0"/>
        <v>T_P_CHYBDSL</v>
      </c>
      <c r="D13" s="35" t="s">
        <v>139</v>
      </c>
      <c r="E13" s="36" t="str">
        <f>+E10</f>
        <v>TRADSL</v>
      </c>
      <c r="F13" s="37" t="s">
        <v>114</v>
      </c>
      <c r="G13" s="38">
        <f>'Phase 2 - NewTransport - COH'!E8</f>
        <v>2020</v>
      </c>
      <c r="H13" s="48">
        <f>'Phase 2 - NewTransport - COH'!F8</f>
        <v>0.37549179650919728</v>
      </c>
      <c r="I13" s="49">
        <f>'Phase 2 - NewTransport - COH'!G8</f>
        <v>0.42744335605455286</v>
      </c>
      <c r="J13" s="50">
        <f>'Phase 2 - NewTransport - COH'!H8</f>
        <v>0.53509347127268292</v>
      </c>
      <c r="K13" s="48"/>
      <c r="L13" s="49"/>
      <c r="M13" s="50"/>
      <c r="N13" s="42">
        <f>'Phase 2 - NewTransport - COH'!I8</f>
        <v>0.13640989206096249</v>
      </c>
      <c r="O13" s="43">
        <f>'Phase 2 - NewTransport - COH'!J8</f>
        <v>0.17231484714244974</v>
      </c>
      <c r="P13" s="38">
        <f>'Phase 2 - NewTransport - COH'!K8</f>
        <v>18.893708932999999</v>
      </c>
      <c r="Q13" s="51">
        <f>('Phase 2 - NewTransport - COH'!L8)/1000</f>
        <v>46.595059480966064</v>
      </c>
      <c r="R13" s="45">
        <f>('Phase 2 - NewTransport - COH'!N8)/1000</f>
        <v>45.638562658776145</v>
      </c>
      <c r="S13" s="45">
        <f>('Phase 2 - NewTransport - COH'!O8)/1000</f>
        <v>45.775205061946131</v>
      </c>
      <c r="T13" s="45">
        <f>('Phase 2 - NewTransport - COH'!P8)/1000</f>
        <v>45.911847465116125</v>
      </c>
      <c r="U13" s="46">
        <f>('Phase 2 - NewTransport - COH'!Q8)/1000</f>
        <v>1.0997918790206931</v>
      </c>
      <c r="V13" s="123">
        <v>0.08</v>
      </c>
      <c r="W13" s="47"/>
      <c r="Z13" s="6" t="s">
        <v>120</v>
      </c>
      <c r="AA13" s="6" t="s">
        <v>121</v>
      </c>
    </row>
    <row r="14" spans="3:27" ht="15">
      <c r="C14" s="116" t="str">
        <f t="shared" si="0"/>
        <v>T_P_CHYBLPG</v>
      </c>
      <c r="D14" s="35" t="s">
        <v>139</v>
      </c>
      <c r="E14" s="36" t="str">
        <f>+E11</f>
        <v>TRALPG</v>
      </c>
      <c r="F14" s="37" t="s">
        <v>114</v>
      </c>
      <c r="G14" s="38">
        <f>'Phase 2 - NewTransport - COH'!E9</f>
        <v>2020</v>
      </c>
      <c r="H14" s="48">
        <f>'Phase 2 - NewTransport - COH'!F9</f>
        <v>0.43432403541598058</v>
      </c>
      <c r="I14" s="49">
        <f>'Phase 2 - NewTransport - COH'!G9</f>
        <v>0.50498777230494207</v>
      </c>
      <c r="J14" s="50">
        <f>'Phase 2 - NewTransport - COH'!H9</f>
        <v>0.63071486438484903</v>
      </c>
      <c r="K14" s="48"/>
      <c r="L14" s="49"/>
      <c r="M14" s="50"/>
      <c r="N14" s="42">
        <f>'Phase 2 - NewTransport - COH'!I9</f>
        <v>0.13640989206096249</v>
      </c>
      <c r="O14" s="43">
        <f>'Phase 2 - NewTransport - COH'!J9</f>
        <v>0.17231484714244974</v>
      </c>
      <c r="P14" s="38">
        <f>'Phase 2 - NewTransport - COH'!K9</f>
        <v>18.893708932999999</v>
      </c>
      <c r="Q14" s="51">
        <f>('Phase 2 - NewTransport - COH'!L9)/1000</f>
        <v>41.703056054724556</v>
      </c>
      <c r="R14" s="53">
        <f>('Phase 2 - NewTransport - COH'!N9)/1000</f>
        <v>39.81547104375521</v>
      </c>
      <c r="S14" s="53">
        <f>('Phase 2 - NewTransport - COH'!O9)/1000</f>
        <v>39.620250102217646</v>
      </c>
      <c r="T14" s="53">
        <f>('Phase 2 - NewTransport - COH'!P9)/1000</f>
        <v>39.607760407592622</v>
      </c>
      <c r="U14" s="46">
        <f>('Phase 2 - NewTransport - COH'!Q9)/1000</f>
        <v>1.1330287043611558</v>
      </c>
      <c r="V14" s="123">
        <v>0.08</v>
      </c>
      <c r="W14" s="47"/>
      <c r="Z14" s="6" t="s">
        <v>122</v>
      </c>
      <c r="AA14" s="6" t="s">
        <v>123</v>
      </c>
    </row>
    <row r="15" spans="3:27" ht="15">
      <c r="C15" s="116" t="str">
        <f t="shared" si="0"/>
        <v>T_P_CBEVELC</v>
      </c>
      <c r="D15" s="35" t="s">
        <v>140</v>
      </c>
      <c r="E15" s="36" t="s">
        <v>38</v>
      </c>
      <c r="F15" s="37" t="s">
        <v>114</v>
      </c>
      <c r="G15" s="38">
        <f>'Phase 2 - NewTransport - COH'!E10</f>
        <v>2020</v>
      </c>
      <c r="H15" s="39">
        <f>'Phase 2 - NewTransport - COH'!F10</f>
        <v>1.4079926153257907</v>
      </c>
      <c r="I15" s="40">
        <f>'Phase 2 - NewTransport - COH'!G10</f>
        <v>1.4244365170503834</v>
      </c>
      <c r="J15" s="41">
        <f>'Phase 2 - NewTransport - COH'!H10</f>
        <v>1.5685013916117045</v>
      </c>
      <c r="K15" s="39"/>
      <c r="L15" s="40"/>
      <c r="M15" s="41"/>
      <c r="N15" s="42">
        <f>'Phase 2 - NewTransport - COH'!I10</f>
        <v>0.13640989206096249</v>
      </c>
      <c r="O15" s="43">
        <f>'Phase 2 - NewTransport - COH'!J10</f>
        <v>0.17231484714244974</v>
      </c>
      <c r="P15" s="38">
        <f>'Phase 2 - NewTransport - COH'!K10</f>
        <v>18.893708932999999</v>
      </c>
      <c r="Q15" s="44">
        <f>('Phase 2 - NewTransport - COH'!L10)/1000</f>
        <v>54.284338031358232</v>
      </c>
      <c r="R15" s="45">
        <f>('Phase 2 - NewTransport - COH'!N10)/1000</f>
        <v>34.997733337116529</v>
      </c>
      <c r="S15" s="45">
        <f>('Phase 2 - NewTransport - COH'!O10)/1000</f>
        <v>34.997733337116529</v>
      </c>
      <c r="T15" s="45">
        <f>('Phase 2 - NewTransport - COH'!P10)/1000</f>
        <v>34.997733337116529</v>
      </c>
      <c r="U15" s="46">
        <f>('Phase 2 - NewTransport - COH'!Q10)/1000</f>
        <v>1.2391652495566476</v>
      </c>
      <c r="V15" s="123">
        <v>0.08</v>
      </c>
      <c r="W15" s="47"/>
      <c r="Z15" s="6" t="s">
        <v>124</v>
      </c>
      <c r="AA15" s="6" t="s">
        <v>125</v>
      </c>
    </row>
    <row r="16" spans="3:27" ht="15">
      <c r="C16" s="116" t="str">
        <f t="shared" si="0"/>
        <v>T_P_CFCH2R</v>
      </c>
      <c r="D16" s="35" t="s">
        <v>141</v>
      </c>
      <c r="E16" s="36" t="s">
        <v>39</v>
      </c>
      <c r="F16" s="37" t="s">
        <v>114</v>
      </c>
      <c r="G16" s="38">
        <f>'Phase 2 - NewTransport - COH'!E11</f>
        <v>2020</v>
      </c>
      <c r="H16" s="39">
        <f>'Phase 2 - NewTransport - COH'!F11</f>
        <v>0.73529411764705876</v>
      </c>
      <c r="I16" s="55"/>
      <c r="J16" s="56"/>
      <c r="K16" s="39"/>
      <c r="L16" s="55"/>
      <c r="M16" s="56"/>
      <c r="N16" s="42">
        <f>'Phase 2 - NewTransport - COH'!I11</f>
        <v>0.13640989206096249</v>
      </c>
      <c r="O16" s="43">
        <f>'Phase 2 - NewTransport - COH'!J11</f>
        <v>0.17231484714244974</v>
      </c>
      <c r="P16" s="38">
        <f>'Phase 2 - NewTransport - COH'!K11</f>
        <v>18.893708932999999</v>
      </c>
      <c r="Q16" s="44">
        <f>('Phase 2 - NewTransport - COH'!L11)/1000</f>
        <v>74.5</v>
      </c>
      <c r="R16" s="45">
        <f>('Phase 2 - NewTransport - COH'!N11)/1000</f>
        <v>48.563295206247886</v>
      </c>
      <c r="S16" s="45">
        <f>('Phase 2 - NewTransport - COH'!O11)/1000</f>
        <v>44.324333170103309</v>
      </c>
      <c r="T16" s="45">
        <f>('Phase 2 - NewTransport - COH'!P11)/1000</f>
        <v>41.620301814681625</v>
      </c>
      <c r="U16" s="46">
        <f>('Phase 2 - NewTransport - COH'!Q11)/1000</f>
        <v>1.2617805887725384</v>
      </c>
      <c r="V16" s="123">
        <v>0.08</v>
      </c>
      <c r="W16" s="47"/>
      <c r="Z16" s="6" t="s">
        <v>153</v>
      </c>
      <c r="AA16" s="6" t="s">
        <v>154</v>
      </c>
    </row>
    <row r="17" spans="3:27" ht="15">
      <c r="C17" s="116" t="str">
        <f>+LEFT(F17,5)&amp;D17&amp;RIGHT(E18,3)</f>
        <v>T_P_CPHEVPET</v>
      </c>
      <c r="D17" s="35" t="s">
        <v>142</v>
      </c>
      <c r="E17" s="57"/>
      <c r="F17" s="37" t="s">
        <v>114</v>
      </c>
      <c r="G17" s="38">
        <f>'Phase 2 - NewTransport - COH'!E12</f>
        <v>2020</v>
      </c>
      <c r="H17" s="39"/>
      <c r="I17" s="55"/>
      <c r="J17" s="56"/>
      <c r="K17" s="39"/>
      <c r="L17" s="55"/>
      <c r="M17" s="56"/>
      <c r="N17" s="42">
        <f>'Phase 2 - NewTransport - COH'!I12</f>
        <v>0.13640989206096249</v>
      </c>
      <c r="O17" s="43">
        <f>'Phase 2 - NewTransport - COH'!J12</f>
        <v>0.17231484714244974</v>
      </c>
      <c r="P17" s="38">
        <f>'Phase 2 - NewTransport - COH'!K12</f>
        <v>18.893708932999999</v>
      </c>
      <c r="Q17" s="58">
        <f>('Phase 2 - NewTransport - COH'!L12)/1000</f>
        <v>54.020099024374751</v>
      </c>
      <c r="R17" s="45">
        <f>('Phase 2 - NewTransport - COH'!N12)/1000</f>
        <v>39.280124125441617</v>
      </c>
      <c r="S17" s="45">
        <f>('Phase 2 - NewTransport - COH'!O12)/1000</f>
        <v>39.280124125441617</v>
      </c>
      <c r="T17" s="45">
        <f>('Phase 2 - NewTransport - COH'!P12)/1000</f>
        <v>39.280124125441617</v>
      </c>
      <c r="U17" s="46">
        <f>('Phase 2 - NewTransport - COH'!Q12)/1000</f>
        <v>1.2151329648648723</v>
      </c>
      <c r="V17" s="123">
        <v>0.08</v>
      </c>
      <c r="W17" s="47"/>
      <c r="Z17" s="6" t="s">
        <v>126</v>
      </c>
      <c r="AA17" s="6" t="s">
        <v>127</v>
      </c>
    </row>
    <row r="18" spans="3:27" ht="15">
      <c r="C18" s="116"/>
      <c r="D18" s="59"/>
      <c r="E18" s="36" t="str">
        <f>+E12</f>
        <v>TRAPET</v>
      </c>
      <c r="F18" s="37"/>
      <c r="G18" s="38"/>
      <c r="H18" s="39"/>
      <c r="I18" s="55"/>
      <c r="J18" s="56"/>
      <c r="K18" s="39">
        <f>ROUND('Phase 2 - NewTransport - COH'!F13,3)</f>
        <v>0.29599999999999999</v>
      </c>
      <c r="L18" s="40">
        <f>ROUND('Phase 2 - NewTransport - COH'!G13,3)</f>
        <v>0.33200000000000002</v>
      </c>
      <c r="M18" s="41">
        <f>ROUND('Phase 2 - NewTransport - COH'!H13,3)</f>
        <v>0.39500000000000002</v>
      </c>
      <c r="N18" s="42"/>
      <c r="O18" s="56"/>
      <c r="P18" s="38"/>
      <c r="Q18" s="44"/>
      <c r="R18" s="45"/>
      <c r="S18" s="45"/>
      <c r="T18" s="45"/>
      <c r="U18" s="60"/>
      <c r="V18" s="124"/>
      <c r="W18" s="61">
        <f>'Phase 2 - NewTransport - COH'!R13</f>
        <v>0</v>
      </c>
      <c r="Z18" s="6" t="s">
        <v>128</v>
      </c>
      <c r="AA18" s="6" t="s">
        <v>129</v>
      </c>
    </row>
    <row r="19" spans="3:27" ht="15">
      <c r="C19" s="116"/>
      <c r="D19" s="59"/>
      <c r="E19" s="36" t="str">
        <f>+E15</f>
        <v>TRAELC</v>
      </c>
      <c r="F19" s="37"/>
      <c r="G19" s="38"/>
      <c r="H19" s="39"/>
      <c r="I19" s="55"/>
      <c r="J19" s="56"/>
      <c r="K19" s="39">
        <f>ROUND('Phase 2 - NewTransport - COH'!F14,3)</f>
        <v>1.4079999999999999</v>
      </c>
      <c r="L19" s="40">
        <f>ROUND('Phase 2 - NewTransport - COH'!G14,3)</f>
        <v>1.4239999999999999</v>
      </c>
      <c r="M19" s="41">
        <f>ROUND('Phase 2 - NewTransport - COH'!H14,3)</f>
        <v>1.569</v>
      </c>
      <c r="N19" s="42"/>
      <c r="O19" s="56"/>
      <c r="P19" s="38"/>
      <c r="Q19" s="44"/>
      <c r="R19" s="45"/>
      <c r="S19" s="45"/>
      <c r="T19" s="45"/>
      <c r="U19" s="60"/>
      <c r="V19" s="124"/>
      <c r="W19" s="61">
        <f>'Phase 2 - NewTransport - COH'!R14</f>
        <v>0</v>
      </c>
      <c r="Z19" s="6" t="s">
        <v>130</v>
      </c>
      <c r="AA19" s="6" t="s">
        <v>131</v>
      </c>
    </row>
    <row r="20" spans="3:27" ht="15">
      <c r="C20" s="116" t="str">
        <f>+LEFT(F20,5)&amp;D20&amp;RIGHT(E21,3)</f>
        <v>T_P_CPHEVDSL</v>
      </c>
      <c r="D20" s="35" t="s">
        <v>142</v>
      </c>
      <c r="E20" s="57"/>
      <c r="F20" s="37" t="s">
        <v>114</v>
      </c>
      <c r="G20" s="38">
        <f>'Phase 2 - NewTransport - COH'!E15</f>
        <v>2020</v>
      </c>
      <c r="H20" s="39"/>
      <c r="I20" s="55"/>
      <c r="J20" s="56"/>
      <c r="K20" s="39"/>
      <c r="L20" s="55"/>
      <c r="M20" s="56"/>
      <c r="N20" s="42">
        <f>'Phase 2 - NewTransport - COH'!I15</f>
        <v>0.13640989206096249</v>
      </c>
      <c r="O20" s="43">
        <f>'Phase 2 - NewTransport - COH'!J15</f>
        <v>0.17231484714244974</v>
      </c>
      <c r="P20" s="38">
        <f>'Phase 2 - NewTransport - COH'!K15</f>
        <v>18.893708932999999</v>
      </c>
      <c r="Q20" s="62">
        <f>('Phase 2 - NewTransport - COH'!L15)/1000</f>
        <v>65.388068925916897</v>
      </c>
      <c r="R20" s="63">
        <f>('Phase 2 - NewTransport - COH'!N15)/1000</f>
        <v>47.454239946544</v>
      </c>
      <c r="S20" s="63">
        <f>('Phase 2 - NewTransport - COH'!O15)/1000</f>
        <v>47.444715718402719</v>
      </c>
      <c r="T20" s="63">
        <f>('Phase 2 - NewTransport - COH'!P15)/1000</f>
        <v>47.567593237959493</v>
      </c>
      <c r="U20" s="46">
        <f>('Phase 2 - NewTransport - COH'!Q15)/1000</f>
        <v>1.1794876524705813</v>
      </c>
      <c r="V20" s="123">
        <v>0.08</v>
      </c>
      <c r="W20" s="47"/>
      <c r="Z20" s="6" t="s">
        <v>132</v>
      </c>
      <c r="AA20" s="6" t="s">
        <v>133</v>
      </c>
    </row>
    <row r="21" spans="3:27" ht="15">
      <c r="C21" s="116"/>
      <c r="D21" s="59"/>
      <c r="E21" s="36" t="str">
        <f>+E13</f>
        <v>TRADSL</v>
      </c>
      <c r="F21" s="37"/>
      <c r="G21" s="38"/>
      <c r="H21" s="39"/>
      <c r="I21" s="55"/>
      <c r="J21" s="56"/>
      <c r="K21" s="39">
        <f>'Phase 2 - NewTransport - COH'!F16</f>
        <v>0.27102281432564018</v>
      </c>
      <c r="L21" s="40">
        <f>'Phase 2 - NewTransport - COH'!G16</f>
        <v>0.2974497733795457</v>
      </c>
      <c r="M21" s="41">
        <f>'Phase 2 - NewTransport - COH'!H16</f>
        <v>0.35497793512336023</v>
      </c>
      <c r="N21" s="42"/>
      <c r="O21" s="56"/>
      <c r="P21" s="38"/>
      <c r="Q21" s="44"/>
      <c r="R21" s="45"/>
      <c r="S21" s="45"/>
      <c r="T21" s="45"/>
      <c r="U21" s="60"/>
      <c r="V21" s="124"/>
      <c r="W21" s="61">
        <f>'Phase 2 - NewTransport - COH'!R16</f>
        <v>0</v>
      </c>
      <c r="Z21" s="6" t="s">
        <v>134</v>
      </c>
      <c r="AA21" s="6" t="s">
        <v>135</v>
      </c>
    </row>
    <row r="22" spans="3:27" ht="12.75" customHeight="1">
      <c r="C22" s="116"/>
      <c r="D22" s="64"/>
      <c r="E22" s="36" t="str">
        <f>+E19</f>
        <v>TRAELC</v>
      </c>
      <c r="F22" s="37"/>
      <c r="G22" s="38"/>
      <c r="H22" s="39"/>
      <c r="I22" s="55"/>
      <c r="J22" s="56"/>
      <c r="K22" s="39">
        <f>'Phase 2 - NewTransport - COH'!F17</f>
        <v>1.4079926153257907</v>
      </c>
      <c r="L22" s="40">
        <f>'Phase 2 - NewTransport - COH'!G17</f>
        <v>1.4244365170503834</v>
      </c>
      <c r="M22" s="41">
        <f>'Phase 2 - NewTransport - COH'!H17</f>
        <v>1.5685013916117045</v>
      </c>
      <c r="N22" s="42"/>
      <c r="O22" s="56"/>
      <c r="P22" s="38"/>
      <c r="Q22" s="44"/>
      <c r="R22" s="45"/>
      <c r="S22" s="45"/>
      <c r="T22" s="45"/>
      <c r="U22" s="60"/>
      <c r="V22" s="124"/>
      <c r="W22" s="61">
        <f>'Phase 2 - NewTransport - COH'!R17</f>
        <v>0</v>
      </c>
      <c r="Z22" s="6" t="s">
        <v>136</v>
      </c>
      <c r="AA22" s="6" t="s">
        <v>137</v>
      </c>
    </row>
    <row r="23" spans="3:27" ht="15">
      <c r="C23" s="116" t="str">
        <f>+LEFT(F23,5)&amp;D23&amp;RIGHT(E24,3)</f>
        <v>T_P_CPHEVLPG</v>
      </c>
      <c r="D23" s="35" t="s">
        <v>142</v>
      </c>
      <c r="E23" s="57"/>
      <c r="F23" s="37" t="s">
        <v>114</v>
      </c>
      <c r="G23" s="38">
        <f>'Phase 2 - NewTransport - COH'!E18</f>
        <v>2020</v>
      </c>
      <c r="H23" s="39"/>
      <c r="I23" s="55"/>
      <c r="J23" s="56"/>
      <c r="K23" s="39"/>
      <c r="L23" s="55"/>
      <c r="M23" s="56"/>
      <c r="N23" s="42">
        <f>'Phase 2 - NewTransport - COH'!I18</f>
        <v>0.13640989206096249</v>
      </c>
      <c r="O23" s="43">
        <f>'Phase 2 - NewTransport - COH'!J18</f>
        <v>0.17231484714244974</v>
      </c>
      <c r="P23" s="38">
        <f>'Phase 2 - NewTransport - COH'!K18</f>
        <v>18.893708932999999</v>
      </c>
      <c r="Q23" s="51">
        <f>('Phase 2 - NewTransport - COH'!L18)/1000</f>
        <v>58.522992224993907</v>
      </c>
      <c r="R23" s="53">
        <f>('Phase 2 - NewTransport - COH'!N18)/1000</f>
        <v>41.889983269076225</v>
      </c>
      <c r="S23" s="53">
        <f>('Phase 2 - NewTransport - COH'!O18)/1000</f>
        <v>41.684590697786653</v>
      </c>
      <c r="T23" s="53">
        <f>('Phase 2 - NewTransport - COH'!P18)/1000</f>
        <v>41.671450250489102</v>
      </c>
      <c r="U23" s="46">
        <f>('Phase 2 - NewTransport - COH'!Q18)/1000</f>
        <v>1.2151329648648723</v>
      </c>
      <c r="V23" s="123">
        <v>0.08</v>
      </c>
      <c r="W23" s="47"/>
    </row>
    <row r="24" spans="3:27" ht="12.75" customHeight="1">
      <c r="C24" s="116"/>
      <c r="D24" s="64"/>
      <c r="E24" s="36" t="str">
        <f>+E14</f>
        <v>TRALPG</v>
      </c>
      <c r="F24" s="37"/>
      <c r="G24" s="38"/>
      <c r="H24" s="39"/>
      <c r="I24" s="55"/>
      <c r="J24" s="56"/>
      <c r="K24" s="39">
        <f>'Phase 2 - NewTransport - COH'!F19</f>
        <v>0.31348680184767991</v>
      </c>
      <c r="L24" s="40">
        <f>'Phase 2 - NewTransport - COH'!G19</f>
        <v>0.35141147079234547</v>
      </c>
      <c r="M24" s="41">
        <f>'Phase 2 - NewTransport - COH'!H19</f>
        <v>0.41841261803930685</v>
      </c>
      <c r="N24" s="42"/>
      <c r="O24" s="56"/>
      <c r="P24" s="38"/>
      <c r="Q24" s="44"/>
      <c r="R24" s="45"/>
      <c r="S24" s="45"/>
      <c r="T24" s="45"/>
      <c r="U24" s="60"/>
      <c r="V24" s="124"/>
      <c r="W24" s="61">
        <f>'Phase 2 - NewTransport - COH'!R19</f>
        <v>0</v>
      </c>
    </row>
    <row r="25" spans="3:27" ht="13.5" customHeight="1" thickBot="1">
      <c r="C25" s="117"/>
      <c r="D25" s="65"/>
      <c r="E25" s="66" t="str">
        <f>+E22</f>
        <v>TRAELC</v>
      </c>
      <c r="F25" s="67"/>
      <c r="G25" s="68"/>
      <c r="H25" s="39"/>
      <c r="I25" s="55"/>
      <c r="J25" s="56"/>
      <c r="K25" s="69">
        <f>'Phase 2 - NewTransport - COH'!F20</f>
        <v>1.4079926153257907</v>
      </c>
      <c r="L25" s="70">
        <f>'Phase 2 - NewTransport - COH'!G20</f>
        <v>1.4244365170503834</v>
      </c>
      <c r="M25" s="71">
        <f>'Phase 2 - NewTransport - COH'!H20</f>
        <v>1.5685013916117045</v>
      </c>
      <c r="N25" s="72"/>
      <c r="O25" s="73"/>
      <c r="P25" s="68"/>
      <c r="Q25" s="74"/>
      <c r="R25" s="75"/>
      <c r="S25" s="75"/>
      <c r="T25" s="75"/>
      <c r="U25" s="76"/>
      <c r="V25" s="125"/>
      <c r="W25" s="77">
        <f>'Phase 2 - NewTransport - COH'!R20</f>
        <v>0</v>
      </c>
    </row>
    <row r="26" spans="3:27" ht="15" customHeight="1">
      <c r="C26" s="115" t="str">
        <f>+LEFT(F26,5)&amp;D26&amp;RIGHT(E26,3)</f>
        <v>T_C_CICEPET</v>
      </c>
      <c r="D26" s="22" t="s">
        <v>138</v>
      </c>
      <c r="E26" s="23" t="str">
        <f>+E9</f>
        <v>TRAPET</v>
      </c>
      <c r="F26" s="24" t="str">
        <f>+Z11</f>
        <v>T_C_Car</v>
      </c>
      <c r="G26" s="25">
        <f>'Phase 2 - NewTransport - COH'!E21</f>
        <v>2020</v>
      </c>
      <c r="H26" s="26">
        <f>'Phase 2 - NewTransport - COH'!F21</f>
        <v>0.22446549570454616</v>
      </c>
      <c r="I26" s="27">
        <f>'Phase 2 - NewTransport - COH'!G21</f>
        <v>0.25997066428980109</v>
      </c>
      <c r="J26" s="28">
        <f>'Phase 2 - NewTransport - COH'!H21</f>
        <v>0.32502286698004218</v>
      </c>
      <c r="K26" s="26"/>
      <c r="L26" s="27"/>
      <c r="M26" s="28"/>
      <c r="N26" s="29">
        <f>'Phase 2 - NewTransport - COH'!I21</f>
        <v>0.18299133909599405</v>
      </c>
      <c r="O26" s="30">
        <f>'Phase 2 - NewTransport - COH'!J21</f>
        <v>0.21377881641408356</v>
      </c>
      <c r="P26" s="25">
        <f>'Phase 2 - NewTransport - COH'!K21</f>
        <v>22.051404092999999</v>
      </c>
      <c r="Q26" s="78">
        <f>('Phase 2 - NewTransport - COH'!L21)/1000</f>
        <v>33.896666666666661</v>
      </c>
      <c r="R26" s="79">
        <f>('Phase 2 - NewTransport - COH'!N21)/1000</f>
        <v>35.252077732974911</v>
      </c>
      <c r="S26" s="79">
        <f>('Phase 2 - NewTransport - COH'!O21)/1000</f>
        <v>36.334128584229397</v>
      </c>
      <c r="T26" s="79">
        <f>('Phase 2 - NewTransport - COH'!P21)/1000</f>
        <v>36.561928763440854</v>
      </c>
      <c r="U26" s="80">
        <f>('Phase 2 - NewTransport - COH'!Q21)/1000</f>
        <v>1.3430866666666668</v>
      </c>
      <c r="V26" s="126">
        <v>0.08</v>
      </c>
      <c r="W26" s="34"/>
    </row>
    <row r="27" spans="3:27" ht="15">
      <c r="C27" s="116" t="str">
        <f t="shared" ref="C27:C33" si="1">+LEFT(F27,5)&amp;D27&amp;RIGHT(E27,3)</f>
        <v>T_C_CICEDSL</v>
      </c>
      <c r="D27" s="35" t="s">
        <v>138</v>
      </c>
      <c r="E27" s="36" t="str">
        <f>+E10</f>
        <v>TRADSL</v>
      </c>
      <c r="F27" s="37" t="str">
        <f>+F26</f>
        <v>T_C_Car</v>
      </c>
      <c r="G27" s="38">
        <f>'Phase 2 - NewTransport - COH'!E22</f>
        <v>2020</v>
      </c>
      <c r="H27" s="39">
        <f>'Phase 2 - NewTransport - COH'!F22</f>
        <v>0.24232912878138682</v>
      </c>
      <c r="I27" s="40">
        <f>'Phase 2 - NewTransport - COH'!G22</f>
        <v>0.26016473235779525</v>
      </c>
      <c r="J27" s="41">
        <f>'Phase 2 - NewTransport - COH'!H22</f>
        <v>0.30361984702604994</v>
      </c>
      <c r="K27" s="39"/>
      <c r="L27" s="40"/>
      <c r="M27" s="41"/>
      <c r="N27" s="42">
        <f>'Phase 2 - NewTransport - COH'!I22</f>
        <v>0.18299133909599405</v>
      </c>
      <c r="O27" s="43">
        <f>'Phase 2 - NewTransport - COH'!J22</f>
        <v>0.21377881641408356</v>
      </c>
      <c r="P27" s="38">
        <f>'Phase 2 - NewTransport - COH'!K22</f>
        <v>15.784552846</v>
      </c>
      <c r="Q27" s="81">
        <f>('Phase 2 - NewTransport - COH'!L22)/1000</f>
        <v>50.400339083480681</v>
      </c>
      <c r="R27" s="82">
        <f>('Phase 2 - NewTransport - COH'!N22)/1000</f>
        <v>53.296910295174975</v>
      </c>
      <c r="S27" s="82">
        <f>('Phase 2 - NewTransport - COH'!O22)/1000</f>
        <v>54.841748274745257</v>
      </c>
      <c r="T27" s="82">
        <f>('Phase 2 - NewTransport - COH'!P22)/1000</f>
        <v>56.386586254315546</v>
      </c>
      <c r="U27" s="83">
        <f>('Phase 2 - NewTransport - COH'!Q22)/1000</f>
        <v>1.5396112737265695</v>
      </c>
      <c r="V27" s="127">
        <v>0.08</v>
      </c>
      <c r="W27" s="47"/>
    </row>
    <row r="28" spans="3:27" ht="15">
      <c r="C28" s="116" t="str">
        <f t="shared" si="1"/>
        <v>T_C_CICELPG</v>
      </c>
      <c r="D28" s="35" t="s">
        <v>138</v>
      </c>
      <c r="E28" s="36" t="str">
        <f>+E11</f>
        <v>TRALPG</v>
      </c>
      <c r="F28" s="37" t="str">
        <f t="shared" ref="F28:F34" si="2">+F27</f>
        <v>T_C_Car</v>
      </c>
      <c r="G28" s="38">
        <f>'Phase 2 - NewTransport - COH'!E23</f>
        <v>2020</v>
      </c>
      <c r="H28" s="39">
        <f>'Phase 2 - NewTransport - COH'!F23</f>
        <v>0.23793342544681895</v>
      </c>
      <c r="I28" s="40">
        <f>'Phase 2 - NewTransport - COH'!G23</f>
        <v>0.38203547524807563</v>
      </c>
      <c r="J28" s="41">
        <f>'Phase 2 - NewTransport - COH'!H23</f>
        <v>0.39709181174952518</v>
      </c>
      <c r="K28" s="39"/>
      <c r="L28" s="40"/>
      <c r="M28" s="41"/>
      <c r="N28" s="42">
        <f>'Phase 2 - NewTransport - COH'!I23</f>
        <v>0.18299133909599405</v>
      </c>
      <c r="O28" s="43">
        <f>'Phase 2 - NewTransport - COH'!J23</f>
        <v>0.21377881641408356</v>
      </c>
      <c r="P28" s="38">
        <f>'Phase 2 - NewTransport - COH'!K23</f>
        <v>22.051404092999999</v>
      </c>
      <c r="Q28" s="81">
        <f>('Phase 2 - NewTransport - COH'!L23)/1000</f>
        <v>36.718867983693947</v>
      </c>
      <c r="R28" s="82">
        <f>('Phase 2 - NewTransport - COH'!N23)/1000</f>
        <v>37.384064867456523</v>
      </c>
      <c r="S28" s="82">
        <f>('Phase 2 - NewTransport - COH'!O23)/1000</f>
        <v>38.847498011734174</v>
      </c>
      <c r="T28" s="82">
        <f>('Phase 2 - NewTransport - COH'!P23)/1000</f>
        <v>39.379655518744237</v>
      </c>
      <c r="U28" s="83">
        <f>('Phase 2 - NewTransport - COH'!Q23)/1000</f>
        <v>1.3430866666666668</v>
      </c>
      <c r="V28" s="127">
        <v>0.08</v>
      </c>
      <c r="W28" s="47"/>
    </row>
    <row r="29" spans="3:27" ht="15">
      <c r="C29" s="116" t="str">
        <f t="shared" si="1"/>
        <v>T_C_CHYBPET</v>
      </c>
      <c r="D29" s="35" t="s">
        <v>139</v>
      </c>
      <c r="E29" s="36" t="str">
        <f>+E26</f>
        <v>TRAPET</v>
      </c>
      <c r="F29" s="37" t="str">
        <f t="shared" si="2"/>
        <v>T_C_Car</v>
      </c>
      <c r="G29" s="38">
        <f>'Phase 2 - NewTransport - COH'!E24</f>
        <v>2020</v>
      </c>
      <c r="H29" s="39">
        <f>'Phase 2 - NewTransport - COH'!F24</f>
        <v>0.32080057540766088</v>
      </c>
      <c r="I29" s="40">
        <f>'Phase 2 - NewTransport - COH'!G24</f>
        <v>0.37690023893270219</v>
      </c>
      <c r="J29" s="41">
        <f>'Phase 2 - NewTransport - COH'!H24</f>
        <v>0.43089792618613815</v>
      </c>
      <c r="K29" s="39"/>
      <c r="L29" s="40"/>
      <c r="M29" s="41"/>
      <c r="N29" s="42">
        <f>'Phase 2 - NewTransport - COH'!I24</f>
        <v>0.18299133909599405</v>
      </c>
      <c r="O29" s="43">
        <f>'Phase 2 - NewTransport - COH'!J24</f>
        <v>0.21377881641408356</v>
      </c>
      <c r="P29" s="38">
        <f>'Phase 2 - NewTransport - COH'!K24</f>
        <v>22.051404092999999</v>
      </c>
      <c r="Q29" s="81">
        <f>('Phase 2 - NewTransport - COH'!L24)/1000</f>
        <v>38.539138979341075</v>
      </c>
      <c r="R29" s="82">
        <f>('Phase 2 - NewTransport - COH'!N24)/1000</f>
        <v>37.682713668689054</v>
      </c>
      <c r="S29" s="82">
        <f>('Phase 2 - NewTransport - COH'!O24)/1000</f>
        <v>38.253663875790402</v>
      </c>
      <c r="T29" s="82">
        <f>('Phase 2 - NewTransport - COH'!P24)/1000</f>
        <v>38.539138979341075</v>
      </c>
      <c r="U29" s="83">
        <f>('Phase 2 - NewTransport - COH'!Q24)/1000</f>
        <v>1.0997918790206931</v>
      </c>
      <c r="V29" s="127">
        <v>0.08</v>
      </c>
      <c r="W29" s="47"/>
    </row>
    <row r="30" spans="3:27" ht="15">
      <c r="C30" s="116" t="str">
        <f t="shared" si="1"/>
        <v>T_C_CHYBDSL</v>
      </c>
      <c r="D30" s="35" t="s">
        <v>139</v>
      </c>
      <c r="E30" s="36" t="str">
        <f>+E27</f>
        <v>TRADSL</v>
      </c>
      <c r="F30" s="37" t="str">
        <f t="shared" si="2"/>
        <v>T_C_Car</v>
      </c>
      <c r="G30" s="38">
        <f>'Phase 2 - NewTransport - COH'!E25</f>
        <v>2020</v>
      </c>
      <c r="H30" s="48">
        <f>'Phase 2 - NewTransport - COH'!F25</f>
        <v>0.34633084121503832</v>
      </c>
      <c r="I30" s="49">
        <f>'Phase 2 - NewTransport - COH'!G25</f>
        <v>0.37718159491337033</v>
      </c>
      <c r="J30" s="50">
        <f>'Phase 2 - NewTransport - COH'!H25</f>
        <v>0.40252294753313739</v>
      </c>
      <c r="K30" s="48"/>
      <c r="L30" s="49"/>
      <c r="M30" s="50"/>
      <c r="N30" s="42">
        <f>'Phase 2 - NewTransport - COH'!I25</f>
        <v>0.18299133909599405</v>
      </c>
      <c r="O30" s="43">
        <f>'Phase 2 - NewTransport - COH'!J25</f>
        <v>0.21377881641408356</v>
      </c>
      <c r="P30" s="38">
        <f>'Phase 2 - NewTransport - COH'!K25</f>
        <v>22.051404092999999</v>
      </c>
      <c r="Q30" s="84">
        <f>('Phase 2 - NewTransport - COH'!L25)/1000</f>
        <v>57.30314699215787</v>
      </c>
      <c r="R30" s="82">
        <f>('Phase 2 - NewTransport - COH'!N25)/1000</f>
        <v>56.971740085556604</v>
      </c>
      <c r="S30" s="82">
        <f>('Phase 2 - NewTransport - COH'!O25)/1000</f>
        <v>57.739042784512883</v>
      </c>
      <c r="T30" s="82">
        <f>('Phase 2 - NewTransport - COH'!P25)/1000</f>
        <v>59.43588201502638</v>
      </c>
      <c r="U30" s="83">
        <f>('Phase 2 - NewTransport - COH'!Q25)/1000</f>
        <v>1.2607168380991942</v>
      </c>
      <c r="V30" s="127">
        <v>0.08</v>
      </c>
      <c r="W30" s="47"/>
    </row>
    <row r="31" spans="3:27" ht="15">
      <c r="C31" s="116" t="str">
        <f t="shared" si="1"/>
        <v>T_C_CHYBLPG</v>
      </c>
      <c r="D31" s="35" t="s">
        <v>139</v>
      </c>
      <c r="E31" s="36" t="str">
        <f>+E28</f>
        <v>TRALPG</v>
      </c>
      <c r="F31" s="37" t="str">
        <f t="shared" si="2"/>
        <v>T_C_Car</v>
      </c>
      <c r="G31" s="38">
        <f>'Phase 2 - NewTransport - COH'!E26</f>
        <v>2020</v>
      </c>
      <c r="H31" s="48">
        <f>'Phase 2 - NewTransport - COH'!F26</f>
        <v>0.34004860993212055</v>
      </c>
      <c r="I31" s="49">
        <f>'Phase 2 - NewTransport - COH'!G26</f>
        <v>0.39951425326866435</v>
      </c>
      <c r="J31" s="50">
        <f>'Phase 2 - NewTransport - COH'!H26</f>
        <v>0.45675180175730645</v>
      </c>
      <c r="K31" s="48"/>
      <c r="L31" s="49"/>
      <c r="M31" s="50"/>
      <c r="N31" s="42">
        <f>'Phase 2 - NewTransport - COH'!I26</f>
        <v>0.18299133909599405</v>
      </c>
      <c r="O31" s="43">
        <f>'Phase 2 - NewTransport - COH'!J26</f>
        <v>0.21377881641408356</v>
      </c>
      <c r="P31" s="38">
        <f>'Phase 2 - NewTransport - COH'!K26</f>
        <v>22.051404092999999</v>
      </c>
      <c r="Q31" s="84">
        <f>('Phase 2 - NewTransport - COH'!L26)/1000</f>
        <v>41.747867727042738</v>
      </c>
      <c r="R31" s="82">
        <f>('Phase 2 - NewTransport - COH'!N26)/1000</f>
        <v>39.961701629130602</v>
      </c>
      <c r="S31" s="82">
        <f>('Phase 2 - NewTransport - COH'!O26)/1000</f>
        <v>40.899814836933501</v>
      </c>
      <c r="T31" s="82">
        <f>('Phase 2 - NewTransport - COH'!P26)/1000</f>
        <v>41.509243858956431</v>
      </c>
      <c r="U31" s="83">
        <f>('Phase 2 - NewTransport - COH'!Q26)/1000</f>
        <v>1.0997918790206931</v>
      </c>
      <c r="V31" s="127">
        <v>0.08</v>
      </c>
      <c r="W31" s="47"/>
    </row>
    <row r="32" spans="3:27" ht="15">
      <c r="C32" s="116" t="str">
        <f t="shared" si="1"/>
        <v>T_C_CBEVELC</v>
      </c>
      <c r="D32" s="35" t="s">
        <v>140</v>
      </c>
      <c r="E32" s="36" t="str">
        <f>+E15</f>
        <v>TRAELC</v>
      </c>
      <c r="F32" s="37" t="str">
        <f t="shared" si="2"/>
        <v>T_C_Car</v>
      </c>
      <c r="G32" s="38">
        <f>'Phase 2 - NewTransport - COH'!E27</f>
        <v>2020</v>
      </c>
      <c r="H32" s="39">
        <f>'Phase 2 - NewTransport - COH'!F27</f>
        <v>1.3286635932044251</v>
      </c>
      <c r="I32" s="40">
        <f>'Phase 2 - NewTransport - COH'!G27</f>
        <v>1.1547044951380567</v>
      </c>
      <c r="J32" s="41">
        <f>'Phase 2 - NewTransport - COH'!H27</f>
        <v>1.2533056480065119</v>
      </c>
      <c r="K32" s="39"/>
      <c r="L32" s="40"/>
      <c r="M32" s="41"/>
      <c r="N32" s="42">
        <f>'Phase 2 - NewTransport - COH'!I27</f>
        <v>0.18299133909599405</v>
      </c>
      <c r="O32" s="43">
        <f>'Phase 2 - NewTransport - COH'!J27</f>
        <v>0.21377881641408356</v>
      </c>
      <c r="P32" s="38">
        <f>'Phase 2 - NewTransport - COH'!K27</f>
        <v>22.051404092999999</v>
      </c>
      <c r="Q32" s="44">
        <f>('Phase 2 - NewTransport - COH'!L27)/1000</f>
        <v>63</v>
      </c>
      <c r="R32" s="45">
        <f>('Phase 2 - NewTransport - COH'!N27)/1000</f>
        <v>42.287999999999997</v>
      </c>
      <c r="S32" s="45">
        <f>('Phase 2 - NewTransport - COH'!O27)/1000</f>
        <v>42.287999999999997</v>
      </c>
      <c r="T32" s="45">
        <f>('Phase 2 - NewTransport - COH'!P27)/1000</f>
        <v>42.287999999999997</v>
      </c>
      <c r="U32" s="83">
        <f>('Phase 2 - NewTransport - COH'!Q27)/1000</f>
        <v>1.3646746492609299</v>
      </c>
      <c r="V32" s="127">
        <v>0.08</v>
      </c>
      <c r="W32" s="47"/>
    </row>
    <row r="33" spans="3:23" ht="15">
      <c r="C33" s="116" t="str">
        <f t="shared" si="1"/>
        <v>T_C_CFCH2R</v>
      </c>
      <c r="D33" s="35" t="s">
        <v>141</v>
      </c>
      <c r="E33" s="36" t="str">
        <f>+E16</f>
        <v>TRAH2R</v>
      </c>
      <c r="F33" s="37" t="str">
        <f t="shared" si="2"/>
        <v>T_C_Car</v>
      </c>
      <c r="G33" s="38">
        <f>'Phase 2 - NewTransport - COH'!E28</f>
        <v>2020</v>
      </c>
      <c r="H33" s="48">
        <f>'Phase 2 - NewTransport - COH'!F28</f>
        <v>0.73529411764705876</v>
      </c>
      <c r="I33" s="55"/>
      <c r="J33" s="56"/>
      <c r="K33" s="48"/>
      <c r="L33" s="55"/>
      <c r="M33" s="56"/>
      <c r="N33" s="42">
        <f>'Phase 2 - NewTransport - COH'!I28</f>
        <v>0.18299133909599405</v>
      </c>
      <c r="O33" s="43">
        <f>'Phase 2 - NewTransport - COH'!J28</f>
        <v>0.21377881641408356</v>
      </c>
      <c r="P33" s="38">
        <f>'Phase 2 - NewTransport - COH'!K28</f>
        <v>22.051404092999999</v>
      </c>
      <c r="Q33" s="44">
        <f>('Phase 2 - NewTransport - COH'!L28)/1000</f>
        <v>97.283967328970931</v>
      </c>
      <c r="R33" s="45">
        <f>('Phase 2 - NewTransport - COH'!N28)/1000</f>
        <v>65.197195446041363</v>
      </c>
      <c r="S33" s="45">
        <f>('Phase 2 - NewTransport - COH'!O28)/1000</f>
        <v>59.842717084595584</v>
      </c>
      <c r="T33" s="45">
        <f>('Phase 2 - NewTransport - COH'!P28)/1000</f>
        <v>56.427098530378714</v>
      </c>
      <c r="U33" s="83">
        <f>('Phase 2 - NewTransport - COH'!Q28)/1000</f>
        <v>1.6926552473308172</v>
      </c>
      <c r="V33" s="127">
        <v>0.08</v>
      </c>
      <c r="W33" s="47"/>
    </row>
    <row r="34" spans="3:23" ht="15">
      <c r="C34" s="116" t="str">
        <f>+LEFT(F34,5)&amp;D34&amp;RIGHT(E35,3)</f>
        <v>T_C_CPHEVPET</v>
      </c>
      <c r="D34" s="35" t="s">
        <v>142</v>
      </c>
      <c r="E34" s="57"/>
      <c r="F34" s="37" t="str">
        <f t="shared" si="2"/>
        <v>T_C_Car</v>
      </c>
      <c r="G34" s="38">
        <f>'Phase 2 - NewTransport - COH'!E29</f>
        <v>2020</v>
      </c>
      <c r="H34" s="39"/>
      <c r="I34" s="55"/>
      <c r="J34" s="56"/>
      <c r="K34" s="39"/>
      <c r="L34" s="55"/>
      <c r="M34" s="56"/>
      <c r="N34" s="42">
        <f>'Phase 2 - NewTransport - COH'!I29</f>
        <v>0.18299133909599405</v>
      </c>
      <c r="O34" s="43">
        <f>'Phase 2 - NewTransport - COH'!J29</f>
        <v>0.21377881641408356</v>
      </c>
      <c r="P34" s="38">
        <f>'Phase 2 - NewTransport - COH'!K29</f>
        <v>22.051404092999999</v>
      </c>
      <c r="Q34" s="58">
        <f>('Phase 2 - NewTransport - COH'!L29)/1000</f>
        <v>77.375500000000002</v>
      </c>
      <c r="R34" s="86">
        <f>('Phase 2 - NewTransport - COH'!N29)/1000</f>
        <v>56.515212600730386</v>
      </c>
      <c r="S34" s="86">
        <f>('Phase 2 - NewTransport - COH'!O29)/1000</f>
        <v>56.515212600730386</v>
      </c>
      <c r="T34" s="86">
        <f>('Phase 2 - NewTransport - COH'!P29)/1000</f>
        <v>56.515212600730386</v>
      </c>
      <c r="U34" s="83">
        <f>('Phase 2 - NewTransport - COH'!Q29)/1000</f>
        <v>1.2806510350298381</v>
      </c>
      <c r="V34" s="127">
        <v>0.08</v>
      </c>
      <c r="W34" s="47"/>
    </row>
    <row r="35" spans="3:23" ht="15">
      <c r="C35" s="116"/>
      <c r="D35" s="59"/>
      <c r="E35" s="36" t="str">
        <f>+E29</f>
        <v>TRAPET</v>
      </c>
      <c r="F35" s="37"/>
      <c r="G35" s="38"/>
      <c r="H35" s="39"/>
      <c r="I35" s="55"/>
      <c r="J35" s="56"/>
      <c r="K35" s="39">
        <f>'Phase 2 - NewTransport - COH'!F30</f>
        <v>0.22446549570454616</v>
      </c>
      <c r="L35" s="40">
        <f>'Phase 2 - NewTransport - COH'!G30</f>
        <v>0.25997066428980109</v>
      </c>
      <c r="M35" s="41">
        <f>'Phase 2 - NewTransport - COH'!H30</f>
        <v>0.32502286698004218</v>
      </c>
      <c r="N35" s="42"/>
      <c r="O35" s="56"/>
      <c r="P35" s="38"/>
      <c r="Q35" s="44"/>
      <c r="R35" s="45"/>
      <c r="S35" s="45"/>
      <c r="T35" s="45"/>
      <c r="U35" s="60"/>
      <c r="V35" s="124"/>
      <c r="W35" s="61">
        <f>'Phase 2 - NewTransport - COH'!R30</f>
        <v>0</v>
      </c>
    </row>
    <row r="36" spans="3:23" ht="15">
      <c r="C36" s="116"/>
      <c r="D36" s="59"/>
      <c r="E36" s="36" t="str">
        <f>+E32</f>
        <v>TRAELC</v>
      </c>
      <c r="F36" s="37"/>
      <c r="G36" s="38"/>
      <c r="H36" s="39"/>
      <c r="I36" s="55"/>
      <c r="J36" s="56"/>
      <c r="K36" s="39">
        <f>'Phase 2 - NewTransport - COH'!F31</f>
        <v>1.3286635932044251</v>
      </c>
      <c r="L36" s="40">
        <f>'Phase 2 - NewTransport - COH'!G31</f>
        <v>1.1547044951380567</v>
      </c>
      <c r="M36" s="41">
        <f>'Phase 2 - NewTransport - COH'!H31</f>
        <v>1.2533056480065119</v>
      </c>
      <c r="N36" s="42"/>
      <c r="O36" s="56"/>
      <c r="P36" s="38"/>
      <c r="Q36" s="44"/>
      <c r="R36" s="45"/>
      <c r="S36" s="45"/>
      <c r="T36" s="45"/>
      <c r="U36" s="60"/>
      <c r="V36" s="124"/>
      <c r="W36" s="61">
        <f>'Phase 2 - NewTransport - COH'!R31</f>
        <v>0</v>
      </c>
    </row>
    <row r="37" spans="3:23" ht="15">
      <c r="C37" s="116" t="str">
        <f>+LEFT(F37,5)&amp;D37&amp;RIGHT(E38,3)</f>
        <v>T_C_CPHEVDSL</v>
      </c>
      <c r="D37" s="35" t="s">
        <v>142</v>
      </c>
      <c r="E37" s="57"/>
      <c r="F37" s="37" t="str">
        <f>+F34</f>
        <v>T_C_Car</v>
      </c>
      <c r="G37" s="38">
        <f>'Phase 2 - NewTransport - COH'!E32</f>
        <v>2020</v>
      </c>
      <c r="H37" s="39"/>
      <c r="I37" s="55"/>
      <c r="J37" s="56"/>
      <c r="K37" s="39"/>
      <c r="L37" s="55"/>
      <c r="M37" s="56"/>
      <c r="N37" s="42">
        <f>'Phase 2 - NewTransport - COH'!I32</f>
        <v>0.18299133909599405</v>
      </c>
      <c r="O37" s="43">
        <f>'Phase 2 - NewTransport - COH'!J32</f>
        <v>0.21377881641408356</v>
      </c>
      <c r="P37" s="38">
        <f>'Phase 2 - NewTransport - COH'!K32</f>
        <v>22.051404092999999</v>
      </c>
      <c r="Q37" s="62">
        <f>('Phase 2 - NewTransport - COH'!L32)/1000</f>
        <v>115.04822804859455</v>
      </c>
      <c r="R37" s="63">
        <f>('Phase 2 - NewTransport - COH'!N32)/1000</f>
        <v>85.444218043248966</v>
      </c>
      <c r="S37" s="63">
        <f>('Phase 2 - NewTransport - COH'!O32)/1000</f>
        <v>85.302529162299479</v>
      </c>
      <c r="T37" s="63">
        <f>('Phase 2 - NewTransport - COH'!P32)/1000</f>
        <v>85.302529162299479</v>
      </c>
      <c r="U37" s="46">
        <f>('Phase 2 - NewTransport - COH'!Q32)/1000</f>
        <v>1.2430837831062702</v>
      </c>
      <c r="V37" s="123">
        <v>0.08</v>
      </c>
      <c r="W37" s="47"/>
    </row>
    <row r="38" spans="3:23" ht="15">
      <c r="C38" s="116"/>
      <c r="D38" s="59"/>
      <c r="E38" s="36" t="str">
        <f>+E30</f>
        <v>TRADSL</v>
      </c>
      <c r="F38" s="37"/>
      <c r="G38" s="38"/>
      <c r="H38" s="39"/>
      <c r="I38" s="55"/>
      <c r="J38" s="56"/>
      <c r="K38" s="39">
        <f>'Phase 2 - NewTransport - COH'!F33</f>
        <v>0.24232912878138682</v>
      </c>
      <c r="L38" s="40">
        <f>'Phase 2 - NewTransport - COH'!G33</f>
        <v>0.26016473235779525</v>
      </c>
      <c r="M38" s="41">
        <f>'Phase 2 - NewTransport - COH'!H33</f>
        <v>0.30361984702604994</v>
      </c>
      <c r="N38" s="42"/>
      <c r="O38" s="56"/>
      <c r="P38" s="38"/>
      <c r="Q38" s="44"/>
      <c r="R38" s="45"/>
      <c r="S38" s="45"/>
      <c r="T38" s="45"/>
      <c r="U38" s="60"/>
      <c r="V38" s="124"/>
      <c r="W38" s="61">
        <f>'Phase 2 - NewTransport - COH'!R33</f>
        <v>0</v>
      </c>
    </row>
    <row r="39" spans="3:23" ht="12.75" customHeight="1">
      <c r="C39" s="116"/>
      <c r="D39" s="64"/>
      <c r="E39" s="36" t="str">
        <f>+E32</f>
        <v>TRAELC</v>
      </c>
      <c r="F39" s="37"/>
      <c r="G39" s="38"/>
      <c r="H39" s="39"/>
      <c r="I39" s="55"/>
      <c r="J39" s="56"/>
      <c r="K39" s="39">
        <f>'Phase 2 - NewTransport - COH'!F34</f>
        <v>1.3286635932044251</v>
      </c>
      <c r="L39" s="40">
        <f>'Phase 2 - NewTransport - COH'!G34</f>
        <v>1.1547044951380567</v>
      </c>
      <c r="M39" s="41">
        <f>'Phase 2 - NewTransport - COH'!H34</f>
        <v>1.2533056480065119</v>
      </c>
      <c r="N39" s="42"/>
      <c r="O39" s="56"/>
      <c r="P39" s="38"/>
      <c r="Q39" s="44"/>
      <c r="R39" s="45"/>
      <c r="S39" s="45"/>
      <c r="T39" s="45"/>
      <c r="U39" s="60"/>
      <c r="V39" s="124"/>
      <c r="W39" s="61">
        <f>'Phase 2 - NewTransport - COH'!R34</f>
        <v>0</v>
      </c>
    </row>
    <row r="40" spans="3:23" ht="15">
      <c r="C40" s="116" t="str">
        <f>+LEFT(F40,5)&amp;D40&amp;RIGHT(E41,3)</f>
        <v>T_C_CPHEVLPG</v>
      </c>
      <c r="D40" s="35" t="s">
        <v>142</v>
      </c>
      <c r="E40" s="57"/>
      <c r="F40" s="37" t="str">
        <f>+F37</f>
        <v>T_C_Car</v>
      </c>
      <c r="G40" s="38">
        <f>'Phase 2 - NewTransport - COH'!E35</f>
        <v>2020</v>
      </c>
      <c r="H40" s="39"/>
      <c r="I40" s="55"/>
      <c r="J40" s="56"/>
      <c r="K40" s="39"/>
      <c r="L40" s="55"/>
      <c r="M40" s="56"/>
      <c r="N40" s="42">
        <f>'Phase 2 - NewTransport - COH'!I35</f>
        <v>0.18299133909599405</v>
      </c>
      <c r="O40" s="43">
        <f>'Phase 2 - NewTransport - COH'!J35</f>
        <v>0.21377881641408356</v>
      </c>
      <c r="P40" s="38">
        <f>'Phase 2 - NewTransport - COH'!K35</f>
        <v>22.051404092999999</v>
      </c>
      <c r="Q40" s="51">
        <f>('Phase 2 - NewTransport - COH'!L35)/1000</f>
        <v>83.81770389435475</v>
      </c>
      <c r="R40" s="53">
        <f>('Phase 2 - NewTransport - COH'!N35)/1000</f>
        <v>59.933158830167642</v>
      </c>
      <c r="S40" s="53">
        <f>('Phase 2 - NewTransport - COH'!O35)/1000</f>
        <v>59.933158830167642</v>
      </c>
      <c r="T40" s="53">
        <f>('Phase 2 - NewTransport - COH'!P35)/1000</f>
        <v>59.933158830167642</v>
      </c>
      <c r="U40" s="46">
        <f>('Phase 2 - NewTransport - COH'!Q35)/1000</f>
        <v>1.2806510350298381</v>
      </c>
      <c r="V40" s="123">
        <v>0.08</v>
      </c>
      <c r="W40" s="47"/>
    </row>
    <row r="41" spans="3:23" ht="12.75" customHeight="1">
      <c r="C41" s="116"/>
      <c r="D41" s="64"/>
      <c r="E41" s="36" t="str">
        <f>+E31</f>
        <v>TRALPG</v>
      </c>
      <c r="F41" s="37"/>
      <c r="G41" s="38"/>
      <c r="H41" s="39"/>
      <c r="I41" s="55"/>
      <c r="J41" s="56"/>
      <c r="K41" s="39">
        <f>'Phase 2 - NewTransport - COH'!F36</f>
        <v>0.23793342544681895</v>
      </c>
      <c r="L41" s="40">
        <f>'Phase 2 - NewTransport - COH'!G36</f>
        <v>0.38203547524807563</v>
      </c>
      <c r="M41" s="41">
        <f>'Phase 2 - NewTransport - COH'!H36</f>
        <v>0.39709181174952518</v>
      </c>
      <c r="N41" s="42"/>
      <c r="O41" s="56"/>
      <c r="P41" s="38"/>
      <c r="Q41" s="44"/>
      <c r="R41" s="45"/>
      <c r="S41" s="45"/>
      <c r="T41" s="45"/>
      <c r="U41" s="60"/>
      <c r="V41" s="124"/>
      <c r="W41" s="61">
        <f>'Phase 2 - NewTransport - COH'!R36</f>
        <v>0</v>
      </c>
    </row>
    <row r="42" spans="3:23" ht="13.5" customHeight="1" thickBot="1">
      <c r="C42" s="117"/>
      <c r="D42" s="65"/>
      <c r="E42" s="66" t="str">
        <f>+E36</f>
        <v>TRAELC</v>
      </c>
      <c r="F42" s="67"/>
      <c r="G42" s="68"/>
      <c r="H42" s="39"/>
      <c r="I42" s="55"/>
      <c r="J42" s="56"/>
      <c r="K42" s="69">
        <f>'Phase 2 - NewTransport - COH'!F37</f>
        <v>1.3286635932044251</v>
      </c>
      <c r="L42" s="70">
        <f>'Phase 2 - NewTransport - COH'!G37</f>
        <v>1.1547044951380567</v>
      </c>
      <c r="M42" s="71">
        <f>'Phase 2 - NewTransport - COH'!H37</f>
        <v>1.2533056480065119</v>
      </c>
      <c r="N42" s="72"/>
      <c r="O42" s="73"/>
      <c r="P42" s="87"/>
      <c r="Q42" s="74"/>
      <c r="R42" s="75"/>
      <c r="S42" s="75"/>
      <c r="T42" s="75"/>
      <c r="U42" s="76"/>
      <c r="V42" s="125"/>
      <c r="W42" s="77">
        <f>'Phase 2 - NewTransport - COH'!R37</f>
        <v>0</v>
      </c>
    </row>
    <row r="43" spans="3:23" ht="15">
      <c r="C43" s="116" t="str">
        <f>+LEFT(F43,7)&amp;D43&amp;RIGHT(E43,3)</f>
        <v>T_P_McyICEPET</v>
      </c>
      <c r="D43" s="119" t="s">
        <v>138</v>
      </c>
      <c r="E43" s="88" t="str">
        <f>+E35</f>
        <v>TRAPET</v>
      </c>
      <c r="F43" s="89" t="str">
        <f>+Z12</f>
        <v>T_P_Mcy</v>
      </c>
      <c r="G43" s="25">
        <f>'Phase 2 - NewTransport - COH'!E38</f>
        <v>2020</v>
      </c>
      <c r="H43" s="26">
        <f>'Phase 2 - NewTransport - COH'!F38</f>
        <v>0.58602989312730891</v>
      </c>
      <c r="I43" s="27">
        <f>'Phase 2 - NewTransport - COH'!G38</f>
        <v>0.61568558069197787</v>
      </c>
      <c r="J43" s="28">
        <f>'Phase 2 - NewTransport - COH'!H38</f>
        <v>0.71916678232733089</v>
      </c>
      <c r="K43" s="26"/>
      <c r="L43" s="27"/>
      <c r="M43" s="28"/>
      <c r="N43" s="29">
        <f>'Phase 2 - NewTransport - COH'!I38</f>
        <v>3.0007890049087275E-2</v>
      </c>
      <c r="O43" s="30">
        <f>'Phase 2 - NewTransport - COH'!J38</f>
        <v>2.9983436126264043E-2</v>
      </c>
      <c r="P43" s="90">
        <f>'Phase 2 - NewTransport - COH'!K38</f>
        <v>12.147264359999999</v>
      </c>
      <c r="Q43" s="31">
        <f>('Phase 2 - NewTransport - COH'!L38)/1000</f>
        <v>10</v>
      </c>
      <c r="R43" s="32">
        <f>('Phase 2 - NewTransport - COH'!N38)/1000</f>
        <v>10.23076923076923</v>
      </c>
      <c r="S43" s="32">
        <f>('Phase 2 - NewTransport - COH'!O38)/1000</f>
        <v>10.538461538461538</v>
      </c>
      <c r="T43" s="32">
        <f>('Phase 2 - NewTransport - COH'!P38)/1000</f>
        <v>10.76923076923077</v>
      </c>
      <c r="U43" s="91">
        <f>('Phase 2 - NewTransport - COH'!Q38)/1000</f>
        <v>0.5</v>
      </c>
      <c r="V43" s="128">
        <v>0.08</v>
      </c>
      <c r="W43" s="92"/>
    </row>
    <row r="44" spans="3:23" ht="15.75" thickBot="1">
      <c r="C44" s="118" t="str">
        <f t="shared" ref="C44:C56" si="3">+LEFT(F44,7)&amp;D44&amp;RIGHT(E44,3)</f>
        <v>T_P_McyBEVELC</v>
      </c>
      <c r="D44" s="120" t="s">
        <v>140</v>
      </c>
      <c r="E44" s="94" t="str">
        <f>+E39</f>
        <v>TRAELC</v>
      </c>
      <c r="F44" s="95" t="str">
        <f>+F43</f>
        <v>T_P_Mcy</v>
      </c>
      <c r="G44" s="68">
        <f>'Phase 2 - NewTransport - COH'!E39</f>
        <v>2020</v>
      </c>
      <c r="H44" s="69">
        <f>'Phase 2 - NewTransport - COH'!F39</f>
        <v>5.7874235293832728</v>
      </c>
      <c r="I44" s="70">
        <f>'Phase 2 - NewTransport - COH'!G39</f>
        <v>4.9403706423275437</v>
      </c>
      <c r="J44" s="71">
        <f>'Phase 2 - NewTransport - COH'!H39</f>
        <v>4.7287339592516169</v>
      </c>
      <c r="K44" s="69"/>
      <c r="L44" s="70"/>
      <c r="M44" s="71"/>
      <c r="N44" s="72">
        <f>'Phase 2 - NewTransport - COH'!I39</f>
        <v>3.0007890049087275E-2</v>
      </c>
      <c r="O44" s="96">
        <f>'Phase 2 - NewTransport - COH'!J39</f>
        <v>2.9983436126264043E-2</v>
      </c>
      <c r="P44" s="68">
        <f>'Phase 2 - NewTransport - COH'!K39</f>
        <v>12.147264359999999</v>
      </c>
      <c r="Q44" s="74">
        <f>('Phase 2 - NewTransport - COH'!L39)/1000</f>
        <v>12.862099886935162</v>
      </c>
      <c r="R44" s="75">
        <f>('Phase 2 - NewTransport - COH'!N39)/1000</f>
        <v>11.173949276774923</v>
      </c>
      <c r="S44" s="75">
        <f>('Phase 2 - NewTransport - COH'!O39)/1000</f>
        <v>11.173949276774923</v>
      </c>
      <c r="T44" s="75">
        <f>('Phase 2 - NewTransport - COH'!P39)/1000</f>
        <v>11.093561152481577</v>
      </c>
      <c r="U44" s="76">
        <f>('Phase 2 - NewTransport - COH'!Q39)/1000</f>
        <v>0.25</v>
      </c>
      <c r="V44" s="125">
        <v>0.08</v>
      </c>
      <c r="W44" s="97"/>
    </row>
    <row r="45" spans="3:23" ht="15">
      <c r="C45" s="115" t="str">
        <f t="shared" si="3"/>
        <v>T_F_MTrICEDSL</v>
      </c>
      <c r="D45" s="121" t="s">
        <v>138</v>
      </c>
      <c r="E45" s="36" t="str">
        <f>+E30</f>
        <v>TRADSL</v>
      </c>
      <c r="F45" s="37" t="str">
        <f>+Z14</f>
        <v>T_F_MTrk</v>
      </c>
      <c r="G45" s="38">
        <f>'Phase 2 - NewTransport - COH'!E41</f>
        <v>2020</v>
      </c>
      <c r="H45" s="39">
        <f>'Phase 2 - NewTransport - COH'!F41</f>
        <v>0.13187233674282225</v>
      </c>
      <c r="I45" s="40">
        <f>'Phase 2 - NewTransport - COH'!G41</f>
        <v>0.1372267305348491</v>
      </c>
      <c r="J45" s="41">
        <f>'Phase 2 - NewTransport - COH'!H41</f>
        <v>0.14448841727219322</v>
      </c>
      <c r="K45" s="39"/>
      <c r="L45" s="40"/>
      <c r="M45" s="41"/>
      <c r="N45" s="42">
        <f>'Phase 2 - NewTransport - COH'!I41</f>
        <v>0.12</v>
      </c>
      <c r="O45" s="98">
        <f>'Phase 2 - NewTransport - COH'!J41</f>
        <v>0.12</v>
      </c>
      <c r="P45" s="38">
        <f>'Phase 2 - NewTransport - COH'!K41</f>
        <v>21.981385162999999</v>
      </c>
      <c r="Q45" s="99">
        <f>('Phase 2 - NewTransport - COH'!L41)/1000</f>
        <v>122</v>
      </c>
      <c r="R45" s="100">
        <f>('Phase 2 - NewTransport - COH'!N41)/1000</f>
        <v>122</v>
      </c>
      <c r="S45" s="100">
        <f>('Phase 2 - NewTransport - COH'!O41)/1000</f>
        <v>122</v>
      </c>
      <c r="T45" s="100">
        <f>('Phase 2 - NewTransport - COH'!P41)/1000</f>
        <v>122</v>
      </c>
      <c r="U45" s="101">
        <f>('Phase 2 - NewTransport - COH'!Q41)/1000</f>
        <v>3.8013612509083341</v>
      </c>
      <c r="V45" s="128">
        <v>0.08</v>
      </c>
      <c r="W45" s="61"/>
    </row>
    <row r="46" spans="3:23" ht="15">
      <c r="C46" s="116" t="str">
        <f t="shared" si="3"/>
        <v>T_F_MTrBEVELC</v>
      </c>
      <c r="D46" s="121" t="s">
        <v>140</v>
      </c>
      <c r="E46" s="36" t="str">
        <f>+E42</f>
        <v>TRAELC</v>
      </c>
      <c r="F46" s="37" t="str">
        <f>+F45</f>
        <v>T_F_MTrk</v>
      </c>
      <c r="G46" s="38">
        <f>'Phase 2 - NewTransport - COH'!E42</f>
        <v>2020</v>
      </c>
      <c r="H46" s="39">
        <f>'Phase 2 - NewTransport - COH'!F42</f>
        <v>0.19607843137254904</v>
      </c>
      <c r="I46" s="40"/>
      <c r="J46" s="41"/>
      <c r="K46" s="39"/>
      <c r="L46" s="40"/>
      <c r="M46" s="41"/>
      <c r="N46" s="102">
        <f>'Phase 2 - NewTransport - COH'!I42</f>
        <v>0.12</v>
      </c>
      <c r="O46" s="103">
        <f>'Phase 2 - NewTransport - COH'!J42</f>
        <v>0.12</v>
      </c>
      <c r="P46" s="38">
        <f>'Phase 2 - NewTransport - COH'!K42</f>
        <v>21.981385162999999</v>
      </c>
      <c r="Q46" s="99">
        <f>('Phase 2 - NewTransport - COH'!L42)/1000</f>
        <v>177.68700000000001</v>
      </c>
      <c r="R46" s="100">
        <f>('Phase 2 - NewTransport - COH'!N42)/1000</f>
        <v>135.929</v>
      </c>
      <c r="S46" s="100">
        <f>('Phase 2 - NewTransport - COH'!O42)/1000</f>
        <v>135.929</v>
      </c>
      <c r="T46" s="100">
        <f>('Phase 2 - NewTransport - COH'!P42)/1000</f>
        <v>135.929</v>
      </c>
      <c r="U46" s="101">
        <f>('Phase 2 - NewTransport - COH'!Q42)/1000</f>
        <v>2.5469120381085841</v>
      </c>
      <c r="V46" s="124">
        <v>0.08</v>
      </c>
      <c r="W46" s="104"/>
    </row>
    <row r="47" spans="3:23" ht="15.75" thickBot="1">
      <c r="C47" s="117" t="str">
        <f t="shared" si="3"/>
        <v>T_F_MTrFCH2R</v>
      </c>
      <c r="D47" s="120" t="s">
        <v>141</v>
      </c>
      <c r="E47" s="66" t="str">
        <f>+E33</f>
        <v>TRAH2R</v>
      </c>
      <c r="F47" s="67" t="str">
        <f>+F46</f>
        <v>T_F_MTrk</v>
      </c>
      <c r="G47" s="68">
        <f>'Phase 2 - NewTransport - COH'!E43</f>
        <v>2020</v>
      </c>
      <c r="H47" s="69">
        <f>'Phase 2 - NewTransport - COH'!F43</f>
        <v>0.12820512820512822</v>
      </c>
      <c r="I47" s="70"/>
      <c r="J47" s="71"/>
      <c r="K47" s="69"/>
      <c r="L47" s="70"/>
      <c r="M47" s="71"/>
      <c r="N47" s="105">
        <f>'Phase 2 - NewTransport - COH'!I43</f>
        <v>0.12</v>
      </c>
      <c r="O47" s="106">
        <f>'Phase 2 - NewTransport - COH'!J43</f>
        <v>0.12</v>
      </c>
      <c r="P47" s="87">
        <f>'Phase 2 - NewTransport - COH'!K43</f>
        <v>21.981385162999999</v>
      </c>
      <c r="Q47" s="107">
        <f>('Phase 2 - NewTransport - COH'!L43)/1000</f>
        <v>253.28100000000001</v>
      </c>
      <c r="R47" s="108">
        <f>('Phase 2 - NewTransport - COH'!N43)/1000</f>
        <v>160.66800000000001</v>
      </c>
      <c r="S47" s="108">
        <f>('Phase 2 - NewTransport - COH'!O43)/1000</f>
        <v>160.66800000000001</v>
      </c>
      <c r="T47" s="108">
        <f>('Phase 2 - NewTransport - COH'!P43)/1000</f>
        <v>160.66800000000001</v>
      </c>
      <c r="U47" s="109">
        <f>('Phase 2 - NewTransport - COH'!Q43)/1000</f>
        <v>2.8510209381812506</v>
      </c>
      <c r="V47" s="129">
        <v>0.08</v>
      </c>
      <c r="W47" s="97"/>
    </row>
    <row r="48" spans="3:23" ht="15" customHeight="1">
      <c r="C48" s="115" t="str">
        <f t="shared" si="3"/>
        <v>T_F_HTrICEDSL</v>
      </c>
      <c r="D48" s="22" t="s">
        <v>138</v>
      </c>
      <c r="E48" s="23" t="str">
        <f>+E38</f>
        <v>TRADSL</v>
      </c>
      <c r="F48" s="6" t="s">
        <v>124</v>
      </c>
      <c r="G48" s="25">
        <f>'Phase 2 - NewTransport - COH'!E44</f>
        <v>2020</v>
      </c>
      <c r="H48" s="39">
        <v>5.6500000000000002E-2</v>
      </c>
      <c r="I48" s="40">
        <v>5.6500000000000002E-2</v>
      </c>
      <c r="J48" s="41">
        <v>5.6500000000000002E-2</v>
      </c>
      <c r="K48" s="26"/>
      <c r="L48" s="27"/>
      <c r="M48" s="28"/>
      <c r="N48" s="110">
        <f>'Phase 2 - NewTransport - COH'!I44</f>
        <v>0.14499999999999999</v>
      </c>
      <c r="O48" s="110">
        <f>'Phase 2 - NewTransport - COH'!J44</f>
        <v>0.17</v>
      </c>
      <c r="P48" s="25">
        <f>'Phase 2 - NewTransport - COH'!K44</f>
        <v>22</v>
      </c>
      <c r="Q48" s="31">
        <f>('Phase 2 - NewTransport - COH'!L44)/1000</f>
        <v>200</v>
      </c>
      <c r="R48" s="32">
        <f>('Phase 2 - NewTransport - COH'!N44)/1000</f>
        <v>200</v>
      </c>
      <c r="S48" s="32">
        <f>('Phase 2 - NewTransport - COH'!O44)/1000</f>
        <v>200</v>
      </c>
      <c r="T48" s="32">
        <f>('Phase 2 - NewTransport - COH'!P44)/1000</f>
        <v>200</v>
      </c>
      <c r="U48" s="91">
        <f>('Phase 2 - NewTransport - COH'!Q44)/1000</f>
        <v>16.444704017308972</v>
      </c>
      <c r="V48" s="128">
        <v>0.08</v>
      </c>
      <c r="W48" s="92"/>
    </row>
    <row r="49" spans="3:23" ht="15">
      <c r="C49" s="116" t="str">
        <f t="shared" si="3"/>
        <v>T_F_HTrBEVELC</v>
      </c>
      <c r="D49" s="35" t="s">
        <v>140</v>
      </c>
      <c r="E49" s="36" t="str">
        <f>+E46</f>
        <v>TRAELC</v>
      </c>
      <c r="F49" s="6" t="s">
        <v>124</v>
      </c>
      <c r="G49" s="38">
        <f>'Phase 2 - NewTransport - COH'!E45</f>
        <v>2020</v>
      </c>
      <c r="H49" s="39">
        <f>'Phase 2 - NewTransport - COH'!F45</f>
        <v>0.19607843137254904</v>
      </c>
      <c r="I49" s="40"/>
      <c r="J49" s="41"/>
      <c r="K49" s="39"/>
      <c r="L49" s="40"/>
      <c r="M49" s="41"/>
      <c r="N49" s="102">
        <f>'Phase 2 - NewTransport - COH'!I45</f>
        <v>0.14499999999999999</v>
      </c>
      <c r="O49" s="102">
        <f>'Phase 2 - NewTransport - COH'!J45</f>
        <v>0.17</v>
      </c>
      <c r="P49" s="38">
        <f>'Phase 2 - NewTransport - COH'!K45</f>
        <v>22</v>
      </c>
      <c r="Q49" s="111">
        <f>('Phase 2 - NewTransport - COH'!L45)/1000</f>
        <v>866.43671819999997</v>
      </c>
      <c r="R49" s="112">
        <f>('Phase 2 - NewTransport - COH'!N45)/1000</f>
        <v>309.01962280000004</v>
      </c>
      <c r="S49" s="112">
        <f>('Phase 2 - NewTransport - COH'!O45)/1000</f>
        <v>281.85720700000002</v>
      </c>
      <c r="T49" s="112">
        <f>('Phase 2 - NewTransport - COH'!P45)/1000</f>
        <v>274.50241799999998</v>
      </c>
      <c r="U49" s="60">
        <f>('Phase 2 - NewTransport - COH'!Q45)/1000</f>
        <v>11.017951691597013</v>
      </c>
      <c r="V49" s="124">
        <v>0.08</v>
      </c>
      <c r="W49" s="104"/>
    </row>
    <row r="50" spans="3:23" ht="15.75" thickBot="1">
      <c r="C50" s="117" t="str">
        <f t="shared" si="3"/>
        <v>T_F_HTrFCH2R</v>
      </c>
      <c r="D50" s="93" t="s">
        <v>141</v>
      </c>
      <c r="E50" s="66" t="str">
        <f>+E47</f>
        <v>TRAH2R</v>
      </c>
      <c r="F50" s="6" t="s">
        <v>124</v>
      </c>
      <c r="G50" s="68">
        <f>'Phase 2 - NewTransport - COH'!E46</f>
        <v>2020</v>
      </c>
      <c r="H50" s="69">
        <f>'Phase 2 - NewTransport - COH'!F46</f>
        <v>0.12820512820512822</v>
      </c>
      <c r="I50" s="70"/>
      <c r="J50" s="71"/>
      <c r="K50" s="69"/>
      <c r="L50" s="70"/>
      <c r="M50" s="71"/>
      <c r="N50" s="105">
        <f>'Phase 2 - NewTransport - COH'!I46</f>
        <v>0.14499999999999999</v>
      </c>
      <c r="O50" s="105">
        <f>'Phase 2 - NewTransport - COH'!J46</f>
        <v>0.17</v>
      </c>
      <c r="P50" s="68">
        <f>'Phase 2 - NewTransport - COH'!K46</f>
        <v>22</v>
      </c>
      <c r="Q50" s="107">
        <f>(('Phase 2 - NewTransport - COH'!L46)/1000)+20</f>
        <v>587.15191400000003</v>
      </c>
      <c r="R50" s="107">
        <f>(('Phase 2 - NewTransport - COH'!M46)/1000)+20</f>
        <v>380.7309611</v>
      </c>
      <c r="S50" s="107">
        <f>(('Phase 2 - NewTransport - COH'!N46)/1000)+20</f>
        <v>293.0482293</v>
      </c>
      <c r="T50" s="107">
        <f>(('Phase 2 - NewTransport - COH'!O46)/1000)+20</f>
        <v>287.54874180000002</v>
      </c>
      <c r="U50" s="109">
        <f>('Phase 2 - NewTransport - COH'!Q46)/1000</f>
        <v>12.333528012981729</v>
      </c>
      <c r="V50" s="129">
        <v>0.08</v>
      </c>
      <c r="W50" s="97"/>
    </row>
    <row r="51" spans="3:23" s="6" customFormat="1" ht="15">
      <c r="C51" s="115" t="s">
        <v>155</v>
      </c>
      <c r="D51" s="22" t="s">
        <v>138</v>
      </c>
      <c r="E51" s="23" t="s">
        <v>37</v>
      </c>
      <c r="F51" s="37" t="s">
        <v>153</v>
      </c>
      <c r="G51" s="25">
        <v>2020</v>
      </c>
      <c r="H51" s="39">
        <f>'Phase 2 - NewTransport - COH'!F47</f>
        <v>0.05</v>
      </c>
      <c r="I51" s="40"/>
      <c r="J51" s="41"/>
      <c r="K51" s="26"/>
      <c r="L51" s="27"/>
      <c r="M51" s="28"/>
      <c r="N51" s="110">
        <f>'Phase 2 - NewTransport - COH'!I47</f>
        <v>1.4570000000000001</v>
      </c>
      <c r="O51" s="110">
        <f>'Phase 2 - NewTransport - COH'!J47</f>
        <v>1.55</v>
      </c>
      <c r="P51" s="25">
        <v>21.981385162999999</v>
      </c>
      <c r="Q51" s="31">
        <f>('Phase 2 - NewTransport - COH'!L47)/1000</f>
        <v>250</v>
      </c>
      <c r="R51" s="32">
        <f>('Phase 2 - NewTransport - COH'!N47)/1000</f>
        <v>250</v>
      </c>
      <c r="S51" s="32">
        <f>('Phase 2 - NewTransport - COH'!O47)/1000</f>
        <v>250</v>
      </c>
      <c r="T51" s="32">
        <f>('Phase 2 - NewTransport - COH'!P47)/1000</f>
        <v>250</v>
      </c>
      <c r="U51" s="91">
        <f>('Phase 2 - NewTransport - COH'!Q47)/1000</f>
        <v>25</v>
      </c>
      <c r="V51" s="128">
        <v>0.08</v>
      </c>
      <c r="W51" s="92"/>
    </row>
    <row r="52" spans="3:23" s="6" customFormat="1" ht="15">
      <c r="C52" s="295" t="s">
        <v>160</v>
      </c>
      <c r="D52" s="296" t="s">
        <v>140</v>
      </c>
      <c r="E52" s="36" t="s">
        <v>38</v>
      </c>
      <c r="F52" s="37" t="s">
        <v>153</v>
      </c>
      <c r="G52" s="38">
        <v>2020</v>
      </c>
      <c r="H52" s="39">
        <f>'Phase 2 - NewTransport - COH'!F48</f>
        <v>0.154</v>
      </c>
      <c r="I52" s="40"/>
      <c r="J52" s="41"/>
      <c r="K52" s="39"/>
      <c r="L52" s="40"/>
      <c r="M52" s="41"/>
      <c r="N52" s="102">
        <f>'Phase 2 - NewTransport - COH'!I48</f>
        <v>1.4570000000000001</v>
      </c>
      <c r="O52" s="102">
        <f>'Phase 2 - NewTransport - COH'!J48</f>
        <v>1.55</v>
      </c>
      <c r="P52" s="38">
        <v>21.981385162999999</v>
      </c>
      <c r="Q52" s="111">
        <f>('Phase 2 - NewTransport - COH'!L48)/1000</f>
        <v>1452.1438400000002</v>
      </c>
      <c r="R52" s="112">
        <f>('Phase 2 - NewTransport - COH'!N48)/1000</f>
        <v>483.80982</v>
      </c>
      <c r="S52" s="112">
        <f>('Phase 2 - NewTransport - COH'!O48)/1000</f>
        <v>396.4385269</v>
      </c>
      <c r="T52" s="112">
        <f>('Phase 2 - NewTransport - COH'!P48)/1000</f>
        <v>383.52054179999999</v>
      </c>
      <c r="U52" s="60">
        <f>('Phase 2 - NewTransport - COH'!Q48)/1000</f>
        <v>16.75</v>
      </c>
      <c r="V52" s="124">
        <v>0.08</v>
      </c>
      <c r="W52" s="104"/>
    </row>
    <row r="53" spans="3:23" ht="15.75" thickBot="1">
      <c r="C53" s="298" t="s">
        <v>161</v>
      </c>
      <c r="D53" s="297" t="s">
        <v>141</v>
      </c>
      <c r="E53" s="66" t="s">
        <v>39</v>
      </c>
      <c r="F53" s="67" t="s">
        <v>153</v>
      </c>
      <c r="G53" s="68">
        <v>2020</v>
      </c>
      <c r="H53" s="69">
        <f>'Phase 2 - NewTransport - COH'!F49</f>
        <v>8.8652482269503549E-2</v>
      </c>
      <c r="I53" s="70"/>
      <c r="J53" s="71"/>
      <c r="K53" s="69"/>
      <c r="L53" s="70"/>
      <c r="M53" s="71"/>
      <c r="N53" s="105">
        <f>'Phase 2 - NewTransport - COH'!I49</f>
        <v>1.4570000000000001</v>
      </c>
      <c r="O53" s="105">
        <f>'Phase 2 - NewTransport - COH'!J49</f>
        <v>1.55</v>
      </c>
      <c r="P53" s="68">
        <v>21.981385162999999</v>
      </c>
      <c r="Q53" s="107">
        <f>('Phase 2 - NewTransport - COH'!L49)/1000</f>
        <v>700</v>
      </c>
      <c r="R53" s="108">
        <f>('Phase 2 - NewTransport - COH'!N49)/1000</f>
        <v>349.88946959999998</v>
      </c>
      <c r="S53" s="108">
        <f>('Phase 2 - NewTransport - COH'!O49)/1000</f>
        <v>342.28334569999998</v>
      </c>
      <c r="T53" s="108">
        <f>('Phase 2 - NewTransport - COH'!P49)/1000</f>
        <v>334.67722190000001</v>
      </c>
      <c r="U53" s="109">
        <f>('Phase 2 - NewTransport - COH'!Q49)/1000</f>
        <v>18.75</v>
      </c>
      <c r="V53" s="129">
        <v>0.08</v>
      </c>
      <c r="W53" s="97"/>
    </row>
    <row r="54" spans="3:23" ht="15">
      <c r="C54" s="115" t="str">
        <f t="shared" si="3"/>
        <v>T_P_BusICEDSL</v>
      </c>
      <c r="D54" s="35" t="s">
        <v>138</v>
      </c>
      <c r="E54" s="36" t="str">
        <f>+E48</f>
        <v>TRADSL</v>
      </c>
      <c r="F54" s="37" t="str">
        <f>+Z13</f>
        <v>T_P_Bus</v>
      </c>
      <c r="G54" s="38">
        <f>'Phase 2 - NewTransport - COH'!E51</f>
        <v>2020</v>
      </c>
      <c r="H54" s="39">
        <f>'Phase 2 - NewTransport - COH'!F51</f>
        <v>7.3200547754531456E-2</v>
      </c>
      <c r="I54" s="40">
        <f>'Phase 2 - NewTransport - COH'!G51</f>
        <v>7.7679717147308272E-2</v>
      </c>
      <c r="J54" s="41">
        <f>'Phase 2 - NewTransport - COH'!H51</f>
        <v>8.2433931151336043E-2</v>
      </c>
      <c r="K54" s="39"/>
      <c r="L54" s="40"/>
      <c r="M54" s="41"/>
      <c r="N54" s="102">
        <f>'Phase 2 - NewTransport - COH'!I51</f>
        <v>0.34</v>
      </c>
      <c r="O54" s="103">
        <f>'Phase 2 - NewTransport - COH'!J51</f>
        <v>0.33</v>
      </c>
      <c r="P54" s="38">
        <f>'Phase 2 - NewTransport - COH'!K51</f>
        <v>26.248000000000001</v>
      </c>
      <c r="Q54" s="111">
        <f>('Phase 2 - NewTransport - COH'!L51)/1000</f>
        <v>437</v>
      </c>
      <c r="R54" s="112">
        <f>('Phase 2 - NewTransport - COH'!N51)/1000</f>
        <v>437</v>
      </c>
      <c r="S54" s="112">
        <f>('Phase 2 - NewTransport - COH'!O51)/1000</f>
        <v>437</v>
      </c>
      <c r="T54" s="112">
        <f>('Phase 2 - NewTransport - COH'!P51)/1000</f>
        <v>437</v>
      </c>
      <c r="U54" s="113">
        <f>('Phase 2 - NewTransport - COH'!Q51)/1000</f>
        <v>18.74419950494234</v>
      </c>
      <c r="V54" s="130">
        <v>0.08</v>
      </c>
      <c r="W54" s="104"/>
    </row>
    <row r="55" spans="3:23" ht="15">
      <c r="C55" s="116" t="str">
        <f t="shared" si="3"/>
        <v>T_P_BusBEVELC</v>
      </c>
      <c r="D55" s="35" t="s">
        <v>140</v>
      </c>
      <c r="E55" s="36" t="str">
        <f>+E49</f>
        <v>TRAELC</v>
      </c>
      <c r="F55" s="37" t="str">
        <f>+F54</f>
        <v>T_P_Bus</v>
      </c>
      <c r="G55" s="38">
        <f>'Phase 2 - NewTransport - COH'!E52</f>
        <v>2020</v>
      </c>
      <c r="H55" s="39">
        <f>'Phase 2 - NewTransport - COH'!F52</f>
        <v>0.26548132515092704</v>
      </c>
      <c r="I55" s="40">
        <f>'Phase 2 - NewTransport - COH'!G52</f>
        <v>0.30574531757421253</v>
      </c>
      <c r="J55" s="41">
        <f>'Phase 2 - NewTransport - COH'!H52</f>
        <v>0.3363475082593142</v>
      </c>
      <c r="K55" s="39"/>
      <c r="L55" s="40"/>
      <c r="M55" s="41"/>
      <c r="N55" s="102">
        <f>'Phase 2 - NewTransport - COH'!I52</f>
        <v>0.34</v>
      </c>
      <c r="O55" s="103">
        <f>'Phase 2 - NewTransport - COH'!J52</f>
        <v>0.33</v>
      </c>
      <c r="P55" s="38">
        <f>'Phase 2 - NewTransport - COH'!K52</f>
        <v>30</v>
      </c>
      <c r="Q55" s="111">
        <f>('Phase 2 - NewTransport - COH'!L52)/1000</f>
        <v>725.46645000000001</v>
      </c>
      <c r="R55" s="112">
        <f>('Phase 2 - NewTransport - COH'!N52)/1000</f>
        <v>448.43493999999998</v>
      </c>
      <c r="S55" s="112">
        <f>('Phase 2 - NewTransport - COH'!O52)/1000</f>
        <v>448.43493999999998</v>
      </c>
      <c r="T55" s="112">
        <f>('Phase 2 - NewTransport - COH'!P52)/1000</f>
        <v>448.43493999999998</v>
      </c>
      <c r="U55" s="113">
        <f>('Phase 2 - NewTransport - COH'!Q52)/1000</f>
        <v>12.558613668311368</v>
      </c>
      <c r="V55" s="130">
        <v>0.08</v>
      </c>
      <c r="W55" s="104"/>
    </row>
    <row r="56" spans="3:23" ht="15.75" thickBot="1">
      <c r="C56" s="117" t="str">
        <f t="shared" si="3"/>
        <v>T_P_BusFCH2R</v>
      </c>
      <c r="D56" s="93" t="s">
        <v>141</v>
      </c>
      <c r="E56" s="66" t="str">
        <f>+E50</f>
        <v>TRAH2R</v>
      </c>
      <c r="F56" s="67" t="str">
        <f>+F55</f>
        <v>T_P_Bus</v>
      </c>
      <c r="G56" s="68">
        <f>'Phase 2 - NewTransport - COH'!E53</f>
        <v>2020</v>
      </c>
      <c r="H56" s="69">
        <f>'Phase 2 - NewTransport - COH'!F53</f>
        <v>0.16129032258064516</v>
      </c>
      <c r="I56" s="70">
        <f>'Phase 2 - NewTransport - COH'!G53</f>
        <v>0.17574692442882248</v>
      </c>
      <c r="J56" s="71">
        <f>'Phase 2 - NewTransport - COH'!H53</f>
        <v>0.20533880903490759</v>
      </c>
      <c r="K56" s="69"/>
      <c r="L56" s="70"/>
      <c r="M56" s="71"/>
      <c r="N56" s="72">
        <f>'Phase 2 - NewTransport - COH'!I53</f>
        <v>0.34</v>
      </c>
      <c r="O56" s="96">
        <f>'Phase 2 - NewTransport - COH'!J53</f>
        <v>0.33</v>
      </c>
      <c r="P56" s="68">
        <f>'Phase 2 - NewTransport - COH'!K53</f>
        <v>30</v>
      </c>
      <c r="Q56" s="107">
        <f>('Phase 2 - NewTransport - COH'!L53)/1000</f>
        <v>683.90382209999996</v>
      </c>
      <c r="R56" s="108">
        <f>('Phase 2 - NewTransport - COH'!N53)/1000</f>
        <v>433.21397739999998</v>
      </c>
      <c r="S56" s="108">
        <f>('Phase 2 - NewTransport - COH'!O53)/1000</f>
        <v>430.66590326746984</v>
      </c>
      <c r="T56" s="108">
        <f>('Phase 2 - NewTransport - COH'!P53)/1000</f>
        <v>428.11782913493983</v>
      </c>
      <c r="U56" s="109">
        <f>('Phase 2 - NewTransport - COH'!Q53)/1000</f>
        <v>14.058149628706756</v>
      </c>
      <c r="V56" s="129">
        <v>0.08</v>
      </c>
      <c r="W56" s="97"/>
    </row>
    <row r="59" spans="3:23">
      <c r="Q59">
        <v>567.15191000000004</v>
      </c>
      <c r="R59">
        <v>273.04822999999999</v>
      </c>
      <c r="S59">
        <v>267.54874000000001</v>
      </c>
      <c r="T59">
        <v>259.64983000000001</v>
      </c>
    </row>
    <row r="62" spans="3:23">
      <c r="C62" s="2" t="s">
        <v>9</v>
      </c>
      <c r="D62" s="2"/>
      <c r="E62" s="3"/>
      <c r="F62" s="3"/>
      <c r="G62" s="3"/>
      <c r="H62" s="3"/>
      <c r="I62" s="3"/>
      <c r="J62" s="3"/>
      <c r="K62" s="3"/>
      <c r="L62" s="3"/>
      <c r="M62" s="3"/>
    </row>
    <row r="63" spans="3:23">
      <c r="C63" s="4" t="s">
        <v>8</v>
      </c>
      <c r="D63" s="4" t="s">
        <v>1</v>
      </c>
      <c r="E63" s="4" t="s">
        <v>2</v>
      </c>
      <c r="F63" s="4" t="s">
        <v>10</v>
      </c>
      <c r="G63" s="4" t="s">
        <v>11</v>
      </c>
      <c r="H63" s="4" t="s">
        <v>12</v>
      </c>
      <c r="I63" s="4" t="s">
        <v>13</v>
      </c>
      <c r="J63" s="4" t="s">
        <v>14</v>
      </c>
      <c r="K63" s="185"/>
      <c r="L63" s="185"/>
      <c r="M63" s="185"/>
    </row>
    <row r="64" spans="3:23" ht="51.75" thickBot="1">
      <c r="C64" s="5" t="s">
        <v>15</v>
      </c>
      <c r="D64" s="5" t="s">
        <v>16</v>
      </c>
      <c r="E64" s="5" t="s">
        <v>17</v>
      </c>
      <c r="F64" s="5" t="s">
        <v>18</v>
      </c>
      <c r="G64" s="5" t="s">
        <v>19</v>
      </c>
      <c r="H64" s="5" t="s">
        <v>20</v>
      </c>
      <c r="I64" s="5" t="s">
        <v>21</v>
      </c>
      <c r="J64" s="5" t="s">
        <v>22</v>
      </c>
      <c r="K64" s="186"/>
      <c r="L64" s="186"/>
      <c r="M64" s="186"/>
    </row>
    <row r="65" spans="3:13">
      <c r="C65" s="3" t="s">
        <v>32</v>
      </c>
      <c r="D65" s="3" t="str">
        <f t="shared" ref="D65:D73" si="4">+C9</f>
        <v>T_P_CICEPET</v>
      </c>
      <c r="E65" s="3" t="str">
        <f>+'Phase 2 - NewTransport - COH'!$A$4&amp;" - "&amp;'Phase 2 - NewTransport - COH'!B4&amp;" - "&amp;'Phase 2 - NewTransport - COH'!D4&amp;" - "&amp;"New"</f>
        <v>light passenger vehicles - Petrol ICE - Car/SUV - New</v>
      </c>
      <c r="F65" s="3" t="s">
        <v>33</v>
      </c>
      <c r="G65" s="3" t="s">
        <v>145</v>
      </c>
      <c r="H65" s="3"/>
      <c r="I65" s="3"/>
      <c r="J65" s="3" t="s">
        <v>34</v>
      </c>
      <c r="K65" s="3"/>
      <c r="L65" s="3"/>
      <c r="M65" s="3"/>
    </row>
    <row r="66" spans="3:13">
      <c r="C66" s="3" t="s">
        <v>32</v>
      </c>
      <c r="D66" s="3" t="str">
        <f t="shared" si="4"/>
        <v>T_P_CICEDSL</v>
      </c>
      <c r="E66" s="3" t="str">
        <f>+'Phase 2 - NewTransport - COH'!$A$4&amp;" - "&amp;'Phase 2 - NewTransport - COH'!B5&amp;" - "&amp;'Phase 2 - NewTransport - COH'!D5&amp;" - "&amp;"New"</f>
        <v>light passenger vehicles - Diesel ICE - Car/SUV - New</v>
      </c>
      <c r="F66" s="3" t="s">
        <v>33</v>
      </c>
      <c r="G66" s="3" t="s">
        <v>145</v>
      </c>
      <c r="J66" s="3" t="s">
        <v>34</v>
      </c>
      <c r="K66" s="3"/>
      <c r="L66" s="3"/>
      <c r="M66" s="3"/>
    </row>
    <row r="67" spans="3:13">
      <c r="C67" s="3" t="s">
        <v>32</v>
      </c>
      <c r="D67" s="3" t="str">
        <f t="shared" si="4"/>
        <v>T_P_CICELPG</v>
      </c>
      <c r="E67" s="3" t="str">
        <f>+'Phase 2 - NewTransport - COH'!$A$4&amp;" - "&amp;'Phase 2 - NewTransport - COH'!B6&amp;" - "&amp;'Phase 2 - NewTransport - COH'!D6&amp;" - "&amp;"New"</f>
        <v>light passenger vehicles - LPG/CNG ICE - Car/SUV - New</v>
      </c>
      <c r="F67" s="3" t="s">
        <v>33</v>
      </c>
      <c r="G67" s="3" t="s">
        <v>145</v>
      </c>
      <c r="J67" s="3" t="s">
        <v>34</v>
      </c>
      <c r="K67" s="3"/>
      <c r="L67" s="3"/>
      <c r="M67" s="3"/>
    </row>
    <row r="68" spans="3:13">
      <c r="C68" s="3" t="s">
        <v>32</v>
      </c>
      <c r="D68" s="3" t="str">
        <f t="shared" si="4"/>
        <v>T_P_CHYBPET</v>
      </c>
      <c r="E68" s="3" t="str">
        <f>+'Phase 2 - NewTransport - COH'!$A$4&amp;" - "&amp;'Phase 2 - NewTransport - COH'!B7&amp;" - "&amp;'Phase 2 - NewTransport - COH'!D7&amp;" - "&amp;"New"</f>
        <v>light passenger vehicles - Petrol hybrid - Car/SUV - New</v>
      </c>
      <c r="F68" s="3" t="s">
        <v>33</v>
      </c>
      <c r="G68" s="3" t="s">
        <v>145</v>
      </c>
      <c r="J68" s="3" t="s">
        <v>34</v>
      </c>
      <c r="K68" s="3"/>
      <c r="L68" s="3"/>
      <c r="M68" s="3"/>
    </row>
    <row r="69" spans="3:13">
      <c r="C69" s="3" t="s">
        <v>32</v>
      </c>
      <c r="D69" s="3" t="str">
        <f t="shared" si="4"/>
        <v>T_P_CHYBDSL</v>
      </c>
      <c r="E69" s="3" t="str">
        <f>+'Phase 2 - NewTransport - COH'!$A$4&amp;" - "&amp;'Phase 2 - NewTransport - COH'!B8&amp;" - "&amp;'Phase 2 - NewTransport - COH'!D8&amp;" - "&amp;"New"</f>
        <v>light passenger vehicles - Diesel Hybrid - Car/SUV - New</v>
      </c>
      <c r="F69" s="3" t="s">
        <v>33</v>
      </c>
      <c r="G69" s="3" t="s">
        <v>145</v>
      </c>
      <c r="J69" s="3" t="s">
        <v>34</v>
      </c>
      <c r="K69" s="3"/>
      <c r="L69" s="3"/>
      <c r="M69" s="3"/>
    </row>
    <row r="70" spans="3:13">
      <c r="C70" s="3" t="s">
        <v>32</v>
      </c>
      <c r="D70" s="3" t="str">
        <f t="shared" si="4"/>
        <v>T_P_CHYBLPG</v>
      </c>
      <c r="E70" s="3" t="str">
        <f>+'Phase 2 - NewTransport - COH'!$A$4&amp;" - "&amp;'Phase 2 - NewTransport - COH'!B9&amp;" - "&amp;'Phase 2 - NewTransport - COH'!D9&amp;" - "&amp;"New"</f>
        <v>light passenger vehicles - LPG/CNG Hybrid - Car/SUV - New</v>
      </c>
      <c r="F70" s="3" t="s">
        <v>33</v>
      </c>
      <c r="G70" s="3" t="s">
        <v>145</v>
      </c>
      <c r="J70" s="3" t="s">
        <v>34</v>
      </c>
      <c r="K70" s="3"/>
      <c r="L70" s="3"/>
      <c r="M70" s="3"/>
    </row>
    <row r="71" spans="3:13">
      <c r="C71" s="3" t="s">
        <v>32</v>
      </c>
      <c r="D71" s="3" t="str">
        <f t="shared" si="4"/>
        <v>T_P_CBEVELC</v>
      </c>
      <c r="E71" s="3" t="str">
        <f>+'Phase 2 - NewTransport - COH'!$A$4&amp;" - "&amp;'Phase 2 - NewTransport - COH'!B10&amp;" - "&amp;'Phase 2 - NewTransport - COH'!D10&amp;" - "&amp;"New"</f>
        <v>light passenger vehicles - Battery Electric Vehicle - Car/SUV - New</v>
      </c>
      <c r="F71" s="3" t="s">
        <v>33</v>
      </c>
      <c r="G71" s="3" t="s">
        <v>145</v>
      </c>
      <c r="J71" s="3" t="s">
        <v>34</v>
      </c>
      <c r="K71" s="3"/>
      <c r="L71" s="3"/>
      <c r="M71" s="3"/>
    </row>
    <row r="72" spans="3:13">
      <c r="C72" s="3" t="s">
        <v>32</v>
      </c>
      <c r="D72" s="3" t="str">
        <f t="shared" si="4"/>
        <v>T_P_CFCH2R</v>
      </c>
      <c r="E72" s="3" t="str">
        <f>+'Phase 2 - NewTransport - COH'!$A$4&amp;" - "&amp;'Phase 2 - NewTransport - COH'!B11&amp;" - "&amp;'Phase 2 - NewTransport - COH'!D11&amp;" - "&amp;"New"</f>
        <v>light passenger vehicles - Hydrogen Fuel Cell Vehicle - Car/SUV - New</v>
      </c>
      <c r="F72" s="3" t="s">
        <v>33</v>
      </c>
      <c r="G72" s="3" t="s">
        <v>145</v>
      </c>
      <c r="J72" s="3" t="s">
        <v>34</v>
      </c>
      <c r="K72" s="3"/>
      <c r="L72" s="3"/>
      <c r="M72" s="3"/>
    </row>
    <row r="73" spans="3:13">
      <c r="C73" s="3" t="s">
        <v>32</v>
      </c>
      <c r="D73" s="3" t="str">
        <f t="shared" si="4"/>
        <v>T_P_CPHEVPET</v>
      </c>
      <c r="E73" s="3" t="str">
        <f>+'Phase 2 - NewTransport - COH'!$A$4&amp;" - "&amp;'Phase 2 - NewTransport - COH'!B12&amp;" - "&amp;'Phase 2 - NewTransport - COH'!D12&amp;" - "&amp;"New"</f>
        <v>light passenger vehicles - Petrol Plug-in Hybrid - Car/SUV - New</v>
      </c>
      <c r="F73" s="3" t="s">
        <v>33</v>
      </c>
      <c r="G73" s="3" t="s">
        <v>145</v>
      </c>
      <c r="J73" s="3" t="s">
        <v>34</v>
      </c>
      <c r="K73" s="3"/>
      <c r="L73" s="3"/>
      <c r="M73" s="3"/>
    </row>
    <row r="74" spans="3:13">
      <c r="C74" s="3" t="s">
        <v>32</v>
      </c>
      <c r="D74" s="3" t="str">
        <f>+C20</f>
        <v>T_P_CPHEVDSL</v>
      </c>
      <c r="E74" s="3" t="str">
        <f>+'Phase 2 - NewTransport - COH'!$A$4&amp;" - "&amp;'Phase 2 - NewTransport - COH'!B15&amp;" - "&amp;'Phase 2 - NewTransport - COH'!D15&amp;" - "&amp;"New"</f>
        <v>light passenger vehicles - Diesel Plug-in Hybrid - Car/SUV - New</v>
      </c>
      <c r="F74" s="3" t="s">
        <v>33</v>
      </c>
      <c r="G74" s="3" t="s">
        <v>145</v>
      </c>
      <c r="J74" s="3" t="s">
        <v>34</v>
      </c>
      <c r="K74" s="3"/>
      <c r="L74" s="3"/>
      <c r="M74" s="3"/>
    </row>
    <row r="75" spans="3:13">
      <c r="C75" s="3" t="s">
        <v>32</v>
      </c>
      <c r="D75" s="3" t="str">
        <f>+C23</f>
        <v>T_P_CPHEVLPG</v>
      </c>
      <c r="E75" s="3" t="str">
        <f>+'Phase 2 - NewTransport - COH'!$A$4&amp;" - "&amp;'Phase 2 - NewTransport - COH'!B18&amp;" - "&amp;'Phase 2 - NewTransport - COH'!D18&amp;" - "&amp;"New"</f>
        <v>light passenger vehicles - LPG/CNG Plug-in Hybrid - Car/SUV - New</v>
      </c>
      <c r="F75" s="3" t="s">
        <v>33</v>
      </c>
      <c r="G75" s="3" t="s">
        <v>145</v>
      </c>
      <c r="J75" s="3" t="s">
        <v>34</v>
      </c>
      <c r="K75" s="3"/>
      <c r="L75" s="3"/>
      <c r="M75" s="3"/>
    </row>
    <row r="76" spans="3:13">
      <c r="C76" s="3" t="s">
        <v>32</v>
      </c>
      <c r="D76" s="3" t="str">
        <f t="shared" ref="D76:D84" si="5">+C26</f>
        <v>T_C_CICEPET</v>
      </c>
      <c r="E76" s="3" t="str">
        <f>+'Phase 2 - NewTransport - COH'!$A$21&amp;" - "&amp;'Phase 2 - NewTransport - COH'!B21&amp;" - "&amp;'Phase 2 - NewTransport - COH'!D21&amp;" - "&amp;"New"</f>
        <v>light commercial vehicles - Petrol ICE - Van/Ute - New</v>
      </c>
      <c r="F76" s="3" t="s">
        <v>33</v>
      </c>
      <c r="G76" s="3" t="s">
        <v>145</v>
      </c>
      <c r="J76" s="3" t="s">
        <v>34</v>
      </c>
      <c r="K76" s="3"/>
      <c r="L76" s="3"/>
      <c r="M76" s="3"/>
    </row>
    <row r="77" spans="3:13">
      <c r="C77" s="3" t="s">
        <v>32</v>
      </c>
      <c r="D77" s="3" t="str">
        <f t="shared" si="5"/>
        <v>T_C_CICEDSL</v>
      </c>
      <c r="E77" s="3" t="str">
        <f>+'Phase 2 - NewTransport - COH'!$A$21&amp;" - "&amp;'Phase 2 - NewTransport - COH'!B22&amp;" - "&amp;'Phase 2 - NewTransport - COH'!D22&amp;" - "&amp;"New"</f>
        <v>light commercial vehicles - Diesel ICE - Van/Ute - New</v>
      </c>
      <c r="F77" s="3" t="s">
        <v>33</v>
      </c>
      <c r="G77" s="3" t="s">
        <v>145</v>
      </c>
      <c r="J77" s="3" t="s">
        <v>34</v>
      </c>
      <c r="K77" s="3"/>
      <c r="L77" s="3"/>
      <c r="M77" s="3"/>
    </row>
    <row r="78" spans="3:13">
      <c r="C78" s="3" t="s">
        <v>32</v>
      </c>
      <c r="D78" s="3" t="str">
        <f t="shared" si="5"/>
        <v>T_C_CICELPG</v>
      </c>
      <c r="E78" s="3" t="str">
        <f>+'Phase 2 - NewTransport - COH'!$A$21&amp;" - "&amp;'Phase 2 - NewTransport - COH'!B23&amp;" - "&amp;'Phase 2 - NewTransport - COH'!D23&amp;" - "&amp;"New"</f>
        <v>light commercial vehicles - LPG/CNG ICE - Van/Ute - New</v>
      </c>
      <c r="F78" s="3" t="s">
        <v>33</v>
      </c>
      <c r="G78" s="3" t="s">
        <v>145</v>
      </c>
      <c r="J78" s="3" t="s">
        <v>34</v>
      </c>
      <c r="K78" s="3"/>
      <c r="L78" s="3"/>
      <c r="M78" s="3"/>
    </row>
    <row r="79" spans="3:13">
      <c r="C79" s="3" t="s">
        <v>32</v>
      </c>
      <c r="D79" s="3" t="str">
        <f t="shared" si="5"/>
        <v>T_C_CHYBPET</v>
      </c>
      <c r="E79" s="3" t="str">
        <f>+'Phase 2 - NewTransport - COH'!$A$21&amp;" - "&amp;'Phase 2 - NewTransport - COH'!B24&amp;" - "&amp;'Phase 2 - NewTransport - COH'!D24&amp;" - "&amp;"New"</f>
        <v>light commercial vehicles - Petrol hybrid - Van/Ute - New</v>
      </c>
      <c r="F79" s="3" t="s">
        <v>33</v>
      </c>
      <c r="G79" s="3" t="s">
        <v>145</v>
      </c>
      <c r="J79" s="3" t="s">
        <v>34</v>
      </c>
      <c r="K79" s="3"/>
      <c r="L79" s="3"/>
      <c r="M79" s="3"/>
    </row>
    <row r="80" spans="3:13">
      <c r="C80" s="3" t="s">
        <v>32</v>
      </c>
      <c r="D80" s="3" t="str">
        <f t="shared" si="5"/>
        <v>T_C_CHYBDSL</v>
      </c>
      <c r="E80" s="3" t="str">
        <f>+'Phase 2 - NewTransport - COH'!$A$21&amp;" - "&amp;'Phase 2 - NewTransport - COH'!B25&amp;" - "&amp;'Phase 2 - NewTransport - COH'!D25&amp;" - "&amp;"New"</f>
        <v>light commercial vehicles - Diesel Hybrid - Van/Ute - New</v>
      </c>
      <c r="F80" s="3" t="s">
        <v>33</v>
      </c>
      <c r="G80" s="3" t="s">
        <v>145</v>
      </c>
      <c r="J80" s="3" t="s">
        <v>34</v>
      </c>
      <c r="K80" s="3"/>
      <c r="L80" s="3"/>
      <c r="M80" s="3"/>
    </row>
    <row r="81" spans="3:13">
      <c r="C81" s="3" t="s">
        <v>32</v>
      </c>
      <c r="D81" s="3" t="str">
        <f t="shared" si="5"/>
        <v>T_C_CHYBLPG</v>
      </c>
      <c r="E81" s="3" t="str">
        <f>+'Phase 2 - NewTransport - COH'!$A$21&amp;" - "&amp;'Phase 2 - NewTransport - COH'!B26&amp;" - "&amp;'Phase 2 - NewTransport - COH'!D26&amp;" - "&amp;"New"</f>
        <v>light commercial vehicles - LPG/CNG Hybrid - Van/Ute - New</v>
      </c>
      <c r="F81" s="3" t="s">
        <v>33</v>
      </c>
      <c r="G81" s="3" t="s">
        <v>145</v>
      </c>
      <c r="J81" s="3" t="s">
        <v>34</v>
      </c>
      <c r="K81" s="3"/>
      <c r="L81" s="3"/>
      <c r="M81" s="3"/>
    </row>
    <row r="82" spans="3:13">
      <c r="C82" s="3" t="s">
        <v>32</v>
      </c>
      <c r="D82" s="3" t="str">
        <f t="shared" si="5"/>
        <v>T_C_CBEVELC</v>
      </c>
      <c r="E82" s="3" t="str">
        <f>+'Phase 2 - NewTransport - COH'!$A$21&amp;" - "&amp;'Phase 2 - NewTransport - COH'!B27&amp;" - "&amp;'Phase 2 - NewTransport - COH'!D27&amp;" - "&amp;"New"</f>
        <v>light commercial vehicles - Battery Electric Vehicle - Van/Ute - New</v>
      </c>
      <c r="F82" s="3" t="s">
        <v>33</v>
      </c>
      <c r="G82" s="3" t="s">
        <v>145</v>
      </c>
      <c r="J82" s="3" t="s">
        <v>34</v>
      </c>
      <c r="K82" s="3"/>
      <c r="L82" s="3"/>
      <c r="M82" s="3"/>
    </row>
    <row r="83" spans="3:13">
      <c r="C83" s="3" t="s">
        <v>32</v>
      </c>
      <c r="D83" s="3" t="str">
        <f t="shared" si="5"/>
        <v>T_C_CFCH2R</v>
      </c>
      <c r="E83" s="3" t="str">
        <f>+'Phase 2 - NewTransport - COH'!$A$21&amp;" - "&amp;'Phase 2 - NewTransport - COH'!B28&amp;" - "&amp;'Phase 2 - NewTransport - COH'!D28&amp;" - "&amp;"New"</f>
        <v>light commercial vehicles - Hydrogen Fuel Cell Vehicle - Van/Ute - New</v>
      </c>
      <c r="F83" s="3" t="s">
        <v>33</v>
      </c>
      <c r="G83" s="3" t="s">
        <v>145</v>
      </c>
      <c r="J83" s="3" t="s">
        <v>34</v>
      </c>
      <c r="K83" s="3"/>
      <c r="L83" s="3"/>
      <c r="M83" s="3"/>
    </row>
    <row r="84" spans="3:13">
      <c r="C84" s="3" t="s">
        <v>32</v>
      </c>
      <c r="D84" s="3" t="str">
        <f t="shared" si="5"/>
        <v>T_C_CPHEVPET</v>
      </c>
      <c r="E84" s="3" t="str">
        <f>+'Phase 2 - NewTransport - COH'!$A$21&amp;" - "&amp;'Phase 2 - NewTransport - COH'!B29&amp;" - "&amp;'Phase 2 - NewTransport - COH'!D29&amp;" - "&amp;"New"</f>
        <v>light commercial vehicles - Petrol Plug-in Hybrid - Van/Ute - New</v>
      </c>
      <c r="F84" s="3" t="s">
        <v>33</v>
      </c>
      <c r="G84" s="3" t="s">
        <v>145</v>
      </c>
      <c r="J84" s="3" t="s">
        <v>34</v>
      </c>
      <c r="K84" s="3"/>
      <c r="L84" s="3"/>
      <c r="M84" s="3"/>
    </row>
    <row r="85" spans="3:13">
      <c r="C85" s="3" t="s">
        <v>32</v>
      </c>
      <c r="D85" s="3" t="str">
        <f>+C37</f>
        <v>T_C_CPHEVDSL</v>
      </c>
      <c r="E85" s="3" t="str">
        <f>+'Phase 2 - NewTransport - COH'!$A$21&amp;" - "&amp;'Phase 2 - NewTransport - COH'!B32&amp;" - "&amp;'Phase 2 - NewTransport - COH'!D32&amp;" - "&amp;"New"</f>
        <v>light commercial vehicles - Diesel Plug-in Hybrid - Van/Ute - New</v>
      </c>
      <c r="F85" s="3" t="s">
        <v>33</v>
      </c>
      <c r="G85" s="3" t="s">
        <v>145</v>
      </c>
      <c r="J85" s="3" t="s">
        <v>34</v>
      </c>
      <c r="K85" s="3"/>
      <c r="L85" s="3"/>
      <c r="M85" s="3"/>
    </row>
    <row r="86" spans="3:13">
      <c r="C86" s="3" t="s">
        <v>32</v>
      </c>
      <c r="D86" s="3" t="str">
        <f>+C40</f>
        <v>T_C_CPHEVLPG</v>
      </c>
      <c r="E86" s="3" t="str">
        <f>+'Phase 2 - NewTransport - COH'!$A$21&amp;" - "&amp;'Phase 2 - NewTransport - COH'!B35&amp;" - "&amp;'Phase 2 - NewTransport - COH'!D35&amp;" - "&amp;"New"</f>
        <v>light commercial vehicles - LPG/CNG Plug-in Hybrid - Van/Ute - New</v>
      </c>
      <c r="F86" s="3" t="s">
        <v>33</v>
      </c>
      <c r="G86" s="3" t="s">
        <v>145</v>
      </c>
      <c r="J86" s="3" t="s">
        <v>34</v>
      </c>
      <c r="K86" s="3"/>
      <c r="L86" s="3"/>
      <c r="M86" s="3"/>
    </row>
    <row r="87" spans="3:13">
      <c r="C87" s="3" t="s">
        <v>32</v>
      </c>
      <c r="D87" s="3" t="str">
        <f t="shared" ref="D87:D95" si="6">+C43</f>
        <v>T_P_McyICEPET</v>
      </c>
      <c r="E87" s="3" t="str">
        <f>+'Phase 2 - NewTransport - COH'!$A$38&amp;" - "&amp;'Phase 2 - NewTransport - COH'!B38&amp;" - "&amp;'Phase 2 - NewTransport - COH'!D38&amp;" - "&amp;"New"</f>
        <v>Motorcycles - Petrol Motorcycles - Motorcycles - New</v>
      </c>
      <c r="F87" s="3" t="s">
        <v>33</v>
      </c>
      <c r="G87" s="3" t="s">
        <v>145</v>
      </c>
      <c r="J87" s="3" t="s">
        <v>34</v>
      </c>
      <c r="K87" s="3"/>
      <c r="L87" s="3"/>
      <c r="M87" s="3"/>
    </row>
    <row r="88" spans="3:13">
      <c r="C88" s="3" t="s">
        <v>32</v>
      </c>
      <c r="D88" s="3" t="str">
        <f t="shared" si="6"/>
        <v>T_P_McyBEVELC</v>
      </c>
      <c r="E88" s="3" t="str">
        <f>+'Phase 2 - NewTransport - COH'!$A$38&amp;" - "&amp;'Phase 2 - NewTransport - COH'!B39&amp;" - "&amp;'Phase 2 - NewTransport - COH'!D39&amp;" - "&amp;"New"</f>
        <v>Motorcycles - Electric motorcycles - Motorcycles - New</v>
      </c>
      <c r="F88" s="3" t="s">
        <v>33</v>
      </c>
      <c r="G88" s="3" t="s">
        <v>145</v>
      </c>
      <c r="J88" s="3" t="s">
        <v>34</v>
      </c>
      <c r="K88" s="3"/>
      <c r="L88" s="3"/>
      <c r="M88" s="3"/>
    </row>
    <row r="89" spans="3:13">
      <c r="C89" s="3" t="s">
        <v>32</v>
      </c>
      <c r="D89" s="3" t="str">
        <f t="shared" si="6"/>
        <v>T_F_MTrICEDSL</v>
      </c>
      <c r="E89" s="3" t="str">
        <f>+'Phase 2 - NewTransport - COH'!$A$40&amp;" - "&amp;'Phase 2 - NewTransport - COH'!B41&amp;" - "&amp;'Phase 2 - NewTransport - COH'!D41&amp;" - "&amp;"New"</f>
        <v>Medium trucks - Diesel Medium Truck - Medium Truck - New</v>
      </c>
      <c r="F89" s="3" t="s">
        <v>33</v>
      </c>
      <c r="G89" s="3" t="s">
        <v>145</v>
      </c>
      <c r="J89" s="3" t="s">
        <v>34</v>
      </c>
      <c r="K89" s="3"/>
      <c r="L89" s="3"/>
      <c r="M89" s="3"/>
    </row>
    <row r="90" spans="3:13">
      <c r="C90" s="3" t="s">
        <v>32</v>
      </c>
      <c r="D90" s="3" t="str">
        <f t="shared" si="6"/>
        <v>T_F_MTrBEVELC</v>
      </c>
      <c r="E90" s="3" t="str">
        <f>+'Phase 2 - NewTransport - COH'!$A$40&amp;" - "&amp;'Phase 2 - NewTransport - COH'!B42&amp;" - "&amp;'Phase 2 - NewTransport - COH'!D42&amp;" - "&amp;"New"</f>
        <v>Medium trucks - Electric Medium Truck - Medium Truck - New</v>
      </c>
      <c r="F90" s="3" t="s">
        <v>33</v>
      </c>
      <c r="G90" s="3" t="s">
        <v>145</v>
      </c>
      <c r="J90" s="3" t="s">
        <v>34</v>
      </c>
      <c r="K90" s="3"/>
      <c r="L90" s="3"/>
      <c r="M90" s="3"/>
    </row>
    <row r="91" spans="3:13">
      <c r="C91" s="3" t="s">
        <v>32</v>
      </c>
      <c r="D91" s="3" t="str">
        <f t="shared" si="6"/>
        <v>T_F_MTrFCH2R</v>
      </c>
      <c r="E91" s="3" t="str">
        <f>+'Phase 2 - NewTransport - COH'!$A$40&amp;" - "&amp;'Phase 2 - NewTransport - COH'!B43&amp;" - "&amp;'Phase 2 - NewTransport - COH'!D43&amp;" - "&amp;"New"</f>
        <v>Medium trucks - Hydrogen Fuel Cell Medium Truck - Medium Truck - New</v>
      </c>
      <c r="F91" s="3" t="s">
        <v>33</v>
      </c>
      <c r="G91" s="3" t="s">
        <v>145</v>
      </c>
      <c r="J91" s="3" t="s">
        <v>34</v>
      </c>
      <c r="K91" s="3"/>
      <c r="L91" s="3"/>
      <c r="M91" s="3"/>
    </row>
    <row r="92" spans="3:13">
      <c r="C92" s="3" t="s">
        <v>32</v>
      </c>
      <c r="D92" s="3" t="str">
        <f t="shared" si="6"/>
        <v>T_F_HTrICEDSL</v>
      </c>
      <c r="E92" s="3" t="str">
        <f>+'Phase 2 - NewTransport - COH'!$A$44&amp;" - "&amp;'Phase 2 - NewTransport - COH'!B44&amp;" - "&amp;'Phase 2 - NewTransport - COH'!D44&amp;" - "&amp;"New"</f>
        <v>Heavy Trucks - Diesel Heavy Truck - Heavy Truck - New</v>
      </c>
      <c r="F92" s="3" t="s">
        <v>33</v>
      </c>
      <c r="G92" s="3" t="s">
        <v>145</v>
      </c>
      <c r="J92" s="3" t="s">
        <v>34</v>
      </c>
      <c r="K92" s="3"/>
      <c r="L92" s="3"/>
      <c r="M92" s="3"/>
    </row>
    <row r="93" spans="3:13">
      <c r="C93" s="3" t="s">
        <v>32</v>
      </c>
      <c r="D93" s="3" t="str">
        <f t="shared" si="6"/>
        <v>T_F_HTrBEVELC</v>
      </c>
      <c r="E93" s="3" t="str">
        <f>+'Phase 2 - NewTransport - COH'!$A$44&amp;" - "&amp;'Phase 2 - NewTransport - COH'!B45&amp;" - "&amp;'Phase 2 - NewTransport - COH'!D45&amp;" - "&amp;"New"</f>
        <v>Heavy Trucks - Electric Heavy Truck - Heavy Truck - New</v>
      </c>
      <c r="F93" s="3" t="s">
        <v>33</v>
      </c>
      <c r="G93" s="3" t="s">
        <v>145</v>
      </c>
      <c r="J93" s="3" t="s">
        <v>34</v>
      </c>
      <c r="K93" s="3"/>
      <c r="L93" s="3"/>
      <c r="M93" s="3"/>
    </row>
    <row r="94" spans="3:13">
      <c r="C94" s="3" t="s">
        <v>32</v>
      </c>
      <c r="D94" s="3" t="str">
        <f t="shared" si="6"/>
        <v>T_F_HTrFCH2R</v>
      </c>
      <c r="E94" s="3" t="str">
        <f>+'Phase 2 - NewTransport - COH'!$A$44&amp;" - "&amp;'Phase 2 - NewTransport - COH'!B46&amp;" - "&amp;'Phase 2 - NewTransport - COH'!D46&amp;" - "&amp;"New"</f>
        <v>Heavy Trucks - Hydrogen Fuel Cell Heavy Truck - Heavy Truck - New</v>
      </c>
      <c r="F94" s="3" t="s">
        <v>33</v>
      </c>
      <c r="G94" s="3" t="s">
        <v>145</v>
      </c>
      <c r="J94" s="3" t="s">
        <v>34</v>
      </c>
      <c r="K94" s="3"/>
      <c r="L94" s="3"/>
      <c r="M94" s="3"/>
    </row>
    <row r="95" spans="3:13" s="6" customFormat="1">
      <c r="C95" s="3" t="s">
        <v>32</v>
      </c>
      <c r="D95" s="3" t="str">
        <f t="shared" si="6"/>
        <v>T_F_VHTICEDSL</v>
      </c>
      <c r="E95" s="3" t="str">
        <f>+'Phase 2 - NewTransport - COH'!$A$44&amp;" - "&amp;'Phase 2 - NewTransport - COH'!B47&amp;" - "&amp;'Phase 2 - NewTransport - COH'!D47&amp;" - "&amp;"New"</f>
        <v>Heavy Trucks - Diesel Very Heavy Truck - Very Heavy Truck - New</v>
      </c>
      <c r="F95" s="3" t="s">
        <v>33</v>
      </c>
      <c r="G95" s="3" t="s">
        <v>145</v>
      </c>
      <c r="J95" s="3" t="s">
        <v>34</v>
      </c>
      <c r="K95" s="3"/>
      <c r="L95" s="3"/>
      <c r="M95" s="3"/>
    </row>
    <row r="96" spans="3:13" s="6" customFormat="1">
      <c r="C96" s="3" t="s">
        <v>32</v>
      </c>
      <c r="D96" s="3" t="str">
        <f t="shared" ref="D96:D97" si="7">+C52</f>
        <v>T_F_VHTBEVELC</v>
      </c>
      <c r="E96" s="3" t="str">
        <f>+'Phase 2 - NewTransport - COH'!$A$44&amp;" - "&amp;'Phase 2 - NewTransport - COH'!B48&amp;" - "&amp;'Phase 2 - NewTransport - COH'!D48&amp;" - "&amp;"New"</f>
        <v>Heavy Trucks - Electric Very Heavy Truck - Very Heavy Truck - New</v>
      </c>
      <c r="F96" s="3" t="s">
        <v>33</v>
      </c>
      <c r="G96" s="3" t="s">
        <v>145</v>
      </c>
      <c r="J96" s="3" t="s">
        <v>34</v>
      </c>
      <c r="K96" s="3"/>
      <c r="L96" s="3"/>
      <c r="M96" s="3"/>
    </row>
    <row r="97" spans="3:13" s="6" customFormat="1">
      <c r="C97" s="3" t="s">
        <v>32</v>
      </c>
      <c r="D97" s="3" t="str">
        <f t="shared" si="7"/>
        <v>T_F_VHTFCH2R</v>
      </c>
      <c r="E97" s="3" t="str">
        <f>+'Phase 2 - NewTransport - COH'!$A$44&amp;" - "&amp;'Phase 2 - NewTransport - COH'!B49&amp;" - "&amp;'Phase 2 - NewTransport - COH'!D49&amp;" - "&amp;"New"</f>
        <v>Heavy Trucks - Hydrogen Fuel Cell Very Heavy Truck - Very Heavy Truck - New</v>
      </c>
      <c r="F97" s="3" t="s">
        <v>33</v>
      </c>
      <c r="G97" s="3" t="s">
        <v>145</v>
      </c>
      <c r="J97" s="3" t="s">
        <v>34</v>
      </c>
      <c r="K97" s="3"/>
      <c r="L97" s="3"/>
      <c r="M97" s="3"/>
    </row>
    <row r="98" spans="3:13">
      <c r="C98" s="3" t="s">
        <v>32</v>
      </c>
      <c r="D98" s="3" t="str">
        <f t="shared" ref="D98:D100" si="8">+C54</f>
        <v>T_P_BusICEDSL</v>
      </c>
      <c r="E98" s="3" t="str">
        <f>+'Phase 2 - NewTransport - COH'!$A$50&amp;" - "&amp;'Phase 2 - NewTransport - COH'!B51&amp;" - "&amp;'Phase 2 - NewTransport - COH'!D51&amp;" - "&amp;"New"</f>
        <v>Bus - Diesel Bus - Bus - New</v>
      </c>
      <c r="F98" s="3" t="s">
        <v>33</v>
      </c>
      <c r="G98" s="3" t="s">
        <v>145</v>
      </c>
      <c r="J98" s="3" t="s">
        <v>34</v>
      </c>
      <c r="K98" s="3"/>
      <c r="L98" s="3"/>
      <c r="M98" s="3"/>
    </row>
    <row r="99" spans="3:13">
      <c r="C99" s="3" t="s">
        <v>32</v>
      </c>
      <c r="D99" s="3" t="str">
        <f t="shared" si="8"/>
        <v>T_P_BusBEVELC</v>
      </c>
      <c r="E99" s="3" t="str">
        <f>+'Phase 2 - NewTransport - COH'!$A$50&amp;" - "&amp;'Phase 2 - NewTransport - COH'!B52&amp;" - "&amp;'Phase 2 - NewTransport - COH'!D52&amp;" - "&amp;"New"</f>
        <v>Bus - Electric Bus - Bus - New</v>
      </c>
      <c r="F99" s="3" t="s">
        <v>33</v>
      </c>
      <c r="G99" s="3" t="s">
        <v>145</v>
      </c>
      <c r="J99" s="3" t="s">
        <v>34</v>
      </c>
      <c r="K99" s="3"/>
      <c r="L99" s="3"/>
      <c r="M99" s="3"/>
    </row>
    <row r="100" spans="3:13">
      <c r="C100" s="3" t="s">
        <v>32</v>
      </c>
      <c r="D100" s="3" t="str">
        <f t="shared" si="8"/>
        <v>T_P_BusFCH2R</v>
      </c>
      <c r="E100" s="3" t="str">
        <f>+'Phase 2 - NewTransport - COH'!$A$50&amp;" - "&amp;'Phase 2 - NewTransport - COH'!B53&amp;" - "&amp;'Phase 2 - NewTransport - COH'!D53&amp;" - "&amp;"New"</f>
        <v>Bus - Hydrogen Fuel cell Bus - Bus - New</v>
      </c>
      <c r="F100" s="3" t="s">
        <v>33</v>
      </c>
      <c r="G100" s="3" t="s">
        <v>145</v>
      </c>
      <c r="J100" s="3" t="s">
        <v>34</v>
      </c>
      <c r="K100" s="3"/>
      <c r="L100" s="3"/>
      <c r="M100" s="3"/>
    </row>
    <row r="101" spans="3:13">
      <c r="D101" s="3"/>
    </row>
    <row r="102" spans="3:13">
      <c r="D102" s="3"/>
    </row>
    <row r="103" spans="3:13">
      <c r="D103" s="3"/>
    </row>
    <row r="104" spans="3:13">
      <c r="D104" s="3"/>
    </row>
    <row r="105" spans="3:13">
      <c r="D105" s="3"/>
    </row>
    <row r="106" spans="3:13">
      <c r="D106" s="3"/>
    </row>
    <row r="107" spans="3:13">
      <c r="D107" s="3"/>
    </row>
    <row r="108" spans="3:13">
      <c r="D108" s="3"/>
    </row>
    <row r="109" spans="3:13">
      <c r="D109" s="3"/>
    </row>
    <row r="110" spans="3:13">
      <c r="D110" s="3"/>
    </row>
    <row r="111" spans="3:13">
      <c r="D111" s="3"/>
    </row>
    <row r="112" spans="3:13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2 - NewTransport - COH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2022-05-08T21:46:57Z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997660219669342</vt:r8>
  </property>
</Properties>
</file>