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C460D410-FBD6-437C-9254-FE4945B90291}" xr6:coauthVersionLast="47" xr6:coauthVersionMax="47" xr10:uidLastSave="{00000000-0000-0000-0000-000000000000}"/>
  <bookViews>
    <workbookView xWindow="29190" yWindow="405" windowWidth="21600" windowHeight="12855" tabRatio="781" activeTab="2" xr2:uid="{00000000-000D-0000-FFFF-FFFF00000000}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62" l="1"/>
  <c r="S58" i="162"/>
  <c r="S54" i="162"/>
  <c r="S52" i="162"/>
  <c r="R46" i="162" l="1"/>
  <c r="D32" i="157" l="1"/>
  <c r="S46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8" i="162" s="1"/>
  <c r="T10" i="133"/>
  <c r="U10" i="133"/>
  <c r="V10" i="133"/>
  <c r="W10" i="133"/>
  <c r="X10" i="133"/>
  <c r="Y10" i="133"/>
  <c r="AB10" i="133" l="1"/>
  <c r="AA10" i="133"/>
  <c r="Z10" i="133"/>
  <c r="AF58" i="162" l="1"/>
  <c r="Y61" i="162" l="1"/>
  <c r="J61" i="162"/>
  <c r="Y60" i="162"/>
  <c r="J60" i="162"/>
  <c r="J58" i="162"/>
  <c r="Y57" i="162"/>
  <c r="J57" i="162"/>
  <c r="Y56" i="162"/>
  <c r="J56" i="162"/>
  <c r="Y54" i="162"/>
  <c r="X54" i="162"/>
  <c r="J54" i="162"/>
  <c r="Y52" i="162"/>
  <c r="J52" i="162"/>
  <c r="Y50" i="162"/>
  <c r="J50" i="162"/>
  <c r="Y46" i="162"/>
  <c r="J46" i="162"/>
  <c r="J45" i="162"/>
  <c r="J44" i="162"/>
  <c r="Y43" i="162"/>
  <c r="Y44" i="162" s="1"/>
  <c r="Y45" i="162" s="1"/>
  <c r="J43" i="162"/>
  <c r="L42" i="162"/>
  <c r="J42" i="162"/>
  <c r="I42" i="162"/>
  <c r="H42" i="162"/>
  <c r="G42" i="162"/>
  <c r="F42" i="162"/>
  <c r="E42" i="162"/>
  <c r="F37" i="162"/>
  <c r="D37" i="162"/>
  <c r="F36" i="162"/>
  <c r="D36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F2" i="162"/>
  <c r="X42" i="162" s="1"/>
  <c r="D2" i="162"/>
  <c r="E37" i="162" s="1"/>
  <c r="B2" i="162"/>
  <c r="A2" i="162"/>
  <c r="C14" i="162" s="1"/>
  <c r="D60" i="162" l="1"/>
  <c r="D51" i="162"/>
  <c r="D45" i="162"/>
  <c r="D56" i="162"/>
  <c r="D43" i="162"/>
  <c r="E13" i="162"/>
  <c r="D44" i="162"/>
  <c r="D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2" i="162" s="1"/>
  <c r="C28" i="162"/>
  <c r="A54" i="162" s="1"/>
  <c r="C29" i="162"/>
  <c r="A56" i="162" s="1"/>
  <c r="C30" i="162"/>
  <c r="A57" i="162" s="1"/>
  <c r="C31" i="162"/>
  <c r="A58" i="162" s="1"/>
  <c r="C33" i="162"/>
  <c r="A61" i="162" s="1"/>
  <c r="Y42" i="162"/>
  <c r="D50" i="162"/>
  <c r="D57" i="162"/>
  <c r="AA42" i="162"/>
  <c r="D58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6" i="162"/>
  <c r="D8" i="157" l="1"/>
  <c r="C8" i="157"/>
  <c r="D22" i="157" l="1"/>
  <c r="D23" i="157"/>
  <c r="D41" i="157"/>
  <c r="H41" i="149" l="1"/>
  <c r="AV25" i="156"/>
  <c r="AA21" i="157" s="1"/>
  <c r="AA20" i="157" l="1"/>
  <c r="P50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56" i="154" s="1"/>
  <c r="C56" i="154" s="1"/>
  <c r="D15" i="154"/>
  <c r="C57" i="162" s="1"/>
  <c r="D14" i="154"/>
  <c r="D54" i="154" s="1"/>
  <c r="C54" i="154" s="1"/>
  <c r="D13" i="154"/>
  <c r="C58" i="162" s="1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59" i="154" l="1"/>
  <c r="C37" i="162"/>
  <c r="B57" i="154"/>
  <c r="C32" i="162"/>
  <c r="A60" i="162" s="1"/>
  <c r="B58" i="154"/>
  <c r="C36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43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54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55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<sst xmlns="http://schemas.openxmlformats.org/spreadsheetml/2006/main" count="2090" uniqueCount="797">
  <si>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</si>
  <si>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</si>
  <si>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</si>
  <si>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</si>
  <si>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</si>
  <si>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</si>
  <si>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</si>
  <si>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</si>
  <si>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</si>
  <si>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</si>
  <si>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</si>
  <si>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</si>
  <si>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</si>
  <si>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</si>
  <si>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</si>
  <si>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</si>
  <si>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</si>
  <si>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</si>
  <si>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</si>
  <si>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</si>
  <si>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</si>
  <si>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</si>
  <si>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</si>
  <si>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</si>
  <si>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</si>
  <si>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</si>
  <si>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</si>
  <si>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</si>
  <si>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</si>
  <si>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</si>
  <si>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</si>
  <si>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</si>
  <si>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</si>
  <si>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</si>
  <si>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</si>
  <si>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</si>
  <si>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</si>
  <si>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</si>
  <si>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</si>
  <si>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</si>
  <si>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</si>
  <si>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</si>
  <si>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</si>
  <si>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</si>
  <si>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</si>
  <si>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</si>
  <si>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</si>
  <si>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</si>
  <si>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</si>
  <si>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</si>
  <si>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</si>
  <si>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</si>
  <si>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</si>
  <si>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</si>
  <si>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</si>
  <si>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</si>
  <si>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</si>
  <si>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</si>
  <si>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</si>
  <si>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</si>
  <si>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</si>
  <si>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</si>
  <si>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</si>
  <si>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</si>
  <si>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</si>
  <si>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</si>
  <si>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</si>
  <si>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</si>
  <si>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</si>
  <si>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</si>
  <si>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</si>
  <si>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</si>
  <si>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</si>
  <si>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</si>
  <si>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</si>
  <si>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</si>
  <si>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</si>
  <si>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</si>
  <si>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</si>
  <si>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</si>
  <si>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</si>
  <si>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</si>
  <si>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</si>
  <si>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</si>
  <si>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</si>
  <si>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</si>
  <si>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</si>
  <si>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</si>
  <si>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</si>
  <si>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</si>
  <si>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</si>
  <si>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</si>
  <si>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</si>
  <si>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</si>
  <si>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</si>
  <si>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</si>
  <si>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</si>
  <si>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</si>
  <si>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</si>
  <si>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</si>
  <si>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</si>
  <si>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</si>
  <si>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</si>
  <si>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</si>
  <si>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</si>
  <si>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</si>
  <si>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</si>
  <si>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</si>
  <si>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</si>
  <si>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</si>
  <si>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</si>
  <si>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</si>
  <si>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</si>
  <si>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</si>
  <si>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</si>
  <si>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</si>
  <si>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</si>
  <si>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</si>
  <si>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</si>
  <si>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</si>
  <si>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</si>
  <si>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</si>
  <si>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</si>
  <si>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</si>
  <si>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</si>
  <si>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</si>
  <si>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</si>
  <si>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</si>
  <si>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</si>
  <si>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</si>
  <si>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</si>
  <si>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</si>
  <si>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</si>
  <si>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</si>
  <si>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</si>
  <si>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</si>
  <si>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</si>
  <si>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</si>
  <si>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</si>
  <si>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</si>
  <si>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</si>
  <si>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</si>
  <si>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</si>
  <si>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</si>
  <si>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</si>
  <si>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</si>
  <si>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</si>
  <si>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</si>
  <si>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</si>
  <si>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</si>
  <si>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</si>
  <si>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</si>
  <si>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</si>
  <si>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</si>
  <si>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</si>
  <si>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</si>
  <si>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</si>
  <si>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</si>
  <si>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</si>
  <si>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</si>
  <si>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</si>
  <si>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</si>
  <si>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</si>
  <si>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</si>
  <si>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</si>
  <si>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</si>
  <si>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</si>
  <si>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</si>
  <si>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</si>
  <si>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</si>
  <si>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</si>
  <si>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</si>
  <si>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</si>
  <si>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</si>
  <si>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</si>
  <si>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</si>
  <si>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</si>
  <si>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</si>
  <si>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</si>
  <si>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</si>
  <si>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</si>
  <si>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</si>
  <si>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</si>
  <si>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</si>
  <si>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</si>
  <si>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</si>
  <si>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</si>
  <si>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</si>
  <si>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</si>
  <si>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</si>
  <si>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</si>
  <si>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</si>
  <si>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</si>
  <si>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</si>
  <si>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</si>
  <si>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</si>
  <si>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</si>
  <si>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</si>
  <si>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</si>
  <si>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</si>
  <si>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</si>
  <si>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</si>
  <si>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</si>
  <si>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</si>
  <si>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</si>
  <si>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</si>
  <si>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</si>
  <si>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</si>
  <si>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</si>
  <si>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</si>
  <si>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</si>
  <si>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</si>
  <si>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</si>
  <si>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</si>
  <si>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</si>
  <si>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</si>
  <si>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</si>
  <si>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</si>
  <si>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</si>
  <si>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</si>
  <si>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</si>
  <si>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</si>
  <si>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</si>
  <si>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</si>
  <si>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</si>
  <si>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</si>
  <si>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</si>
  <si>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</si>
  <si>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</si>
  <si>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</si>
  <si>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</si>
  <si>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</si>
  <si>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</si>
  <si>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</si>
  <si>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</si>
  <si>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</si>
  <si>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</si>
  <si>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</si>
  <si>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</si>
  <si>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</si>
  <si>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</si>
  <si>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</si>
  <si>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</si>
  <si>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</si>
  <si>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</si>
  <si>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</si>
  <si>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</si>
  <si>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</si>
  <si>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</si>
  <si>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</si>
  <si>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</si>
  <si>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</si>
  <si>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</si>
  <si>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</si>
  <si>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</si>
  <si>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</si>
  <si>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</si>
  <si>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</si>
  <si>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</si>
  <si>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</si>
  <si>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</si>
  <si>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</si>
  <si>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</si>
  <si>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</si>
  <si>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</si>
  <si>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</si>
  <si>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</si>
  <si>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</si>
  <si>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</si>
  <si>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</si>
  <si>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</si>
  <si>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</si>
  <si>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</si>
  <si>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</si>
  <si>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</si>
  <si>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</si>
  <si>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</si>
  <si>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</si>
  <si>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</si>
  <si>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</si>
  <si>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</si>
  <si>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</si>
  <si>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</si>
  <si>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</si>
  <si>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</si>
  <si>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</si>
  <si>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</si>
  <si>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</si>
  <si>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</si>
  <si>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</si>
  <si>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</si>
  <si>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</si>
  <si>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</si>
  <si>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</si>
  <si>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</si>
  <si>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</si>
  <si>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</si>
  <si>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</si>
  <si>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</si>
  <si>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</si>
  <si>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</si>
  <si>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</si>
  <si>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</si>
  <si>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</si>
  <si>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</si>
  <si>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</si>
  <si>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</si>
  <si>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</si>
  <si>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</si>
  <si>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</si>
  <si>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</si>
  <si>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</si>
  <si>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</si>
  <si>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</si>
  <si>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</si>
  <si>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</si>
  <si>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</si>
  <si>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</si>
  <si>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</si>
  <si>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</si>
  <si>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</si>
  <si>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</si>
  <si>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</si>
  <si>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</si>
  <si>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</si>
  <si>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</si>
  <si>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</si>
  <si>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</si>
  <si>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</si>
  <si>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</si>
  <si>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</si>
  <si>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</si>
  <si>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</si>
  <si>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</si>
  <si>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</si>
  <si>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</si>
  <si>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</si>
  <si>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</si>
  <si>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</si>
  <si>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</si>
  <si>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</si>
  <si>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</si>
  <si>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</si>
  <si>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</si>
  <si>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</si>
  <si>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</si>
  <si>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</si>
  <si>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</si>
  <si>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</si>
  <si>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</si>
  <si>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</si>
  <si>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</si>
  <si>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</si>
  <si>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</si>
  <si>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</si>
  <si>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</si>
  <si>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</si>
  <si>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</si>
  <si>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</si>
  <si>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</si>
  <si>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</si>
  <si>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</si>
  <si>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</si>
  <si>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</si>
  <si>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</si>
  <si>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</si>
  <si>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</si>
  <si>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</si>
  <si>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</si>
  <si>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</si>
  <si>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</si>
  <si>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</si>
  <si>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</si>
  <si>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</si>
  <si>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</si>
  <si>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</si>
  <si>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</si>
  <si>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</si>
  <si>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</si>
  <si>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</si>
  <si>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</si>
  <si>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</si>
  <si>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</si>
  <si>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</si>
  <si>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</si>
  <si>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</si>
  <si>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</si>
  <si>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</si>
  <si>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</si>
  <si>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</si>
  <si>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</si>
  <si>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</si>
  <si>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</si>
  <si>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</si>
  <si>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</si>
  <si>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</si>
  <si>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</si>
  <si>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</si>
  <si>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</si>
  <si>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</si>
  <si>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</si>
  <si>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</si>
  <si>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</si>
  <si>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</si>
  <si>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</si>
  <si>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</si>
  <si>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</si>
  <si>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</si>
  <si>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</si>
  <si>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</si>
  <si>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</si>
  <si>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</si>
  <si>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</si>
  <si>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</si>
  <si>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</si>
  <si>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</si>
  <si>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</si>
  <si>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</si>
  <si>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</si>
  <si>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</si>
  <si>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</si>
  <si>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</si>
  <si>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</si>
  <si>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</si>
  <si>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</si>
  <si>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</si>
  <si>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</si>
  <si>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</si>
  <si>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</si>
  <si>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</si>
  <si>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</si>
  <si>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</si>
  <si>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</si>
  <si>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</si>
  <si>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</si>
  <si>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</si>
  <si>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</si>
  <si>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</si>
  <si>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</si>
  <si>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</si>
  <si>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</si>
  <si>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</si>
  <si>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</si>
  <si>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</si>
  <si>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</si>
  <si>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</si>
  <si>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</si>
  <si>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</si>
  <si>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</si>
  <si>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</si>
  <si>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</si>
  <si>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</si>
  <si>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</si>
  <si>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</si>
  <si>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</si>
  <si>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</si>
  <si>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</si>
  <si>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</si>
  <si>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</si>
  <si>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</si>
  <si>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</si>
  <si>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</si>
  <si>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</si>
  <si>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</si>
  <si>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</si>
  <si>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</si>
  <si>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</si>
  <si>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</si>
  <si>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</si>
  <si>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</si>
  <si>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</si>
  <si>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</si>
  <si>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</si>
  <si>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</si>
  <si>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</si>
  <si>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</si>
  <si>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</si>
  <si>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</si>
  <si>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</si>
  <si>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</si>
  <si>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</si>
  <si>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</si>
  <si>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</si>
  <si>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</si>
  <si>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</si>
  <si>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</si>
  <si>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</si>
  <si>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</si>
  <si>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</si>
  <si>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</si>
  <si>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</si>
  <si>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</si>
  <si>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</si>
  <si>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</si>
  <si>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</si>
  <si>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</si>
  <si>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</si>
  <si>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</si>
  <si>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</si>
  <si>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</si>
  <si>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</si>
  <si>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</si>
  <si>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</si>
  <si>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</si>
  <si>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</si>
  <si>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</si>
  <si>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</si>
  <si>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</si>
  <si>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</si>
  <si>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</si>
  <si>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</si>
  <si>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</si>
  <si>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</si>
  <si>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</si>
  <si>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</si>
  <si>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</si>
  <si>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</si>
  <si>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</si>
  <si>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</si>
  <si>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</si>
  <si>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</si>
  <si>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</si>
  <si>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</si>
  <si>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</si>
  <si>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</si>
  <si>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</si>
  <si>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</si>
  <si>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</si>
  <si>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</si>
  <si>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</si>
  <si>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</si>
  <si>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</si>
  <si>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</si>
  <si>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</si>
  <si>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</si>
  <si>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</si>
  <si>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</si>
  <si>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</si>
  <si>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</si>
  <si>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</si>
  <si>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</si>
  <si>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</si>
  <si>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</si>
  <si>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</si>
  <si>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</si>
  <si>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</si>
  <si>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</si>
  <si>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</si>
  <si>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</si>
  <si>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</si>
  <si>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</si>
  <si>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</si>
  <si>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</si>
  <si>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</si>
  <si>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</si>
  <si>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</si>
  <si>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</si>
  <si>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</si>
  <si>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</si>
  <si>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</si>
  <si>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</si>
  <si>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</si>
  <si>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</si>
  <si>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</si>
  <si>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</si>
  <si>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</si>
  <si>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</si>
  <si>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</si>
  <si>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</si>
  <si>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</si>
  <si>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</si>
  <si>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</si>
  <si>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</si>
  <si>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</si>
  <si>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</si>
  <si>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</si>
  <si>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</si>
  <si>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</si>
  <si>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</si>
  <si>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</si>
  <si>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</si>
  <si>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</si>
  <si>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</si>
  <si>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</si>
  <si>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</si>
  <si>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</si>
  <si>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</si>
  <si>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</si>
  <si>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</si>
  <si>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</si>
  <si>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</si>
  <si>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</si>
  <si>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</si>
  <si>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</si>
  <si>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</si>
  <si>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</si>
  <si>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</si>
  <si>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</si>
  <si>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</si>
  <si>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</si>
  <si>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</si>
  <si>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</si>
  <si>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</si>
  <si>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</si>
  <si>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</si>
  <si>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</si>
  <si>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</si>
  <si>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</si>
  <si>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</si>
  <si>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</si>
  <si>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</si>
  <si>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</si>
  <si>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</si>
  <si>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</si>
  <si>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</si>
  <si>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</si>
  <si>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</si>
  <si>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</si>
  <si>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</si>
  <si>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</si>
  <si>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</si>
  <si>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</si>
  <si>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</si>
  <si>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</si>
  <si>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</si>
  <si>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</si>
  <si>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</si>
  <si>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</si>
  <si>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</si>
  <si>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</si>
  <si>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</si>
  <si>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</si>
  <si>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</si>
  <si>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</si>
  <si>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</si>
  <si>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</si>
  <si>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</si>
  <si>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</si>
  <si>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</si>
  <si>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</si>
  <si>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</si>
  <si>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</si>
  <si>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</si>
  <si>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</si>
  <si>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</si>
  <si>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</si>
  <si>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</si>
  <si>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</si>
  <si>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</si>
  <si>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</si>
  <si>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</si>
  <si>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</si>
  <si>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</si>
  <si>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</si>
  <si>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</si>
  <si>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</si>
  <si>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</si>
  <si>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</si>
  <si>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</si>
  <si>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</si>
  <si>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</si>
  <si>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</si>
  <si>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</si>
  <si>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</si>
  <si>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</si>
  <si>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</si>
  <si>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</si>
  <si>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</si>
  <si>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</si>
  <si>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</si>
  <si>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</si>
  <si>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</si>
  <si>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</si>
  <si>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</si>
  <si>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</si>
  <si>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</si>
  <si>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</si>
  <si>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</si>
  <si>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</si>
  <si>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</si>
  <si>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</si>
  <si>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</si>
  <si>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</si>
  <si>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</si>
  <si>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</si>
  <si>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</si>
  <si>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</si>
  <si>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</si>
  <si>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</si>
  <si>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</si>
  <si>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</si>
  <si>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</si>
  <si>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</si>
  <si>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</si>
  <si>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</si>
  <si>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</si>
  <si>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</si>
  <si>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</si>
  <si>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</si>
  <si>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</si>
  <si>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</si>
  <si>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</si>
  <si>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</si>
  <si>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</si>
  <si>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</si>
  <si>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</si>
  <si>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</si>
  <si>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</si>
  <si>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</si>
  <si>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</si>
  <si>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</si>
  <si>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</si>
  <si>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</si>
  <si>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</si>
  <si>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</si>
  <si>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</si>
  <si>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</si>
  <si>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</si>
  <si>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</si>
  <si>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</si>
  <si>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</si>
  <si>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</si>
  <si>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</si>
  <si>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</si>
  <si>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</si>
  <si>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</si>
  <si>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</si>
  <si>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</si>
  <si>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</si>
  <si>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</si>
  <si>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</si>
  <si>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</si>
  <si>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</si>
  <si>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</si>
  <si>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</si>
  <si>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</si>
  <si>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</si>
  <si>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</si>
  <si>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</si>
  <si>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</si>
  <si>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</si>
  <si>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</si>
  <si>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</si>
  <si>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</si>
  <si>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</si>
  <si>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</si>
  <si>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</si>
  <si>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</si>
  <si>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</si>
  <si>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</si>
  <si>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</si>
  <si>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</si>
  <si>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</si>
  <si>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</si>
  <si>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</si>
  <si>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</si>
  <si>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</si>
  <si>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</si>
  <si>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</si>
  <si>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</si>
  <si>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</si>
  <si>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</si>
  <si>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</si>
  <si>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</si>
  <si>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</si>
  <si>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</si>
  <si>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</si>
  <si>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</si>
  <si>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</si>
  <si>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</si>
  <si>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</si>
  <si>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</si>
  <si>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</si>
  <si>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</si>
  <si>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</si>
  <si>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</si>
  <si>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</si>
  <si>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</si>
  <si>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</si>
  <si>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</si>
  <si>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</si>
  <si>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</si>
  <si>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</si>
  <si>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</si>
  <si>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</si>
  <si>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</si>
  <si>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</si>
  <si>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</si>
  <si>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</si>
  <si>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</si>
  <si>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</si>
  <si>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</si>
  <si>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ELCTECOA00</t>
  </si>
  <si>
    <t>LO</t>
  </si>
  <si>
    <t>ELCTENGACCGT00</t>
  </si>
  <si>
    <t>ELCTENGAOCGT00</t>
  </si>
  <si>
    <t>ELCREGEO00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</si>
</sst>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2" fillId="0" borderId="0"/>
    <xf numFmtId="168" fontId="22" fillId="0" borderId="0"/>
    <xf numFmtId="168" fontId="22" fillId="0" borderId="0"/>
    <xf numFmtId="0" fontId="14" fillId="0" borderId="0"/>
    <xf numFmtId="168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1" fontId="22" fillId="0" borderId="0"/>
    <xf numFmtId="0" fontId="14" fillId="0" borderId="0"/>
    <xf numFmtId="0" fontId="14" fillId="0" borderId="0"/>
    <xf numFmtId="168" fontId="22" fillId="0" borderId="0"/>
    <xf numFmtId="0" fontId="39" fillId="0" borderId="0"/>
    <xf numFmtId="171" fontId="39" fillId="0" borderId="0"/>
    <xf numFmtId="168" fontId="22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2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2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2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2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2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2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2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2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2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2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2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2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2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2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2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2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2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2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2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2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2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2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2" fontId="91" fillId="0" borderId="0"/>
    <xf numFmtId="172" fontId="64" fillId="0" borderId="0" applyNumberFormat="0" applyFill="0" applyBorder="0" applyAlignment="0" applyProtection="0"/>
    <xf numFmtId="172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2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20" borderId="1" applyNumberFormat="0" applyAlignment="0" applyProtection="0"/>
    <xf numFmtId="0" fontId="25" fillId="20" borderId="1" applyNumberFormat="0" applyAlignment="0" applyProtection="0"/>
    <xf numFmtId="172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88" fillId="0" borderId="0"/>
    <xf numFmtId="172" fontId="67" fillId="0" borderId="0"/>
    <xf numFmtId="172" fontId="67" fillId="0" borderId="0"/>
    <xf numFmtId="172" fontId="67" fillId="0" borderId="0"/>
    <xf numFmtId="172" fontId="67" fillId="0" borderId="0"/>
    <xf numFmtId="172" fontId="97" fillId="0" borderId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9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179" fontId="98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99" fillId="0" borderId="0"/>
    <xf numFmtId="172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2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2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2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2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2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2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69" fillId="108" borderId="0"/>
    <xf numFmtId="175" fontId="69" fillId="108" borderId="0"/>
    <xf numFmtId="176" fontId="69" fillId="108" borderId="0"/>
    <xf numFmtId="172" fontId="14" fillId="108" borderId="0">
      <protection locked="0"/>
    </xf>
    <xf numFmtId="179" fontId="14" fillId="108" borderId="0">
      <protection locked="0"/>
    </xf>
    <xf numFmtId="177" fontId="14" fillId="108" borderId="0">
      <protection locked="0"/>
    </xf>
    <xf numFmtId="178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7" borderId="1" applyNumberFormat="0" applyAlignment="0" applyProtection="0"/>
    <xf numFmtId="0" fontId="32" fillId="7" borderId="1" applyNumberFormat="0" applyAlignment="0" applyProtection="0"/>
    <xf numFmtId="172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2" fontId="14" fillId="108" borderId="0">
      <protection locked="0"/>
    </xf>
    <xf numFmtId="172" fontId="14" fillId="108" borderId="0">
      <protection locked="0"/>
    </xf>
    <xf numFmtId="172" fontId="13" fillId="108" borderId="0">
      <protection locked="0"/>
    </xf>
    <xf numFmtId="172" fontId="14" fillId="108" borderId="0">
      <alignment horizontal="center"/>
      <protection locked="0"/>
    </xf>
    <xf numFmtId="172" fontId="14" fillId="108" borderId="0">
      <protection locked="0"/>
    </xf>
    <xf numFmtId="172" fontId="14" fillId="108" borderId="0"/>
    <xf numFmtId="172" fontId="14" fillId="108" borderId="0">
      <alignment wrapText="1"/>
      <protection locked="0"/>
    </xf>
    <xf numFmtId="172" fontId="88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4" fontId="67" fillId="0" borderId="0"/>
    <xf numFmtId="172" fontId="40" fillId="0" borderId="0"/>
    <xf numFmtId="172" fontId="40" fillId="0" borderId="0"/>
    <xf numFmtId="172" fontId="40" fillId="0" borderId="0"/>
    <xf numFmtId="172" fontId="40" fillId="0" borderId="0"/>
    <xf numFmtId="0" fontId="40" fillId="0" borderId="0"/>
    <xf numFmtId="172" fontId="14" fillId="0" borderId="0"/>
    <xf numFmtId="172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2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2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172" fontId="98" fillId="110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0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2" fontId="35" fillId="76" borderId="8" applyNumberFormat="0" applyAlignment="0" applyProtection="0"/>
    <xf numFmtId="172" fontId="35" fillId="76" borderId="8" applyNumberFormat="0" applyAlignment="0" applyProtection="0"/>
    <xf numFmtId="172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20" borderId="8" applyNumberFormat="0" applyAlignment="0" applyProtection="0"/>
    <xf numFmtId="0" fontId="35" fillId="20" borderId="8" applyNumberFormat="0" applyAlignment="0" applyProtection="0"/>
    <xf numFmtId="172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2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2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65" fillId="111" borderId="0" applyNumberFormat="0" applyFont="0" applyBorder="0" applyAlignment="0" applyProtection="0"/>
    <xf numFmtId="174" fontId="14" fillId="0" borderId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1" fillId="0" borderId="0">
      <alignment horizontal="center"/>
    </xf>
    <xf numFmtId="172" fontId="112" fillId="82" borderId="0"/>
    <xf numFmtId="172" fontId="113" fillId="115" borderId="0"/>
    <xf numFmtId="172" fontId="112" fillId="82" borderId="0"/>
    <xf numFmtId="172" fontId="112" fillId="63" borderId="0"/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6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4" fillId="74" borderId="30" xfId="32" quotePrefix="1" applyNumberFormat="1" applyFont="1" applyFill="1" applyBorder="1" applyAlignment="1">
      <alignment horizontal="center" vertical="center"/>
    </xf>
    <xf numFmtId="170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0" fontId="14" fillId="74" borderId="30" xfId="32" applyNumberFormat="1" applyFont="1" applyFill="1" applyBorder="1" applyAlignment="1">
      <alignment horizontal="center" vertical="center"/>
    </xf>
    <xf numFmtId="170" fontId="62" fillId="74" borderId="30" xfId="32" applyNumberFormat="1" applyFont="1" applyFill="1" applyBorder="1" applyAlignment="1" applyProtection="1">
      <alignment horizontal="center" vertical="center"/>
      <protection locked="0"/>
    </xf>
    <xf numFmtId="170" fontId="62" fillId="74" borderId="30" xfId="32" applyNumberFormat="1" applyFont="1" applyFill="1" applyBorder="1" applyAlignment="1">
      <alignment horizontal="center" vertical="center"/>
    </xf>
    <xf numFmtId="170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69" fontId="77" fillId="0" borderId="0" xfId="0" applyNumberFormat="1" applyFont="1" applyAlignment="1">
      <alignment horizontal="center"/>
    </xf>
    <xf numFmtId="169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69" fontId="79" fillId="24" borderId="11" xfId="0" applyNumberFormat="1" applyFont="1" applyFill="1" applyBorder="1" applyAlignment="1">
      <alignment horizontal="center"/>
    </xf>
    <xf numFmtId="169" fontId="79" fillId="24" borderId="12" xfId="0" applyNumberFormat="1" applyFont="1" applyFill="1" applyBorder="1" applyAlignment="1">
      <alignment horizontal="center"/>
    </xf>
    <xf numFmtId="169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Border="1" applyAlignment="1">
      <alignment horizontal="center"/>
    </xf>
    <xf numFmtId="169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69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7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6" fontId="75" fillId="65" borderId="30" xfId="7" applyNumberFormat="1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1" fontId="40" fillId="0" borderId="0" xfId="36" applyNumberFormat="1" applyFont="1" applyBorder="1"/>
    <xf numFmtId="181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1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8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1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8" fontId="40" fillId="0" borderId="0" xfId="3939" applyNumberFormat="1" applyFont="1" applyFill="1" applyBorder="1"/>
    <xf numFmtId="168" fontId="115" fillId="75" borderId="0" xfId="3939" applyNumberFormat="1" applyFont="1" applyFill="1" applyBorder="1" applyAlignment="1">
      <alignment horizontal="center"/>
    </xf>
    <xf numFmtId="168" fontId="115" fillId="0" borderId="0" xfId="3939" applyNumberFormat="1" applyFont="1" applyFill="1" applyBorder="1" applyAlignment="1">
      <alignment horizontal="right"/>
    </xf>
    <xf numFmtId="168" fontId="115" fillId="60" borderId="0" xfId="3939" applyNumberFormat="1" applyFont="1" applyFill="1" applyBorder="1" applyAlignment="1">
      <alignment horizontal="right"/>
    </xf>
    <xf numFmtId="168" fontId="40" fillId="0" borderId="0" xfId="3939" applyNumberFormat="1" applyFont="1" applyBorder="1"/>
    <xf numFmtId="168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1" fontId="40" fillId="74" borderId="0" xfId="36" applyNumberFormat="1" applyFont="1" applyFill="1" applyBorder="1"/>
    <xf numFmtId="181" fontId="40" fillId="60" borderId="52" xfId="36" applyNumberFormat="1" applyFont="1" applyFill="1" applyBorder="1"/>
    <xf numFmtId="181" fontId="40" fillId="0" borderId="54" xfId="36" applyNumberFormat="1" applyFont="1" applyFill="1" applyBorder="1"/>
    <xf numFmtId="181" fontId="40" fillId="0" borderId="57" xfId="36" applyNumberFormat="1" applyFont="1" applyFill="1" applyBorder="1"/>
    <xf numFmtId="181" fontId="40" fillId="60" borderId="50" xfId="36" applyNumberFormat="1" applyFont="1" applyFill="1" applyBorder="1"/>
    <xf numFmtId="181" fontId="40" fillId="0" borderId="53" xfId="36" applyNumberFormat="1" applyFont="1" applyFill="1" applyBorder="1"/>
    <xf numFmtId="181" fontId="40" fillId="0" borderId="55" xfId="36" applyNumberFormat="1" applyFont="1" applyFill="1" applyBorder="1"/>
    <xf numFmtId="181" fontId="40" fillId="60" borderId="51" xfId="36" applyNumberFormat="1" applyFont="1" applyFill="1" applyBorder="1"/>
    <xf numFmtId="181" fontId="40" fillId="0" borderId="56" xfId="36" applyNumberFormat="1" applyFont="1" applyFill="1" applyBorder="1"/>
    <xf numFmtId="168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69" fontId="120" fillId="0" borderId="0" xfId="7" applyNumberFormat="1" applyFont="1"/>
    <xf numFmtId="169" fontId="75" fillId="0" borderId="0" xfId="7" applyNumberFormat="1" applyFont="1"/>
    <xf numFmtId="169" fontId="79" fillId="24" borderId="11" xfId="7" applyNumberFormat="1" applyFont="1" applyFill="1" applyBorder="1" applyAlignment="1">
      <alignment horizontal="left"/>
    </xf>
    <xf numFmtId="169" fontId="79" fillId="24" borderId="12" xfId="7" applyNumberFormat="1" applyFont="1" applyFill="1" applyBorder="1" applyAlignment="1">
      <alignment horizontal="left"/>
    </xf>
    <xf numFmtId="169" fontId="78" fillId="31" borderId="11" xfId="1" applyNumberFormat="1" applyFont="1" applyBorder="1" applyAlignment="1">
      <alignment horizontal="left" wrapText="1"/>
    </xf>
    <xf numFmtId="169" fontId="75" fillId="0" borderId="30" xfId="7" applyNumberFormat="1" applyFont="1" applyFill="1" applyBorder="1"/>
    <xf numFmtId="169" fontId="75" fillId="0" borderId="30" xfId="7" applyNumberFormat="1" applyFont="1" applyFill="1" applyBorder="1" applyAlignment="1">
      <alignment wrapText="1"/>
    </xf>
    <xf numFmtId="169" fontId="75" fillId="0" borderId="30" xfId="7" applyNumberFormat="1" applyFont="1" applyFill="1" applyBorder="1" applyAlignment="1">
      <alignment horizontal="center"/>
    </xf>
    <xf numFmtId="169" fontId="77" fillId="0" borderId="0" xfId="7" applyNumberFormat="1" applyFont="1"/>
    <xf numFmtId="169" fontId="78" fillId="31" borderId="10" xfId="1" applyNumberFormat="1" applyFont="1" applyBorder="1" applyAlignment="1">
      <alignment horizontal="left" wrapText="1"/>
    </xf>
    <xf numFmtId="169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69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0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0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0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69" fontId="79" fillId="24" borderId="11" xfId="7" applyNumberFormat="1" applyFont="1" applyFill="1" applyBorder="1" applyAlignment="1">
      <alignment horizontal="center" vertical="center"/>
    </xf>
    <xf numFmtId="169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2" fontId="75" fillId="0" borderId="0" xfId="7" applyNumberFormat="1" applyFont="1" applyFill="1"/>
    <xf numFmtId="167" fontId="75" fillId="0" borderId="0" xfId="7" applyNumberFormat="1" applyFont="1" applyFill="1" applyBorder="1" applyAlignment="1">
      <alignment horizontal="center"/>
    </xf>
    <xf numFmtId="168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2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69" fontId="120" fillId="0" borderId="0" xfId="7" applyNumberFormat="1" applyFont="1" applyAlignment="1"/>
    <xf numFmtId="169" fontId="75" fillId="0" borderId="0" xfId="7" applyNumberFormat="1" applyFont="1" applyAlignment="1"/>
    <xf numFmtId="169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7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3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69" fontId="75" fillId="66" borderId="61" xfId="7" applyNumberFormat="1" applyFont="1" applyFill="1" applyBorder="1" applyAlignment="1">
      <alignment horizontal="center" vertical="center"/>
    </xf>
    <xf numFmtId="167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69" fontId="75" fillId="0" borderId="30" xfId="7" applyNumberFormat="1" applyFont="1" applyFill="1" applyBorder="1" applyAlignment="1">
      <alignment wrapText="1"/>
    </xf>
    <xf numFmtId="169" fontId="75" fillId="0" borderId="30" xfId="0" applyNumberFormat="1" applyFont="1" applyFill="1" applyBorder="1" applyAlignment="1">
      <alignment horizontal="center"/>
    </xf>
    <xf numFmtId="169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69" fontId="75" fillId="0" borderId="0" xfId="7" applyNumberFormat="1" applyFont="1" applyFill="1" applyBorder="1"/>
    <xf numFmtId="169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8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4" fontId="84" fillId="123" borderId="0" xfId="8" applyNumberFormat="1" applyFont="1" applyFill="1"/>
    <xf numFmtId="184" fontId="55" fillId="123" borderId="0" xfId="8" applyNumberFormat="1" applyFont="1" applyFill="1"/>
    <xf numFmtId="184" fontId="4" fillId="123" borderId="0" xfId="8" applyNumberFormat="1" applyFont="1" applyFill="1"/>
    <xf numFmtId="184" fontId="4" fillId="123" borderId="0" xfId="8" applyNumberFormat="1" applyFont="1" applyFill="1" applyBorder="1"/>
    <xf numFmtId="184" fontId="82" fillId="123" borderId="0" xfId="8" applyNumberFormat="1" applyFont="1" applyFill="1" applyBorder="1"/>
    <xf numFmtId="184" fontId="55" fillId="123" borderId="0" xfId="8" applyNumberFormat="1" applyFont="1" applyFill="1" applyBorder="1"/>
    <xf numFmtId="184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6" fontId="75" fillId="75" borderId="13" xfId="8" applyNumberFormat="1" applyFont="1" applyFill="1" applyBorder="1" applyAlignment="1">
      <alignment horizontal="center" vertical="center" wrapText="1"/>
    </xf>
    <xf numFmtId="166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6" fontId="79" fillId="75" borderId="63" xfId="8" applyNumberFormat="1" applyFont="1" applyFill="1" applyBorder="1" applyAlignment="1">
      <alignment horizontal="center" vertical="center" wrapText="1"/>
    </xf>
    <xf numFmtId="166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3" fontId="75" fillId="63" borderId="13" xfId="39621" applyNumberFormat="1" applyFont="1" applyFill="1" applyBorder="1" applyAlignment="1">
      <alignment horizontal="center"/>
    </xf>
    <xf numFmtId="183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5" fontId="79" fillId="63" borderId="15" xfId="8" applyNumberFormat="1" applyFont="1" applyFill="1" applyBorder="1" applyAlignment="1">
      <alignment horizontal="center"/>
    </xf>
    <xf numFmtId="183" fontId="75" fillId="63" borderId="65" xfId="39621" applyNumberFormat="1" applyFont="1" applyFill="1" applyBorder="1" applyAlignment="1">
      <alignment horizontal="center"/>
    </xf>
    <xf numFmtId="183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5" fontId="79" fillId="63" borderId="16" xfId="8" applyNumberFormat="1" applyFont="1" applyFill="1" applyBorder="1" applyAlignment="1">
      <alignment horizontal="left"/>
    </xf>
    <xf numFmtId="168" fontId="75" fillId="63" borderId="13" xfId="81" applyNumberFormat="1" applyFont="1" applyFill="1" applyBorder="1" applyAlignment="1">
      <alignment horizontal="center"/>
    </xf>
    <xf numFmtId="168" fontId="75" fillId="63" borderId="0" xfId="81" applyNumberFormat="1" applyFont="1" applyFill="1" applyBorder="1" applyAlignment="1">
      <alignment horizontal="center"/>
    </xf>
    <xf numFmtId="168" fontId="79" fillId="63" borderId="63" xfId="81" applyNumberFormat="1" applyFont="1" applyFill="1" applyBorder="1" applyAlignment="1">
      <alignment horizontal="center"/>
    </xf>
    <xf numFmtId="168" fontId="79" fillId="63" borderId="0" xfId="81" applyNumberFormat="1" applyFont="1" applyFill="1" applyBorder="1" applyAlignment="1">
      <alignment horizontal="center"/>
    </xf>
    <xf numFmtId="185" fontId="79" fillId="63" borderId="18" xfId="8" applyNumberFormat="1" applyFont="1" applyFill="1" applyBorder="1" applyAlignment="1">
      <alignment horizontal="left"/>
    </xf>
    <xf numFmtId="168" fontId="75" fillId="63" borderId="20" xfId="81" applyNumberFormat="1" applyFont="1" applyFill="1" applyBorder="1" applyAlignment="1">
      <alignment horizontal="center"/>
    </xf>
    <xf numFmtId="168" fontId="75" fillId="63" borderId="62" xfId="81" applyNumberFormat="1" applyFont="1" applyFill="1" applyBorder="1" applyAlignment="1">
      <alignment horizontal="center"/>
    </xf>
    <xf numFmtId="168" fontId="79" fillId="63" borderId="64" xfId="81" applyNumberFormat="1" applyFont="1" applyFill="1" applyBorder="1" applyAlignment="1">
      <alignment horizontal="center"/>
    </xf>
    <xf numFmtId="168" fontId="79" fillId="63" borderId="62" xfId="81" applyNumberFormat="1" applyFont="1" applyFill="1" applyBorder="1" applyAlignment="1">
      <alignment horizontal="center"/>
    </xf>
    <xf numFmtId="185" fontId="79" fillId="63" borderId="0" xfId="8" applyNumberFormat="1" applyFont="1" applyFill="1" applyBorder="1" applyAlignment="1">
      <alignment horizontal="center"/>
    </xf>
    <xf numFmtId="185" fontId="13" fillId="63" borderId="0" xfId="8" applyNumberFormat="1" applyFont="1" applyFill="1" applyBorder="1" applyAlignment="1">
      <alignment horizontal="center"/>
    </xf>
    <xf numFmtId="183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7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69" fontId="75" fillId="0" borderId="30" xfId="7" applyNumberFormat="1" applyFont="1" applyBorder="1" applyAlignment="1">
      <alignment horizontal="center"/>
    </xf>
    <xf numFmtId="181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8" fontId="75" fillId="65" borderId="30" xfId="48722" applyNumberFormat="1" applyFont="1" applyFill="1" applyBorder="1" applyAlignment="1">
      <alignment horizontal="center"/>
    </xf>
    <xf numFmtId="168" fontId="75" fillId="0" borderId="0" xfId="48722" applyNumberFormat="1" applyFont="1" applyAlignment="1">
      <alignment horizontal="center"/>
    </xf>
    <xf numFmtId="187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69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8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69" fontId="77" fillId="0" borderId="0" xfId="48724" applyNumberFormat="1" applyFont="1" applyAlignment="1">
      <alignment horizontal="center"/>
    </xf>
    <xf numFmtId="169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69" fontId="79" fillId="24" borderId="11" xfId="7" applyNumberFormat="1" applyFont="1" applyFill="1" applyBorder="1" applyAlignment="1">
      <alignment horizontal="center"/>
    </xf>
    <xf numFmtId="169" fontId="79" fillId="24" borderId="12" xfId="7" applyNumberFormat="1" applyFont="1" applyFill="1" applyBorder="1" applyAlignment="1">
      <alignment horizontal="center"/>
    </xf>
    <xf numFmtId="169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69" fontId="75" fillId="0" borderId="0" xfId="7" applyNumberFormat="1" applyFont="1" applyBorder="1" applyAlignment="1">
      <alignment horizontal="center"/>
    </xf>
    <xf numFmtId="169" fontId="78" fillId="31" borderId="10" xfId="48725" applyNumberFormat="1" applyFont="1" applyBorder="1" applyAlignment="1">
      <alignment horizontal="center" wrapText="1"/>
    </xf>
    <xf numFmtId="169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6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7" fontId="75" fillId="0" borderId="0" xfId="7" applyNumberFormat="1" applyFont="1" applyAlignment="1">
      <alignment horizontal="center"/>
    </xf>
    <xf numFmtId="0" fontId="75" fillId="68" borderId="0" xfId="7" applyFont="1" applyFill="1"/>
    <xf numFmtId="167" fontId="75" fillId="0" borderId="0" xfId="7" applyNumberFormat="1" applyFont="1" applyFill="1" applyBorder="1" applyAlignment="1">
      <alignment horizontal="left"/>
    </xf>
    <xf numFmtId="169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7" fontId="148" fillId="65" borderId="30" xfId="7" applyNumberFormat="1" applyFont="1" applyFill="1" applyBorder="1" applyAlignment="1">
      <alignment horizontal="center"/>
    </xf>
    <xf numFmtId="0" fontId="75" fillId="0" borderId="0" xfId="7" applyFont="1" applyBorder="1"/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6" t="s">
        <v>122</v>
      </c>
      <c r="E7" s="437"/>
      <c r="F7" s="437"/>
      <c r="G7" s="437"/>
      <c r="H7" s="438"/>
      <c r="I7" s="439" t="s">
        <v>123</v>
      </c>
      <c r="J7" s="440"/>
      <c r="K7" s="440"/>
      <c r="L7" s="440"/>
      <c r="M7" s="440"/>
      <c r="N7" s="440"/>
      <c r="O7" s="440"/>
      <c r="P7" s="441"/>
      <c r="Q7" s="18" t="s">
        <v>45</v>
      </c>
      <c r="R7" s="442" t="s">
        <v>124</v>
      </c>
      <c r="S7" s="443"/>
      <c r="T7" s="443"/>
      <c r="U7" s="443"/>
      <c r="V7" s="443"/>
      <c r="W7" s="443"/>
      <c r="X7" s="443"/>
      <c r="Y7" s="444"/>
      <c r="Z7" s="19" t="s">
        <v>58</v>
      </c>
      <c r="AA7" s="20" t="s">
        <v>125</v>
      </c>
      <c r="AB7" s="445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6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4" t="s">
        <v>546</v>
      </c>
      <c r="D85" s="435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21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R60"/>
  <sheetViews>
    <sheetView topLeftCell="A4" zoomScale="70" zoomScaleNormal="70" workbookViewId="0">
      <selection activeCell="D66" sqref="D66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780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31"/>
  <sheetViews>
    <sheetView tabSelected="1" topLeftCell="A25" zoomScale="85" zoomScaleNormal="85" workbookViewId="0">
      <pane xSplit="1" topLeftCell="V1" activePane="topRight" state="frozen"/>
      <selection pane="topRight" activeCell="AF66" sqref="AF66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7" si="0">$D$2</f>
        <v>PJ</v>
      </c>
      <c r="F22" s="167" t="str">
        <f t="shared" ref="F22:F37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3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A34" s="167"/>
      <c r="B34" s="167"/>
      <c r="D34" s="415"/>
    </row>
    <row r="35" spans="1:38" ht="9.75" customHeight="1">
      <c r="A35" s="91"/>
      <c r="B35" s="167"/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$A$2&amp;$C$5&amp;$G$2&amp;RIGHT(Sector_Fuels_ELC!D18,3)&amp;"00"</f>
        <v>ELCCEWOD00</v>
      </c>
      <c r="D36" s="415" t="str">
        <f>"Power Plants Existing - "&amp;L35</f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>
      <c r="C37" s="167" t="str">
        <f>$A$2&amp;$D$5&amp;$G$2&amp;RIGHT(Sector_Fuels_ELC!D19,3)&amp;"00"</f>
        <v>ELCRETID00</v>
      </c>
      <c r="D37" s="415" t="str">
        <f>"Power Plants Existing - "&amp;L36</f>
        <v xml:space="preserve">Power Plants Existing - </v>
      </c>
      <c r="E37" s="167" t="str">
        <f t="shared" si="0"/>
        <v>PJ</v>
      </c>
      <c r="F37" s="167" t="str">
        <f t="shared" si="1"/>
        <v>GW</v>
      </c>
      <c r="G37" s="167" t="s">
        <v>96</v>
      </c>
    </row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D39" s="81" t="s">
        <v>13</v>
      </c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8</v>
      </c>
      <c r="C40" s="83" t="s">
        <v>5</v>
      </c>
      <c r="D40" s="83" t="s">
        <v>6</v>
      </c>
      <c r="E40" s="83" t="s">
        <v>157</v>
      </c>
      <c r="F40" s="83" t="s">
        <v>158</v>
      </c>
      <c r="G40" s="83" t="s">
        <v>159</v>
      </c>
      <c r="H40" s="83" t="s">
        <v>707</v>
      </c>
      <c r="I40" s="83" t="s">
        <v>747</v>
      </c>
      <c r="J40" s="398" t="s">
        <v>758</v>
      </c>
      <c r="K40" s="398" t="s">
        <v>720</v>
      </c>
      <c r="L40" s="398" t="s">
        <v>721</v>
      </c>
      <c r="M40" s="83" t="s">
        <v>783</v>
      </c>
      <c r="N40" s="83" t="s">
        <v>759</v>
      </c>
      <c r="O40" s="83" t="s">
        <v>779</v>
      </c>
      <c r="P40" s="83" t="s">
        <v>782</v>
      </c>
      <c r="Q40" s="83" t="s">
        <v>760</v>
      </c>
      <c r="R40" s="83" t="s">
        <v>784</v>
      </c>
      <c r="S40" s="83" t="s">
        <v>761</v>
      </c>
      <c r="T40" s="83" t="s">
        <v>785</v>
      </c>
      <c r="U40" s="83" t="s">
        <v>788</v>
      </c>
      <c r="V40" s="83" t="s">
        <v>790</v>
      </c>
      <c r="W40" s="83" t="s">
        <v>744</v>
      </c>
      <c r="X40" s="83" t="s">
        <v>56</v>
      </c>
      <c r="Y40" s="83" t="s">
        <v>83</v>
      </c>
      <c r="Z40" s="83" t="s">
        <v>54</v>
      </c>
      <c r="AA40" s="83" t="s">
        <v>113</v>
      </c>
      <c r="AB40" s="83" t="s">
        <v>97</v>
      </c>
      <c r="AC40" s="387" t="s">
        <v>787</v>
      </c>
      <c r="AD40" s="387" t="s">
        <v>745</v>
      </c>
      <c r="AE40" s="387" t="s">
        <v>693</v>
      </c>
      <c r="AF40" s="387" t="s">
        <v>766</v>
      </c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9"/>
      <c r="C41" s="416" t="s">
        <v>32</v>
      </c>
      <c r="D41" s="416" t="s">
        <v>33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6" t="s">
        <v>116</v>
      </c>
      <c r="J41" s="417" t="s">
        <v>34</v>
      </c>
      <c r="K41" s="417" t="s">
        <v>34</v>
      </c>
      <c r="L41" s="418" t="s">
        <v>99</v>
      </c>
      <c r="M41" s="416" t="s">
        <v>635</v>
      </c>
      <c r="N41" s="416" t="s">
        <v>635</v>
      </c>
      <c r="O41" s="416" t="s">
        <v>635</v>
      </c>
      <c r="P41" s="416" t="s">
        <v>59</v>
      </c>
      <c r="Q41" s="416" t="s">
        <v>59</v>
      </c>
      <c r="R41" s="419" t="s">
        <v>66</v>
      </c>
      <c r="S41" s="419" t="s">
        <v>66</v>
      </c>
      <c r="T41" s="419" t="s">
        <v>762</v>
      </c>
      <c r="U41" s="419" t="s">
        <v>762</v>
      </c>
      <c r="W41" s="416" t="s">
        <v>763</v>
      </c>
      <c r="X41" s="416" t="s">
        <v>65</v>
      </c>
      <c r="Y41" s="416" t="s">
        <v>85</v>
      </c>
      <c r="Z41" s="416" t="s">
        <v>112</v>
      </c>
      <c r="AA41" s="416" t="s">
        <v>86</v>
      </c>
      <c r="AB41" s="416" t="s">
        <v>98</v>
      </c>
      <c r="AC41" s="420"/>
      <c r="AD41" s="420"/>
      <c r="AE41" s="64"/>
      <c r="AF41" s="64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20"/>
      <c r="C42" s="416"/>
      <c r="D42" s="416"/>
      <c r="E42" s="416" t="str">
        <f t="shared" ref="E42:I42" si="5">$E$2</f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6" t="str">
        <f t="shared" si="5"/>
        <v>GW</v>
      </c>
      <c r="J42" s="417" t="str">
        <f>$E$2</f>
        <v>GW</v>
      </c>
      <c r="K42" s="421"/>
      <c r="L42" s="421" t="str">
        <f>$E$2</f>
        <v>GW</v>
      </c>
      <c r="M42" s="420" t="s">
        <v>764</v>
      </c>
      <c r="N42" s="420" t="s">
        <v>764</v>
      </c>
      <c r="O42" s="420" t="s">
        <v>764</v>
      </c>
      <c r="P42" s="420" t="s">
        <v>764</v>
      </c>
      <c r="Q42" s="420" t="s">
        <v>764</v>
      </c>
      <c r="R42" s="420" t="s">
        <v>764</v>
      </c>
      <c r="S42" s="420" t="s">
        <v>764</v>
      </c>
      <c r="T42" s="420" t="s">
        <v>52</v>
      </c>
      <c r="U42" s="420" t="s">
        <v>52</v>
      </c>
      <c r="W42" s="420" t="s">
        <v>765</v>
      </c>
      <c r="X42" s="416" t="str">
        <f>$F$2&amp;"/"&amp;$E$2</f>
        <v>Milion NZD (2015)/GW</v>
      </c>
      <c r="Y42" s="416" t="str">
        <f>$F$2&amp;"/"&amp;$D$2</f>
        <v>Milion NZD (2015)/PJ</v>
      </c>
      <c r="Z42" s="416" t="s">
        <v>61</v>
      </c>
      <c r="AA42" s="416" t="str">
        <f>$D$2&amp;"/"&amp;$E$2</f>
        <v>PJ/GW</v>
      </c>
      <c r="AB42" s="416"/>
      <c r="AC42" s="420"/>
      <c r="AD42" s="420"/>
      <c r="AE42" s="64"/>
      <c r="AF42" s="64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101"/>
      <c r="C43" s="91" t="s">
        <v>686</v>
      </c>
      <c r="D43" s="91" t="str">
        <f>$C$13</f>
        <v>ELC</v>
      </c>
      <c r="E43" s="100">
        <v>0.2064</v>
      </c>
      <c r="F43" s="100"/>
      <c r="G43" s="100"/>
      <c r="H43" s="100"/>
      <c r="I43" s="100"/>
      <c r="J43" s="422">
        <f>+SUM(E43:I43)</f>
        <v>0.2064</v>
      </c>
      <c r="K43" s="423">
        <v>0</v>
      </c>
      <c r="L43" s="101"/>
      <c r="M43" s="101"/>
      <c r="N43" s="101"/>
      <c r="O43" s="101"/>
      <c r="P43" s="245">
        <v>1</v>
      </c>
      <c r="Q43" s="245"/>
      <c r="R43" s="245"/>
      <c r="S43" s="245"/>
      <c r="T43" s="101">
        <v>2.4176561979802464</v>
      </c>
      <c r="U43" s="432">
        <v>3.3828469521482258</v>
      </c>
      <c r="W43" s="101">
        <v>1</v>
      </c>
      <c r="X43" s="245">
        <v>6.54</v>
      </c>
      <c r="Y43" s="245">
        <f>0.88/3.6</f>
        <v>0.24444444444444444</v>
      </c>
      <c r="Z43" s="231">
        <v>100</v>
      </c>
      <c r="AA43" s="231">
        <v>31.536000000000001</v>
      </c>
      <c r="AB43" s="245">
        <v>0.72199999999999998</v>
      </c>
      <c r="AC43" s="388">
        <v>0</v>
      </c>
      <c r="AD43" s="388">
        <v>0</v>
      </c>
      <c r="AE43" s="95">
        <v>5</v>
      </c>
      <c r="AF43" s="60"/>
      <c r="AH43" s="241" t="s">
        <v>137</v>
      </c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101"/>
      <c r="C44" s="91" t="s">
        <v>686</v>
      </c>
      <c r="D44" s="91" t="str">
        <f t="shared" ref="D44:D57" si="6">$C$13</f>
        <v>ELC</v>
      </c>
      <c r="E44" s="100">
        <v>1.5469000000000002</v>
      </c>
      <c r="F44" s="100"/>
      <c r="G44" s="100"/>
      <c r="H44" s="100"/>
      <c r="I44" s="100"/>
      <c r="J44" s="422">
        <f t="shared" ref="J44:J61" si="7">+SUM(E44:I44)</f>
        <v>1.5469000000000002</v>
      </c>
      <c r="K44" s="423">
        <v>0</v>
      </c>
      <c r="L44" s="101"/>
      <c r="M44" s="101"/>
      <c r="N44" s="101"/>
      <c r="O44" s="101"/>
      <c r="P44" s="245">
        <v>1</v>
      </c>
      <c r="Q44" s="245"/>
      <c r="R44" s="245"/>
      <c r="S44" s="245"/>
      <c r="T44" s="101">
        <v>20.08076795028299</v>
      </c>
      <c r="U44" s="432">
        <v>23.72645894665375</v>
      </c>
      <c r="W44" s="101">
        <v>1</v>
      </c>
      <c r="X44" s="245">
        <v>6.54</v>
      </c>
      <c r="Y44" s="245">
        <f>Y43</f>
        <v>0.24444444444444444</v>
      </c>
      <c r="Z44" s="231">
        <v>100</v>
      </c>
      <c r="AA44" s="231">
        <v>31.536000000000001</v>
      </c>
      <c r="AB44" s="245">
        <v>0.98</v>
      </c>
      <c r="AC44" s="388">
        <v>0</v>
      </c>
      <c r="AD44" s="388">
        <v>0</v>
      </c>
      <c r="AE44" s="95">
        <v>5</v>
      </c>
      <c r="AF44" s="60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101"/>
      <c r="C45" s="91" t="s">
        <v>686</v>
      </c>
      <c r="D45" s="91" t="str">
        <f t="shared" si="6"/>
        <v>ELC</v>
      </c>
      <c r="E45" s="100">
        <v>0.2064</v>
      </c>
      <c r="F45" s="100"/>
      <c r="G45" s="100"/>
      <c r="H45" s="100"/>
      <c r="I45" s="100"/>
      <c r="J45" s="422">
        <f t="shared" si="7"/>
        <v>0.2064</v>
      </c>
      <c r="K45" s="423">
        <v>0</v>
      </c>
      <c r="L45" s="101"/>
      <c r="M45" s="101"/>
      <c r="N45" s="101"/>
      <c r="O45" s="101"/>
      <c r="P45" s="245">
        <v>1</v>
      </c>
      <c r="Q45" s="245"/>
      <c r="R45" s="245"/>
      <c r="S45" s="245"/>
      <c r="T45" s="101">
        <v>0.80157585173676626</v>
      </c>
      <c r="U45" s="101">
        <v>1.7021922787591701</v>
      </c>
      <c r="W45" s="101">
        <v>1</v>
      </c>
      <c r="X45" s="245">
        <v>6.54</v>
      </c>
      <c r="Y45" s="245">
        <f>+Y44</f>
        <v>0.24444444444444444</v>
      </c>
      <c r="Z45" s="231">
        <v>100</v>
      </c>
      <c r="AA45" s="231">
        <v>31.536000000000001</v>
      </c>
      <c r="AB45" s="245">
        <v>0.83</v>
      </c>
      <c r="AC45" s="388">
        <v>0</v>
      </c>
      <c r="AD45" s="388">
        <v>0</v>
      </c>
      <c r="AE45" s="95">
        <v>5</v>
      </c>
      <c r="AF45" s="60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101"/>
      <c r="C46" s="91" t="s">
        <v>680</v>
      </c>
      <c r="D46" s="91" t="str">
        <f t="shared" si="6"/>
        <v>ELC</v>
      </c>
      <c r="E46" s="100">
        <v>6.4000000000000001E-2</v>
      </c>
      <c r="F46" s="100">
        <v>0.29060000000000002</v>
      </c>
      <c r="G46" s="100"/>
      <c r="H46" s="100"/>
      <c r="I46" s="100"/>
      <c r="J46" s="422">
        <f t="shared" si="7"/>
        <v>0.35460000000000003</v>
      </c>
      <c r="K46" s="423">
        <v>0</v>
      </c>
      <c r="L46" s="101"/>
      <c r="M46" s="101">
        <v>0.76050763119673825</v>
      </c>
      <c r="N46" s="101">
        <v>0.74660574225524146</v>
      </c>
      <c r="O46" s="101">
        <v>5</v>
      </c>
      <c r="P46" s="245">
        <v>0.30056867017465244</v>
      </c>
      <c r="Q46" s="245">
        <v>0.30056867017465244</v>
      </c>
      <c r="R46" s="424">
        <f>T46/F46/AA46</f>
        <v>0.66551280560557535</v>
      </c>
      <c r="S46" s="424">
        <f>R46</f>
        <v>0.66551280560557535</v>
      </c>
      <c r="T46" s="101">
        <v>6.0990000000000002</v>
      </c>
      <c r="V46" s="432">
        <v>5.0443999999999996</v>
      </c>
      <c r="W46" s="101"/>
      <c r="X46" s="245">
        <v>36</v>
      </c>
      <c r="Y46" s="245">
        <f>4/3.6</f>
        <v>1.1111111111111112</v>
      </c>
      <c r="Z46" s="425">
        <v>25</v>
      </c>
      <c r="AA46" s="231">
        <v>31.536000000000001</v>
      </c>
      <c r="AB46" s="245">
        <v>0.66</v>
      </c>
      <c r="AC46" s="388">
        <v>0</v>
      </c>
      <c r="AD46" s="388">
        <v>0</v>
      </c>
      <c r="AE46" s="95">
        <v>5</v>
      </c>
      <c r="AF46" s="390"/>
      <c r="AI46" s="241"/>
      <c r="AJ46" s="241"/>
      <c r="AK46" s="241"/>
      <c r="AL46" s="241"/>
    </row>
    <row r="47" spans="1:38" ht="9.75" customHeight="1">
      <c r="A47" s="380"/>
      <c r="B47" s="101"/>
      <c r="C47" s="91" t="s">
        <v>683</v>
      </c>
      <c r="D47" s="91"/>
      <c r="E47" s="100"/>
      <c r="F47" s="100"/>
      <c r="G47" s="100"/>
      <c r="H47" s="100"/>
      <c r="I47" s="100"/>
      <c r="J47" s="422"/>
      <c r="K47" s="423"/>
      <c r="L47" s="101"/>
      <c r="M47" s="101">
        <v>0.23949236880326175</v>
      </c>
      <c r="N47" s="101">
        <v>0.25339425774475854</v>
      </c>
      <c r="O47" s="101">
        <v>5</v>
      </c>
      <c r="P47" s="245"/>
      <c r="Q47" s="245"/>
      <c r="R47" s="245"/>
      <c r="S47" s="245"/>
      <c r="T47" s="101"/>
      <c r="U47" s="101"/>
      <c r="W47" s="101"/>
      <c r="X47" s="245"/>
      <c r="Y47" s="245"/>
      <c r="Z47" s="425"/>
      <c r="AA47" s="231"/>
      <c r="AB47" s="245"/>
      <c r="AC47" s="388"/>
      <c r="AD47" s="388"/>
      <c r="AE47" s="95"/>
      <c r="AF47" s="390"/>
      <c r="AH47" s="241" t="s">
        <v>138</v>
      </c>
      <c r="AI47" s="241"/>
      <c r="AJ47" s="241"/>
      <c r="AK47" s="241"/>
      <c r="AL47" s="241"/>
    </row>
    <row r="48" spans="1:38" ht="9.75" customHeight="1">
      <c r="A48" s="380" t="s">
        <v>780</v>
      </c>
      <c r="B48" s="101"/>
      <c r="C48" s="91" t="s">
        <v>687</v>
      </c>
      <c r="D48" s="91"/>
      <c r="E48" s="100"/>
      <c r="F48" s="100"/>
      <c r="G48" s="100"/>
      <c r="H48" s="100"/>
      <c r="I48" s="100"/>
      <c r="J48" s="422"/>
      <c r="K48" s="423"/>
      <c r="L48" s="101"/>
      <c r="M48" s="101">
        <v>0</v>
      </c>
      <c r="N48" s="101">
        <v>0</v>
      </c>
      <c r="O48" s="101">
        <v>5</v>
      </c>
      <c r="P48" s="245"/>
      <c r="Q48" s="245"/>
      <c r="R48" s="245"/>
      <c r="S48" s="245"/>
      <c r="T48" s="101"/>
      <c r="U48" s="101"/>
      <c r="W48" s="101"/>
      <c r="X48" s="245"/>
      <c r="Y48" s="245"/>
      <c r="Z48" s="425"/>
      <c r="AA48" s="231"/>
      <c r="AB48" s="245"/>
      <c r="AC48" s="388"/>
      <c r="AD48" s="388"/>
      <c r="AE48" s="95"/>
      <c r="AF48" s="390"/>
      <c r="AH48" s="241" t="s">
        <v>142</v>
      </c>
      <c r="AI48" s="241"/>
      <c r="AJ48" s="241"/>
      <c r="AK48" s="241"/>
      <c r="AL48" s="241"/>
    </row>
    <row r="49" spans="1:38" ht="9.75" customHeight="1">
      <c r="A49" s="380" t="s">
        <v>780</v>
      </c>
      <c r="B49" s="101"/>
      <c r="C49" s="91" t="s">
        <v>682</v>
      </c>
      <c r="D49" s="91"/>
      <c r="E49" s="100"/>
      <c r="F49" s="100"/>
      <c r="G49" s="100"/>
      <c r="H49" s="100"/>
      <c r="I49" s="100"/>
      <c r="J49" s="422"/>
      <c r="K49" s="423"/>
      <c r="L49" s="101"/>
      <c r="M49" s="101">
        <v>0</v>
      </c>
      <c r="N49" s="101">
        <v>0</v>
      </c>
      <c r="O49" s="101">
        <v>5</v>
      </c>
      <c r="P49" s="245"/>
      <c r="Q49" s="245"/>
      <c r="R49" s="245"/>
      <c r="S49" s="245"/>
      <c r="T49" s="101"/>
      <c r="U49" s="101"/>
      <c r="W49" s="101"/>
      <c r="X49" s="245"/>
      <c r="Y49" s="245"/>
      <c r="Z49" s="425"/>
      <c r="AA49" s="231"/>
      <c r="AB49" s="245"/>
      <c r="AC49" s="388"/>
      <c r="AD49" s="388"/>
      <c r="AE49" s="95"/>
      <c r="AF49" s="390"/>
      <c r="AH49" s="241"/>
      <c r="AI49" s="241"/>
      <c r="AJ49" s="241"/>
      <c r="AK49" s="241"/>
      <c r="AL49" s="241"/>
    </row>
    <row r="50" spans="1:38" ht="9.75" customHeight="1">
      <c r="A50" s="380" t="str">
        <f t="shared" ref="A50" si="8">+C26</f>
        <v>ELCTECOA00</v>
      </c>
      <c r="B50" s="101"/>
      <c r="C50" s="91" t="s">
        <v>677</v>
      </c>
      <c r="D50" s="91" t="str">
        <f t="shared" si="6"/>
        <v>ELC</v>
      </c>
      <c r="E50" s="100"/>
      <c r="F50" s="100">
        <v>0.5</v>
      </c>
      <c r="G50" s="100"/>
      <c r="H50" s="100"/>
      <c r="I50" s="100"/>
      <c r="J50" s="422">
        <f t="shared" si="7"/>
        <v>0.5</v>
      </c>
      <c r="K50" s="423">
        <v>0</v>
      </c>
      <c r="L50" s="101"/>
      <c r="M50" s="101"/>
      <c r="N50" s="101"/>
      <c r="O50" s="101"/>
      <c r="P50" s="245">
        <v>0.33841283450159365</v>
      </c>
      <c r="Q50" s="245">
        <v>0.33168365988269682</v>
      </c>
      <c r="R50" s="424">
        <v>0.42808219178082191</v>
      </c>
      <c r="S50" s="424">
        <v>0.37100456621004563</v>
      </c>
      <c r="T50" s="101">
        <v>6.75</v>
      </c>
      <c r="U50" s="432"/>
      <c r="W50" s="101">
        <v>1</v>
      </c>
      <c r="X50" s="245">
        <v>72</v>
      </c>
      <c r="Y50" s="245">
        <f>10/3.6</f>
        <v>2.7777777777777777</v>
      </c>
      <c r="Z50" s="425">
        <v>30</v>
      </c>
      <c r="AA50" s="231">
        <v>31.536000000000001</v>
      </c>
      <c r="AB50" s="245">
        <v>0.97</v>
      </c>
      <c r="AC50" s="388">
        <v>0</v>
      </c>
      <c r="AD50" s="388">
        <v>0</v>
      </c>
      <c r="AE50" s="95">
        <v>5</v>
      </c>
      <c r="AF50" s="390"/>
      <c r="AH50" s="241" t="s">
        <v>143</v>
      </c>
      <c r="AI50" s="241"/>
      <c r="AJ50" s="241"/>
      <c r="AK50" s="241"/>
      <c r="AL50" s="241"/>
    </row>
    <row r="51" spans="1:38" ht="9.75" customHeight="1">
      <c r="A51" s="380" t="s">
        <v>792</v>
      </c>
      <c r="B51" s="101" t="s">
        <v>793</v>
      </c>
      <c r="C51" s="91" t="s">
        <v>677</v>
      </c>
      <c r="D51" s="91" t="str">
        <f t="shared" si="6"/>
        <v>ELC</v>
      </c>
      <c r="E51" s="100"/>
      <c r="F51" s="100"/>
      <c r="G51" s="100"/>
      <c r="H51" s="100"/>
      <c r="I51" s="100"/>
      <c r="J51" s="422"/>
      <c r="K51" s="423"/>
      <c r="L51" s="101"/>
      <c r="M51" s="101"/>
      <c r="N51" s="101"/>
      <c r="O51" s="101"/>
      <c r="P51" s="245"/>
      <c r="Q51" s="245"/>
      <c r="R51" s="424"/>
      <c r="S51" s="424"/>
      <c r="T51" s="101"/>
      <c r="U51" s="432">
        <v>5.3250000000000002</v>
      </c>
      <c r="W51" s="101"/>
      <c r="X51" s="245"/>
      <c r="Y51" s="245"/>
      <c r="Z51" s="425"/>
      <c r="AA51" s="231"/>
      <c r="AB51" s="245"/>
      <c r="AC51" s="388"/>
      <c r="AD51" s="388"/>
      <c r="AE51" s="95"/>
      <c r="AF51" s="390"/>
      <c r="AH51" s="241" t="s">
        <v>143</v>
      </c>
      <c r="AI51" s="241"/>
      <c r="AJ51" s="241"/>
      <c r="AK51" s="241"/>
      <c r="AL51" s="241"/>
    </row>
    <row r="52" spans="1:38" ht="9.75" customHeight="1">
      <c r="A52" s="380" t="str">
        <f t="shared" ref="A52" si="9">+C27</f>
        <v>ELCTENGACCGT00</v>
      </c>
      <c r="B52" s="101"/>
      <c r="C52" s="91" t="s">
        <v>680</v>
      </c>
      <c r="D52" s="91" t="s">
        <v>44</v>
      </c>
      <c r="E52" s="100"/>
      <c r="F52" s="100">
        <v>0.38500000000000001</v>
      </c>
      <c r="G52" s="100">
        <v>0.40300000000000002</v>
      </c>
      <c r="H52" s="100"/>
      <c r="I52" s="100"/>
      <c r="J52" s="422">
        <f t="shared" si="7"/>
        <v>0.78800000000000003</v>
      </c>
      <c r="K52" s="423">
        <v>0</v>
      </c>
      <c r="L52" s="101"/>
      <c r="M52" s="101"/>
      <c r="N52" s="101"/>
      <c r="O52" s="101"/>
      <c r="P52" s="245">
        <v>0.51</v>
      </c>
      <c r="Q52" s="245">
        <v>0.51</v>
      </c>
      <c r="R52" s="424">
        <v>0.64804329499838653</v>
      </c>
      <c r="S52" s="424">
        <f>+R52</f>
        <v>0.64804329499838653</v>
      </c>
      <c r="T52" s="101">
        <v>16.104114360642466</v>
      </c>
      <c r="U52" s="101"/>
      <c r="W52" s="101"/>
      <c r="X52" s="245">
        <v>36</v>
      </c>
      <c r="Y52" s="245">
        <f>4/3.6</f>
        <v>1.1111111111111112</v>
      </c>
      <c r="Z52" s="425">
        <v>25</v>
      </c>
      <c r="AA52" s="231">
        <v>31.536000000000001</v>
      </c>
      <c r="AB52" s="245">
        <v>0.97</v>
      </c>
      <c r="AC52" s="388">
        <v>0</v>
      </c>
      <c r="AD52" s="388">
        <v>0</v>
      </c>
      <c r="AE52" s="95">
        <v>5</v>
      </c>
      <c r="AF52" s="390"/>
      <c r="AH52" s="241" t="s">
        <v>140</v>
      </c>
      <c r="AI52" s="241"/>
      <c r="AJ52" s="241"/>
      <c r="AK52" s="241"/>
      <c r="AL52" s="241"/>
    </row>
    <row r="53" spans="1:38" ht="9.75" customHeight="1">
      <c r="A53" s="380" t="s">
        <v>794</v>
      </c>
      <c r="B53" s="101" t="s">
        <v>793</v>
      </c>
      <c r="C53" s="91" t="s">
        <v>680</v>
      </c>
      <c r="D53" s="91" t="s">
        <v>44</v>
      </c>
      <c r="E53" s="100"/>
      <c r="F53" s="100"/>
      <c r="G53" s="100"/>
      <c r="H53" s="100"/>
      <c r="I53" s="100"/>
      <c r="J53" s="422"/>
      <c r="K53" s="423"/>
      <c r="L53" s="101"/>
      <c r="M53" s="101"/>
      <c r="N53" s="101"/>
      <c r="O53" s="101"/>
      <c r="P53" s="245"/>
      <c r="Q53" s="245"/>
      <c r="R53" s="424"/>
      <c r="S53" s="424"/>
      <c r="T53" s="101"/>
      <c r="U53" s="101">
        <v>13.611618268643532</v>
      </c>
      <c r="W53" s="101"/>
      <c r="X53" s="245"/>
      <c r="Y53" s="245"/>
      <c r="Z53" s="425"/>
      <c r="AA53" s="231"/>
      <c r="AB53" s="245"/>
      <c r="AC53" s="388"/>
      <c r="AD53" s="388"/>
      <c r="AE53" s="95"/>
      <c r="AF53" s="390"/>
      <c r="AH53" s="241" t="s">
        <v>140</v>
      </c>
      <c r="AI53" s="241"/>
      <c r="AJ53" s="241"/>
      <c r="AK53" s="241"/>
      <c r="AL53" s="241"/>
    </row>
    <row r="54" spans="1:38" ht="9.75" customHeight="1">
      <c r="A54" s="380" t="str">
        <f>+C28</f>
        <v>ELCTENGAOCGT00</v>
      </c>
      <c r="B54" s="101"/>
      <c r="C54" s="91" t="s">
        <v>680</v>
      </c>
      <c r="D54" s="91" t="s">
        <v>44</v>
      </c>
      <c r="E54" s="100"/>
      <c r="F54" s="100"/>
      <c r="G54" s="100">
        <v>5.0999999999999997E-2</v>
      </c>
      <c r="H54" s="100">
        <v>0.30199999999999999</v>
      </c>
      <c r="I54" s="100"/>
      <c r="J54" s="422">
        <f t="shared" si="7"/>
        <v>0.35299999999999998</v>
      </c>
      <c r="K54" s="423">
        <v>0</v>
      </c>
      <c r="L54" s="101"/>
      <c r="M54" s="101"/>
      <c r="N54" s="101"/>
      <c r="O54" s="101"/>
      <c r="P54" s="245">
        <v>0.40092071138138585</v>
      </c>
      <c r="Q54" s="245">
        <v>0.40092071138138585</v>
      </c>
      <c r="R54" s="424">
        <v>0.34098227767191669</v>
      </c>
      <c r="S54" s="424">
        <f>+R54</f>
        <v>0.34098227767191669</v>
      </c>
      <c r="T54" s="101">
        <v>3.7958856393575324</v>
      </c>
      <c r="U54" s="101"/>
      <c r="W54" s="101">
        <v>1</v>
      </c>
      <c r="X54" s="245">
        <f>+X52*0.7</f>
        <v>25.2</v>
      </c>
      <c r="Y54" s="245">
        <f>4/3.6</f>
        <v>1.1111111111111112</v>
      </c>
      <c r="Z54" s="425">
        <v>25</v>
      </c>
      <c r="AA54" s="231">
        <v>31.536000000000001</v>
      </c>
      <c r="AB54" s="245">
        <v>0.97</v>
      </c>
      <c r="AC54" s="388">
        <v>0</v>
      </c>
      <c r="AD54" s="388">
        <v>0</v>
      </c>
      <c r="AE54" s="95">
        <v>5</v>
      </c>
      <c r="AF54" s="390"/>
      <c r="AH54" s="241"/>
      <c r="AI54" s="241"/>
      <c r="AJ54" s="241"/>
      <c r="AK54" s="241"/>
      <c r="AL54" s="241"/>
    </row>
    <row r="55" spans="1:38" ht="9.75" customHeight="1">
      <c r="A55" s="380" t="s">
        <v>795</v>
      </c>
      <c r="B55" s="101" t="s">
        <v>793</v>
      </c>
      <c r="C55" s="91" t="s">
        <v>680</v>
      </c>
      <c r="D55" s="91" t="s">
        <v>44</v>
      </c>
      <c r="E55" s="100"/>
      <c r="F55" s="100"/>
      <c r="G55" s="100"/>
      <c r="H55" s="100"/>
      <c r="I55" s="100"/>
      <c r="J55" s="422"/>
      <c r="K55" s="423"/>
      <c r="L55" s="101"/>
      <c r="M55" s="101"/>
      <c r="N55" s="101"/>
      <c r="O55" s="101"/>
      <c r="P55" s="245"/>
      <c r="Q55" s="245"/>
      <c r="R55" s="424"/>
      <c r="S55" s="424"/>
      <c r="T55" s="101"/>
      <c r="U55" s="101">
        <v>3.208381731356468</v>
      </c>
      <c r="W55" s="101"/>
      <c r="X55" s="245"/>
      <c r="Y55" s="245"/>
      <c r="Z55" s="425"/>
      <c r="AA55" s="231"/>
      <c r="AB55" s="245"/>
      <c r="AC55" s="388"/>
      <c r="AD55" s="388"/>
      <c r="AE55" s="95"/>
      <c r="AF55" s="390"/>
      <c r="AH55" s="241"/>
      <c r="AI55" s="241"/>
      <c r="AJ55" s="241"/>
      <c r="AK55" s="241"/>
      <c r="AL55" s="241"/>
    </row>
    <row r="56" spans="1:38" ht="9.75" customHeight="1">
      <c r="A56" s="380" t="str">
        <f>+C29</f>
        <v>ELCTEDSL00</v>
      </c>
      <c r="B56" s="101"/>
      <c r="C56" s="91" t="s">
        <v>679</v>
      </c>
      <c r="D56" s="91" t="str">
        <f t="shared" si="6"/>
        <v>ELC</v>
      </c>
      <c r="E56" s="100"/>
      <c r="F56" s="100"/>
      <c r="G56" s="100">
        <v>0.155</v>
      </c>
      <c r="H56" s="100"/>
      <c r="I56" s="100"/>
      <c r="J56" s="422">
        <f t="shared" si="7"/>
        <v>0.155</v>
      </c>
      <c r="K56" s="423">
        <v>0</v>
      </c>
      <c r="L56" s="101"/>
      <c r="M56" s="101"/>
      <c r="N56" s="101"/>
      <c r="O56" s="101"/>
      <c r="P56" s="245">
        <v>0.33801270420740342</v>
      </c>
      <c r="Q56" s="245">
        <v>0.33426897331911398</v>
      </c>
      <c r="R56" s="424">
        <v>0.05</v>
      </c>
      <c r="S56" s="424">
        <v>0.05</v>
      </c>
      <c r="T56" s="101">
        <v>5.5799999999999999E-3</v>
      </c>
      <c r="U56" s="432">
        <v>4.2000000000000003E-2</v>
      </c>
      <c r="W56" s="101"/>
      <c r="X56" s="245">
        <v>21</v>
      </c>
      <c r="Y56" s="245">
        <f>10/3.6</f>
        <v>2.7777777777777777</v>
      </c>
      <c r="Z56" s="425">
        <v>30</v>
      </c>
      <c r="AA56" s="231">
        <v>31.536000000000001</v>
      </c>
      <c r="AB56" s="245">
        <v>0.97</v>
      </c>
      <c r="AC56" s="388">
        <v>0</v>
      </c>
      <c r="AD56" s="388">
        <v>0</v>
      </c>
      <c r="AE56" s="95">
        <v>5</v>
      </c>
      <c r="AF56" s="390"/>
      <c r="AH56" s="241" t="s">
        <v>688</v>
      </c>
      <c r="AI56" s="241"/>
      <c r="AJ56" s="241"/>
      <c r="AK56" s="241"/>
      <c r="AL56" s="241"/>
    </row>
    <row r="57" spans="1:38" ht="9.75" customHeight="1">
      <c r="A57" s="380" t="str">
        <f>+C30</f>
        <v>ELCREWind00</v>
      </c>
      <c r="B57" s="101"/>
      <c r="C57" s="91" t="str">
        <f>$A$2&amp;RIGHT(Sector_Fuels_ELC!D15,3)</f>
        <v>ELCWIN</v>
      </c>
      <c r="D57" s="91" t="str">
        <f t="shared" si="6"/>
        <v>ELC</v>
      </c>
      <c r="E57" s="100"/>
      <c r="F57" s="100">
        <v>4.1250000000000002E-2</v>
      </c>
      <c r="G57" s="100">
        <v>0.36264999999999997</v>
      </c>
      <c r="H57" s="100">
        <v>0.17269999999999999</v>
      </c>
      <c r="I57" s="100">
        <v>0.13300000000000001</v>
      </c>
      <c r="J57" s="422">
        <f t="shared" si="7"/>
        <v>0.70960000000000001</v>
      </c>
      <c r="K57" s="423">
        <v>0</v>
      </c>
      <c r="L57" s="101"/>
      <c r="M57" s="101"/>
      <c r="N57" s="101"/>
      <c r="O57" s="101"/>
      <c r="P57" s="245">
        <v>1</v>
      </c>
      <c r="Q57" s="245"/>
      <c r="R57" s="424">
        <v>0.39737877448748443</v>
      </c>
      <c r="S57" s="424">
        <v>0.37534432673447998</v>
      </c>
      <c r="T57" s="101">
        <v>7.2257995727880324</v>
      </c>
      <c r="U57" s="432">
        <v>6.8251327194423101</v>
      </c>
      <c r="W57" s="101">
        <v>1</v>
      </c>
      <c r="X57" s="245">
        <v>61.51</v>
      </c>
      <c r="Y57" s="245">
        <f>3/3.6</f>
        <v>0.83333333333333326</v>
      </c>
      <c r="Z57" s="425">
        <v>25</v>
      </c>
      <c r="AA57" s="231">
        <v>31.536000000000001</v>
      </c>
      <c r="AB57" s="245">
        <v>0.25</v>
      </c>
      <c r="AC57" s="388">
        <v>0</v>
      </c>
      <c r="AD57" s="388">
        <v>0</v>
      </c>
      <c r="AE57" s="95">
        <v>5</v>
      </c>
      <c r="AF57" s="390"/>
      <c r="AH57" s="241" t="s">
        <v>123</v>
      </c>
      <c r="AI57" s="241"/>
      <c r="AJ57" s="241"/>
      <c r="AK57" s="241"/>
      <c r="AL57" s="241"/>
    </row>
    <row r="58" spans="1:38" ht="9.75" customHeight="1">
      <c r="A58" s="380" t="str">
        <f>+C31</f>
        <v>ELCREGEO00</v>
      </c>
      <c r="B58" s="101"/>
      <c r="C58" s="91" t="str">
        <f>$A$2&amp;RIGHT(Sector_Fuels_ELC!D13,3)</f>
        <v>ELCGEO</v>
      </c>
      <c r="D58" s="91" t="str">
        <f>$C$13</f>
        <v>ELC</v>
      </c>
      <c r="E58" s="100"/>
      <c r="F58" s="100">
        <v>0.44639999999999996</v>
      </c>
      <c r="G58" s="100">
        <v>0.10829999999999999</v>
      </c>
      <c r="H58" s="100">
        <v>0.436</v>
      </c>
      <c r="I58" s="100">
        <v>2.5000000000000001E-2</v>
      </c>
      <c r="J58" s="422">
        <f t="shared" si="7"/>
        <v>1.0156999999999998</v>
      </c>
      <c r="K58" s="423">
        <v>0</v>
      </c>
      <c r="L58" s="101"/>
      <c r="M58" s="101"/>
      <c r="N58" s="101"/>
      <c r="O58" s="101"/>
      <c r="P58" s="245">
        <f>-T58/'EB1'!S10</f>
        <v>0.15688835212020039</v>
      </c>
      <c r="Q58" s="245"/>
      <c r="R58" s="424">
        <v>0.93</v>
      </c>
      <c r="S58" s="424">
        <f>+R58</f>
        <v>0.93</v>
      </c>
      <c r="T58" s="101">
        <v>28.28</v>
      </c>
      <c r="U58" s="101">
        <v>28.4</v>
      </c>
      <c r="W58" s="101">
        <v>1</v>
      </c>
      <c r="X58" s="245">
        <v>107.64</v>
      </c>
      <c r="Y58" s="245">
        <v>0</v>
      </c>
      <c r="Z58" s="231">
        <v>40</v>
      </c>
      <c r="AA58" s="231">
        <v>31.536000000000001</v>
      </c>
      <c r="AB58" s="231">
        <v>0.92300000000000004</v>
      </c>
      <c r="AC58" s="426">
        <v>0</v>
      </c>
      <c r="AD58" s="426">
        <v>0</v>
      </c>
      <c r="AE58" s="95">
        <v>5</v>
      </c>
      <c r="AF58" s="431">
        <f>+Emissions!J12/Existing_techs_NI!T58</f>
        <v>23.892857142857142</v>
      </c>
      <c r="AH58" s="241" t="s">
        <v>122</v>
      </c>
      <c r="AI58" s="241"/>
      <c r="AJ58" s="241"/>
      <c r="AK58" s="241"/>
      <c r="AL58" s="241"/>
    </row>
    <row r="59" spans="1:38" ht="9.75" customHeight="1">
      <c r="A59" s="380" t="s">
        <v>796</v>
      </c>
      <c r="B59" s="101" t="s">
        <v>697</v>
      </c>
      <c r="C59" s="91" t="s">
        <v>687</v>
      </c>
      <c r="D59" s="91" t="str">
        <f>$C$13</f>
        <v>ELC</v>
      </c>
      <c r="E59" s="100"/>
      <c r="F59" s="100"/>
      <c r="G59" s="100"/>
      <c r="H59" s="100"/>
      <c r="I59" s="100"/>
      <c r="J59" s="422"/>
      <c r="K59" s="423"/>
      <c r="L59" s="101"/>
      <c r="M59" s="101"/>
      <c r="N59" s="101"/>
      <c r="O59" s="101"/>
      <c r="P59" s="245"/>
      <c r="Q59" s="245"/>
      <c r="R59" s="424"/>
      <c r="S59" s="424"/>
      <c r="T59" s="101"/>
      <c r="U59" s="101">
        <v>28.4</v>
      </c>
      <c r="W59" s="101"/>
      <c r="X59" s="245"/>
      <c r="Y59" s="245"/>
      <c r="Z59" s="231"/>
      <c r="AA59" s="231"/>
      <c r="AB59" s="231"/>
      <c r="AC59" s="426"/>
      <c r="AD59" s="426"/>
      <c r="AE59" s="95"/>
      <c r="AF59" s="431"/>
      <c r="AH59" s="241" t="s">
        <v>122</v>
      </c>
      <c r="AI59" s="241"/>
      <c r="AJ59" s="241"/>
      <c r="AK59" s="241"/>
      <c r="AL59" s="241"/>
    </row>
    <row r="60" spans="1:38" ht="9.75" customHeight="1">
      <c r="A60" s="380" t="str">
        <f>+C32</f>
        <v>ELCREBIG00</v>
      </c>
      <c r="B60" s="101"/>
      <c r="C60" s="91" t="s">
        <v>682</v>
      </c>
      <c r="D60" s="91" t="str">
        <f>$C$13</f>
        <v>ELC</v>
      </c>
      <c r="F60" s="100">
        <v>0.03</v>
      </c>
      <c r="H60" s="100">
        <v>5.0000000000000001E-3</v>
      </c>
      <c r="J60" s="422">
        <f t="shared" si="7"/>
        <v>3.4999999999999996E-2</v>
      </c>
      <c r="K60" s="423">
        <v>0</v>
      </c>
      <c r="L60" s="427"/>
      <c r="M60" s="427"/>
      <c r="N60" s="427"/>
      <c r="O60" s="427"/>
      <c r="P60" s="245">
        <v>0.28443459328166515</v>
      </c>
      <c r="Q60" s="245">
        <v>0.29696323863804291</v>
      </c>
      <c r="R60" s="424">
        <v>0.80588171341596004</v>
      </c>
      <c r="S60" s="424">
        <v>0.88787417554540848</v>
      </c>
      <c r="T60" s="101">
        <v>0.88949999999999996</v>
      </c>
      <c r="U60" s="432">
        <v>0.98</v>
      </c>
      <c r="W60" s="101"/>
      <c r="X60" s="245">
        <v>36</v>
      </c>
      <c r="Y60" s="245">
        <f>4/3.6</f>
        <v>1.1111111111111112</v>
      </c>
      <c r="Z60" s="231">
        <v>30</v>
      </c>
      <c r="AA60" s="231">
        <v>31.536000000000001</v>
      </c>
      <c r="AB60" s="231">
        <v>0.66</v>
      </c>
      <c r="AC60" s="426">
        <v>0</v>
      </c>
      <c r="AD60" s="426">
        <v>0</v>
      </c>
      <c r="AE60" s="241">
        <v>5</v>
      </c>
      <c r="AF60" s="241"/>
      <c r="AH60" s="241" t="s">
        <v>191</v>
      </c>
      <c r="AI60" s="241"/>
      <c r="AJ60" s="241"/>
      <c r="AK60" s="241"/>
      <c r="AL60" s="241"/>
    </row>
    <row r="61" spans="1:38" ht="9.75" customHeight="1">
      <c r="A61" s="391" t="str">
        <f>+C33</f>
        <v>ELCRESOL00</v>
      </c>
      <c r="C61" s="59" t="s">
        <v>696</v>
      </c>
      <c r="D61" s="59" t="s">
        <v>740</v>
      </c>
      <c r="H61" s="100">
        <v>2.6414E-2</v>
      </c>
      <c r="I61" s="100">
        <v>9.1153000000000012E-2</v>
      </c>
      <c r="J61" s="422">
        <f t="shared" si="7"/>
        <v>0.117567</v>
      </c>
      <c r="K61" s="423">
        <v>0</v>
      </c>
      <c r="P61" s="245">
        <v>1</v>
      </c>
      <c r="Q61" s="245"/>
      <c r="W61" s="101"/>
      <c r="X61" s="59">
        <v>41</v>
      </c>
      <c r="Y61" s="392">
        <f>4/3.6</f>
        <v>1.1111111111111112</v>
      </c>
      <c r="Z61" s="60">
        <v>20</v>
      </c>
      <c r="AA61" s="231">
        <v>31.536000000000001</v>
      </c>
      <c r="AB61" s="59">
        <v>0</v>
      </c>
      <c r="AC61" s="59">
        <v>0</v>
      </c>
      <c r="AD61" s="59">
        <v>0</v>
      </c>
      <c r="AE61" s="59">
        <v>5</v>
      </c>
      <c r="AH61" s="241" t="s">
        <v>689</v>
      </c>
      <c r="AI61" s="241"/>
      <c r="AJ61" s="241"/>
      <c r="AK61" s="241"/>
      <c r="AL61" s="241"/>
    </row>
    <row r="62" spans="1:38" ht="9.75" customHeight="1">
      <c r="W62" s="59"/>
      <c r="Y62" s="60"/>
      <c r="AI62" s="241"/>
      <c r="AJ62" s="241"/>
      <c r="AK62" s="241"/>
      <c r="AL62" s="241"/>
    </row>
    <row r="63" spans="1:38" ht="9.75" customHeight="1">
      <c r="W63" s="59"/>
      <c r="AH63" s="241"/>
      <c r="AI63" s="241"/>
      <c r="AJ63" s="241"/>
      <c r="AK63" s="241"/>
      <c r="AL63" s="241"/>
    </row>
    <row r="64" spans="1:38" ht="9.75" customHeight="1">
      <c r="W64" s="59" t="s">
        <v>730</v>
      </c>
      <c r="AA64" s="59" t="s">
        <v>732</v>
      </c>
      <c r="AH64" s="241"/>
      <c r="AI64" s="241"/>
      <c r="AJ64" s="241"/>
      <c r="AK64" s="241"/>
      <c r="AL64" s="241"/>
    </row>
    <row r="65" spans="1:40" ht="9.75" customHeight="1">
      <c r="V65" s="59" t="s">
        <v>731</v>
      </c>
      <c r="W65" s="59"/>
      <c r="Z65" s="59" t="s">
        <v>733</v>
      </c>
      <c r="AG65" s="241"/>
      <c r="AH65" s="241"/>
      <c r="AI65" s="241"/>
      <c r="AJ65" s="241"/>
      <c r="AK65" s="241"/>
      <c r="AL65" s="241"/>
    </row>
    <row r="66" spans="1:40" ht="9.75" customHeight="1">
      <c r="W66" s="59"/>
      <c r="AG66" s="241"/>
      <c r="AH66" s="241"/>
      <c r="AI66" s="241"/>
      <c r="AJ66" s="241"/>
      <c r="AK66" s="241"/>
      <c r="AL66" s="241"/>
    </row>
    <row r="67" spans="1:40" ht="9.75" customHeight="1">
      <c r="S67" s="59" t="s">
        <v>791</v>
      </c>
      <c r="W67" s="59"/>
      <c r="AG67" s="241"/>
      <c r="AH67" s="241"/>
      <c r="AI67" s="241"/>
      <c r="AJ67" s="241"/>
      <c r="AK67" s="241"/>
      <c r="AL67" s="241"/>
    </row>
    <row r="68" spans="1:40" ht="9.75" customHeight="1">
      <c r="W68" s="59"/>
      <c r="AG68" s="241"/>
      <c r="AH68" s="241"/>
      <c r="AI68" s="241"/>
      <c r="AJ68" s="241"/>
      <c r="AK68" s="241"/>
      <c r="AL68" s="241"/>
    </row>
    <row r="69" spans="1:40" ht="9.75" customHeight="1">
      <c r="W69" s="59"/>
    </row>
    <row r="70" spans="1:40" ht="9.75" customHeight="1">
      <c r="A70" s="179" t="s">
        <v>394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N70" s="428"/>
    </row>
    <row r="71" spans="1:40" ht="9.75" customHeight="1">
      <c r="A71" s="98" t="s">
        <v>395</v>
      </c>
      <c r="C71" s="98" t="s">
        <v>396</v>
      </c>
      <c r="W71" s="59"/>
    </row>
    <row r="72" spans="1:40" s="59" customFormat="1" ht="9.75" customHeight="1">
      <c r="A72" s="98" t="s">
        <v>398</v>
      </c>
      <c r="C72" s="98" t="s">
        <v>399</v>
      </c>
      <c r="AM72" s="241"/>
      <c r="AN72" s="241"/>
    </row>
    <row r="73" spans="1:40" s="59" customFormat="1" ht="9.75" customHeight="1">
      <c r="A73" s="59" t="s">
        <v>433</v>
      </c>
      <c r="C73" s="98" t="s">
        <v>434</v>
      </c>
      <c r="AM73" s="241"/>
      <c r="AN73" s="241"/>
    </row>
    <row r="74" spans="1:40" s="59" customFormat="1" ht="9.75" customHeight="1">
      <c r="AM74" s="241"/>
      <c r="AN74" s="241"/>
    </row>
    <row r="75" spans="1:40" s="59" customFormat="1" ht="9.75" customHeight="1">
      <c r="L75" s="392"/>
      <c r="M75" s="392"/>
      <c r="N75" s="392"/>
      <c r="O75" s="392"/>
      <c r="P75" s="392"/>
      <c r="Q75" s="392"/>
      <c r="R75" s="392"/>
      <c r="W75" s="60"/>
      <c r="AM75" s="241"/>
      <c r="AN75" s="241"/>
    </row>
    <row r="76" spans="1:40" s="59" customFormat="1" ht="9.75" customHeight="1">
      <c r="L76" s="392"/>
      <c r="M76" s="392"/>
      <c r="N76" s="392"/>
      <c r="O76" s="392"/>
      <c r="P76" s="392"/>
      <c r="Q76" s="392"/>
      <c r="R76" s="392"/>
      <c r="W76" s="60"/>
      <c r="AM76" s="241"/>
      <c r="AN76" s="241"/>
    </row>
    <row r="77" spans="1:40" s="59" customFormat="1" ht="9.75" customHeight="1">
      <c r="L77" s="392"/>
      <c r="M77" s="392"/>
      <c r="N77" s="392"/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L78" s="392"/>
      <c r="M78" s="392"/>
      <c r="N78" s="392"/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O82" s="392"/>
      <c r="P82" s="392"/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O83" s="392"/>
      <c r="P83" s="392"/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O84" s="392"/>
      <c r="P84" s="392"/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O85" s="392"/>
      <c r="P85" s="392"/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Q89" s="392"/>
      <c r="R89" s="392"/>
      <c r="S89" s="427"/>
      <c r="T89" s="427"/>
      <c r="W89" s="60"/>
      <c r="AM89" s="241"/>
      <c r="AN89" s="241"/>
    </row>
    <row r="90" spans="15:40" s="59" customFormat="1" ht="9.75" customHeight="1">
      <c r="Q90" s="392"/>
      <c r="R90" s="392"/>
      <c r="S90" s="427"/>
      <c r="T90" s="427"/>
      <c r="W90" s="60"/>
      <c r="AM90" s="241"/>
      <c r="AN90" s="241"/>
    </row>
    <row r="91" spans="15:40" s="59" customFormat="1" ht="9.75" customHeight="1">
      <c r="Q91" s="392"/>
      <c r="R91" s="392"/>
      <c r="S91" s="427"/>
      <c r="T91" s="427"/>
      <c r="W91" s="60"/>
      <c r="AM91" s="241"/>
      <c r="AN91" s="241"/>
    </row>
    <row r="92" spans="15:40" s="59" customFormat="1" ht="9.75" customHeight="1">
      <c r="Q92" s="392"/>
      <c r="R92" s="392"/>
      <c r="S92" s="427"/>
      <c r="T92" s="427"/>
      <c r="W92" s="60"/>
      <c r="AM92" s="241"/>
      <c r="AN92" s="241"/>
    </row>
    <row r="93" spans="15:40" s="59" customFormat="1" ht="9.75" customHeight="1">
      <c r="W93" s="60"/>
      <c r="AM93" s="241"/>
      <c r="AN93" s="241"/>
    </row>
    <row r="65531" spans="23:40" s="59" customFormat="1">
      <c r="W65531" s="412"/>
      <c r="AM65531" s="241"/>
      <c r="AN65531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H47" sqref="H47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2:1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2:1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2:1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2:1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2:1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2:1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2:15" ht="15" customHeight="1">
      <c r="B8" s="227" t="s">
        <v>76</v>
      </c>
      <c r="C8" s="228" t="str">
        <f>+B22</f>
        <v>G_ELC2ELCD</v>
      </c>
      <c r="D8" s="228" t="str">
        <f>+C22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  <c r="O8" s="197">
        <v>1700</v>
      </c>
    </row>
    <row r="9" spans="2:1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  <c r="O9" s="197">
        <v>1500</v>
      </c>
    </row>
    <row r="10" spans="2:1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  <c r="O10" s="197">
        <v>500</v>
      </c>
    </row>
    <row r="11" spans="2:1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2:1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2:15" ht="15" customHeight="1">
      <c r="B13" s="227"/>
      <c r="C13" s="228"/>
      <c r="D13" s="227"/>
      <c r="E13" s="227"/>
      <c r="F13" s="227"/>
      <c r="G13" s="227"/>
      <c r="H13" s="227"/>
      <c r="I13" s="227"/>
    </row>
    <row r="14" spans="2:15" ht="15" customHeight="1">
      <c r="B14" s="227" t="s">
        <v>767</v>
      </c>
      <c r="C14" s="228" t="s">
        <v>769</v>
      </c>
      <c r="D14" s="227" t="s">
        <v>768</v>
      </c>
      <c r="E14" s="227" t="s">
        <v>52</v>
      </c>
      <c r="F14" s="227" t="s">
        <v>52</v>
      </c>
      <c r="G14" s="227"/>
      <c r="H14" s="227"/>
      <c r="I14" s="227"/>
    </row>
    <row r="17" spans="1:27" ht="15" customHeight="1">
      <c r="A17" s="63"/>
      <c r="B17" s="63"/>
      <c r="C17" s="63"/>
      <c r="D17" s="63"/>
      <c r="E17" s="209" t="s">
        <v>13</v>
      </c>
      <c r="F17" s="208"/>
      <c r="G17" s="207"/>
      <c r="H17" s="207"/>
      <c r="I17" s="207"/>
      <c r="J17" s="206"/>
      <c r="K17" s="206"/>
      <c r="L17" s="206"/>
      <c r="M17" s="205"/>
      <c r="N17" s="204"/>
      <c r="O17" s="204"/>
      <c r="P17" s="63"/>
      <c r="Q17" s="63"/>
      <c r="R17" s="63"/>
      <c r="S17" s="241"/>
      <c r="T17" s="241"/>
      <c r="U17" s="241"/>
      <c r="V17" s="241"/>
      <c r="W17" s="241"/>
      <c r="X17" s="241"/>
      <c r="Y17" s="63"/>
    </row>
    <row r="18" spans="1:27" ht="15" customHeight="1">
      <c r="A18" s="85"/>
      <c r="B18" s="216" t="s">
        <v>1</v>
      </c>
      <c r="C18" s="217" t="s">
        <v>438</v>
      </c>
      <c r="D18" s="216" t="s">
        <v>5</v>
      </c>
      <c r="E18" s="216" t="s">
        <v>6</v>
      </c>
      <c r="F18" s="216" t="s">
        <v>698</v>
      </c>
      <c r="G18" s="216" t="s">
        <v>439</v>
      </c>
      <c r="H18" s="216" t="s">
        <v>114</v>
      </c>
      <c r="I18" s="216" t="s">
        <v>56</v>
      </c>
      <c r="J18" s="216" t="s">
        <v>83</v>
      </c>
      <c r="K18" s="216" t="s">
        <v>440</v>
      </c>
      <c r="L18" s="216" t="s">
        <v>113</v>
      </c>
      <c r="M18" s="218" t="s">
        <v>636</v>
      </c>
      <c r="N18" s="218" t="s">
        <v>746</v>
      </c>
      <c r="O18" s="218" t="s">
        <v>443</v>
      </c>
      <c r="P18" s="218" t="s">
        <v>691</v>
      </c>
      <c r="Q18" s="218" t="s">
        <v>444</v>
      </c>
    </row>
    <row r="19" spans="1:27" ht="15" customHeight="1">
      <c r="A19" s="85"/>
      <c r="B19" s="228" t="str">
        <f t="shared" ref="B19:C21" si="0">C5</f>
        <v>G_ELC_HV-00</v>
      </c>
      <c r="C19" s="228" t="str">
        <f t="shared" si="0"/>
        <v>Existing electricity distribution grid  - 220V voltage</v>
      </c>
      <c r="D19" s="219" t="s">
        <v>44</v>
      </c>
      <c r="E19" s="219" t="s">
        <v>501</v>
      </c>
      <c r="F19" s="220">
        <v>5</v>
      </c>
      <c r="G19" s="226">
        <v>1</v>
      </c>
      <c r="H19" s="226">
        <v>500</v>
      </c>
      <c r="I19" s="215">
        <f>+H19*0.5%</f>
        <v>2.5</v>
      </c>
      <c r="J19" s="215">
        <v>0.44</v>
      </c>
      <c r="K19" s="226">
        <v>80</v>
      </c>
      <c r="L19" s="226">
        <v>31.536000000000001</v>
      </c>
      <c r="M19" s="378">
        <f>(100-2.89)%</f>
        <v>0.97109999999999996</v>
      </c>
      <c r="N19" s="378">
        <f t="shared" ref="N19:P19" si="1">(100-2.89)%</f>
        <v>0.97109999999999996</v>
      </c>
      <c r="O19" s="378">
        <f t="shared" si="1"/>
        <v>0.97109999999999996</v>
      </c>
      <c r="P19" s="378">
        <f t="shared" si="1"/>
        <v>0.97109999999999996</v>
      </c>
      <c r="Q19" s="221">
        <v>5</v>
      </c>
      <c r="Y19" s="429" t="s">
        <v>737</v>
      </c>
      <c r="AA19" s="197">
        <f>'Gen 2015'!AU23</f>
        <v>2.8952234419525841E-2</v>
      </c>
    </row>
    <row r="20" spans="1:27" ht="15" customHeight="1">
      <c r="A20" s="85"/>
      <c r="B20" s="228" t="str">
        <f t="shared" si="0"/>
        <v>G_ELC_MV-00</v>
      </c>
      <c r="C20" s="228" t="str">
        <f t="shared" si="0"/>
        <v>Existing electricity distribution grid  - 65/50V voltage</v>
      </c>
      <c r="D20" s="219" t="str">
        <f>E19</f>
        <v>ELC-HV</v>
      </c>
      <c r="E20" s="219" t="s">
        <v>502</v>
      </c>
      <c r="F20" s="220">
        <v>5</v>
      </c>
      <c r="G20" s="226">
        <v>1</v>
      </c>
      <c r="H20" s="226">
        <v>1500</v>
      </c>
      <c r="I20" s="215">
        <f t="shared" ref="I20:I21" si="2">+H20*0.5%</f>
        <v>7.5</v>
      </c>
      <c r="J20" s="215">
        <v>0.44</v>
      </c>
      <c r="K20" s="226">
        <v>80</v>
      </c>
      <c r="L20" s="226">
        <v>31.536000000000001</v>
      </c>
      <c r="M20" s="378">
        <f>+(100-2)%</f>
        <v>0.98</v>
      </c>
      <c r="N20" s="378">
        <f t="shared" ref="N20:P21" si="3">+(100-2)%</f>
        <v>0.98</v>
      </c>
      <c r="O20" s="378">
        <f t="shared" si="3"/>
        <v>0.98</v>
      </c>
      <c r="P20" s="378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tr">
        <f t="shared" si="0"/>
        <v>G_ELC_LV-00</v>
      </c>
      <c r="C21" s="228" t="str">
        <f t="shared" si="0"/>
        <v>Existing electricity distribution grid  - Low voltage</v>
      </c>
      <c r="D21" s="219" t="str">
        <f>E20</f>
        <v>ELC-MV</v>
      </c>
      <c r="E21" s="219" t="s">
        <v>740</v>
      </c>
      <c r="F21" s="220">
        <v>5</v>
      </c>
      <c r="G21" s="226">
        <v>1</v>
      </c>
      <c r="H21" s="226">
        <v>1700</v>
      </c>
      <c r="I21" s="215">
        <f t="shared" si="2"/>
        <v>8.5</v>
      </c>
      <c r="J21" s="215">
        <v>0.44</v>
      </c>
      <c r="K21" s="226">
        <v>80</v>
      </c>
      <c r="L21" s="226">
        <v>31.536000000000001</v>
      </c>
      <c r="M21" s="237">
        <f>+(100-2)%</f>
        <v>0.98</v>
      </c>
      <c r="N21" s="237">
        <f t="shared" si="3"/>
        <v>0.98</v>
      </c>
      <c r="O21" s="237">
        <f t="shared" si="3"/>
        <v>0.98</v>
      </c>
      <c r="P21" s="237">
        <f t="shared" si="3"/>
        <v>0.98</v>
      </c>
      <c r="Q21" s="221">
        <v>5</v>
      </c>
      <c r="AA21" s="197">
        <f>'Gen 2015'!AV25</f>
        <v>2.0106380673275234E-2</v>
      </c>
    </row>
    <row r="22" spans="1:27" ht="15" customHeight="1">
      <c r="A22" s="85"/>
      <c r="B22" s="228" t="s">
        <v>739</v>
      </c>
      <c r="C22" s="228" t="s">
        <v>741</v>
      </c>
      <c r="D22" s="219" t="str">
        <f>+E21</f>
        <v>ELCDD</v>
      </c>
      <c r="E22" s="219" t="s">
        <v>503</v>
      </c>
      <c r="F22" s="220"/>
      <c r="G22" s="226">
        <v>1</v>
      </c>
      <c r="H22" s="226"/>
      <c r="I22" s="215"/>
      <c r="J22" s="215"/>
      <c r="K22" s="226">
        <v>80</v>
      </c>
      <c r="L22" s="226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ref="B23:C26" si="4">C9</f>
        <v>G_ELC_R_00</v>
      </c>
      <c r="C23" s="228" t="str">
        <f t="shared" si="4"/>
        <v>Existing electricity distribution grid  RESELC</v>
      </c>
      <c r="D23" s="219" t="str">
        <f>E22</f>
        <v>ELCD</v>
      </c>
      <c r="E23" s="219" t="s">
        <v>509</v>
      </c>
      <c r="F23" s="220">
        <v>2.2000000000000002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G_ELC_I_00</v>
      </c>
      <c r="C24" s="228" t="str">
        <f t="shared" si="4"/>
        <v>Existing electricity distribution grid  INDELC</v>
      </c>
      <c r="D24" s="219" t="str">
        <f>D23</f>
        <v>ELCD</v>
      </c>
      <c r="E24" s="219" t="s">
        <v>639</v>
      </c>
      <c r="F24" s="220">
        <v>1.6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G_ELC_S_00</v>
      </c>
      <c r="C25" s="228" t="str">
        <f t="shared" si="4"/>
        <v>Existing electricity distribution grid  COMELC</v>
      </c>
      <c r="D25" s="219" t="str">
        <f t="shared" ref="D25:D26" si="5">D24</f>
        <v>ELCD</v>
      </c>
      <c r="E25" s="219" t="s">
        <v>637</v>
      </c>
      <c r="F25" s="220">
        <v>0.82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ht="15" customHeight="1">
      <c r="A26" s="203"/>
      <c r="B26" s="228" t="str">
        <f t="shared" si="4"/>
        <v>G_ELC_A_00</v>
      </c>
      <c r="C26" s="228" t="str">
        <f t="shared" si="4"/>
        <v>Existing electricity distribution grid  AGRELC</v>
      </c>
      <c r="D26" s="219" t="str">
        <f t="shared" si="5"/>
        <v>ELCD</v>
      </c>
      <c r="E26" s="219" t="s">
        <v>638</v>
      </c>
      <c r="F26" s="220">
        <v>0.38</v>
      </c>
      <c r="G26" s="214">
        <v>1</v>
      </c>
      <c r="H26" s="226">
        <v>0.1</v>
      </c>
      <c r="I26" s="215"/>
      <c r="J26" s="215"/>
      <c r="K26" s="226">
        <v>80</v>
      </c>
      <c r="L26" s="214">
        <v>31.536000000000001</v>
      </c>
      <c r="M26" s="237">
        <v>1</v>
      </c>
      <c r="N26" s="237">
        <v>1</v>
      </c>
      <c r="O26" s="237">
        <v>1</v>
      </c>
      <c r="P26" s="237">
        <v>1</v>
      </c>
      <c r="Q26" s="221">
        <v>5</v>
      </c>
    </row>
    <row r="27" spans="1:27" ht="15" customHeight="1">
      <c r="A27" s="433"/>
      <c r="B27" s="228"/>
      <c r="C27" s="228"/>
      <c r="D27" s="219"/>
      <c r="E27" s="219"/>
      <c r="F27" s="220"/>
      <c r="G27" s="226"/>
      <c r="H27" s="226"/>
      <c r="I27" s="215"/>
      <c r="J27" s="215"/>
      <c r="K27" s="226"/>
      <c r="L27" s="226"/>
      <c r="M27" s="237"/>
      <c r="N27" s="237"/>
      <c r="O27" s="237"/>
      <c r="P27" s="237"/>
      <c r="Q27" s="221"/>
    </row>
    <row r="28" spans="1:27" s="210" customFormat="1" ht="15" customHeight="1">
      <c r="A28" s="85"/>
      <c r="B28" s="228" t="str">
        <f>+C14</f>
        <v>P_OWNUSE_ELC</v>
      </c>
      <c r="C28" s="228" t="str">
        <f>+D14</f>
        <v>"Own use in electricity, CHP and heat plants"</v>
      </c>
      <c r="D28" s="219" t="s">
        <v>44</v>
      </c>
      <c r="E28" s="219" t="s">
        <v>770</v>
      </c>
      <c r="F28" s="220"/>
      <c r="G28" s="226"/>
      <c r="H28" s="226"/>
      <c r="I28" s="215"/>
      <c r="J28" s="215"/>
      <c r="K28" s="226">
        <v>100</v>
      </c>
      <c r="L28" s="226"/>
      <c r="M28" s="237">
        <v>1</v>
      </c>
      <c r="N28" s="237">
        <v>1</v>
      </c>
      <c r="O28" s="237">
        <v>1</v>
      </c>
      <c r="P28" s="237">
        <v>1</v>
      </c>
      <c r="Q28" s="221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201"/>
      <c r="C29" s="201"/>
      <c r="D29" s="201"/>
      <c r="E29" s="201"/>
      <c r="F29" s="200"/>
      <c r="G29" s="85"/>
      <c r="H29" s="85"/>
      <c r="I29" s="85"/>
      <c r="J29" s="60"/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11" t="s">
        <v>789</v>
      </c>
      <c r="C30" s="211"/>
      <c r="D30" s="212"/>
      <c r="E30" s="212"/>
      <c r="F30" s="212"/>
      <c r="G30" s="212"/>
      <c r="H30" s="212"/>
      <c r="I30" s="212"/>
      <c r="J30" s="212"/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195" t="s">
        <v>0</v>
      </c>
      <c r="C31" s="196" t="s">
        <v>786</v>
      </c>
      <c r="D31" s="195" t="s">
        <v>781</v>
      </c>
      <c r="E31" s="195" t="s">
        <v>773</v>
      </c>
      <c r="F31" s="195" t="s">
        <v>774</v>
      </c>
      <c r="G31" s="195" t="s">
        <v>775</v>
      </c>
      <c r="H31" s="195" t="s">
        <v>776</v>
      </c>
      <c r="I31" s="195" t="s">
        <v>777</v>
      </c>
      <c r="J31" s="195" t="s">
        <v>778</v>
      </c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5" customHeight="1">
      <c r="A32" s="85"/>
      <c r="B32" s="228" t="str">
        <f>+D47</f>
        <v>OWNELC</v>
      </c>
      <c r="C32" s="228">
        <v>1.6</v>
      </c>
      <c r="D32" s="219">
        <f>+C32</f>
        <v>1.6</v>
      </c>
      <c r="E32" s="219">
        <f t="shared" ref="E32:J32" si="6">+D32</f>
        <v>1.6</v>
      </c>
      <c r="F32" s="220">
        <f t="shared" si="6"/>
        <v>1.6</v>
      </c>
      <c r="G32" s="228">
        <f t="shared" si="6"/>
        <v>1.6</v>
      </c>
      <c r="H32" s="228">
        <f t="shared" si="6"/>
        <v>1.6</v>
      </c>
      <c r="I32" s="219">
        <f t="shared" si="6"/>
        <v>1.6</v>
      </c>
      <c r="J32" s="219">
        <f t="shared" si="6"/>
        <v>1.6</v>
      </c>
      <c r="K32" s="85"/>
      <c r="L32" s="199"/>
      <c r="M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1:25" s="210" customFormat="1" ht="15" customHeight="1">
      <c r="A33" s="85"/>
      <c r="B33" s="201"/>
      <c r="C33" s="201"/>
      <c r="D33" s="201"/>
      <c r="E33" s="201"/>
      <c r="F33" s="201"/>
      <c r="G33" s="201"/>
      <c r="H33" s="201"/>
      <c r="I33" s="201"/>
      <c r="J33" s="201"/>
      <c r="K33" s="85"/>
      <c r="L33" s="199"/>
      <c r="M33" s="199"/>
      <c r="N33" s="85"/>
      <c r="O33" s="85"/>
      <c r="P33" s="198"/>
      <c r="Q33" s="202"/>
      <c r="R33" s="202"/>
      <c r="S33" s="202"/>
      <c r="T33" s="202"/>
      <c r="U33" s="202"/>
      <c r="V33" s="202"/>
      <c r="W33" s="202"/>
      <c r="X33" s="202"/>
      <c r="Y33" s="202"/>
    </row>
    <row r="34" spans="1:25" s="210" customFormat="1" ht="114.75">
      <c r="A34" s="85"/>
      <c r="B34" s="201"/>
      <c r="C34" s="201"/>
      <c r="D34" s="201"/>
      <c r="E34" s="201"/>
      <c r="F34" s="395" t="s">
        <v>734</v>
      </c>
      <c r="G34" s="85"/>
      <c r="H34" s="396" t="s">
        <v>735</v>
      </c>
      <c r="I34" s="85" t="s">
        <v>736</v>
      </c>
      <c r="J34" s="396" t="s">
        <v>736</v>
      </c>
      <c r="K34" s="85"/>
      <c r="L34" s="199"/>
      <c r="N34" s="85"/>
      <c r="O34" s="85"/>
      <c r="P34" s="198"/>
      <c r="Q34" s="202"/>
      <c r="R34" s="202"/>
      <c r="S34" s="202"/>
      <c r="T34" s="202"/>
      <c r="U34" s="202"/>
      <c r="V34" s="202"/>
      <c r="W34" s="202"/>
      <c r="X34" s="202"/>
      <c r="Y34" s="202"/>
    </row>
    <row r="35" spans="1:25" ht="15" customHeight="1">
      <c r="B35" s="211" t="s">
        <v>14</v>
      </c>
      <c r="C35" s="211"/>
      <c r="D35" s="212"/>
      <c r="E35" s="212"/>
      <c r="F35" s="212"/>
      <c r="G35" s="212"/>
      <c r="H35" s="212"/>
      <c r="I35" s="212"/>
      <c r="J35" s="212"/>
    </row>
    <row r="36" spans="1:25" ht="15" customHeight="1">
      <c r="B36" s="195" t="s">
        <v>7</v>
      </c>
      <c r="C36" s="196" t="s">
        <v>30</v>
      </c>
      <c r="D36" s="195" t="s">
        <v>0</v>
      </c>
      <c r="E36" s="195" t="s">
        <v>3</v>
      </c>
      <c r="F36" s="195" t="s">
        <v>4</v>
      </c>
      <c r="G36" s="195" t="s">
        <v>8</v>
      </c>
      <c r="H36" s="195" t="s">
        <v>9</v>
      </c>
      <c r="I36" s="195" t="s">
        <v>10</v>
      </c>
      <c r="J36" s="195" t="s">
        <v>12</v>
      </c>
    </row>
    <row r="37" spans="1:25" ht="15" customHeight="1">
      <c r="B37" s="213" t="s">
        <v>35</v>
      </c>
      <c r="C37" s="213" t="s">
        <v>31</v>
      </c>
      <c r="D37" s="213" t="s">
        <v>26</v>
      </c>
      <c r="E37" s="213" t="s">
        <v>27</v>
      </c>
      <c r="F37" s="213" t="s">
        <v>4</v>
      </c>
      <c r="G37" s="213" t="s">
        <v>38</v>
      </c>
      <c r="H37" s="213" t="s">
        <v>39</v>
      </c>
      <c r="I37" s="213" t="s">
        <v>28</v>
      </c>
      <c r="J37" s="213" t="s">
        <v>29</v>
      </c>
    </row>
    <row r="38" spans="1:25" ht="15" customHeight="1">
      <c r="B38" s="229" t="s">
        <v>48</v>
      </c>
      <c r="C38" s="229"/>
      <c r="D38" s="229" t="str">
        <f>E19</f>
        <v>ELC-HV</v>
      </c>
      <c r="E38" s="226" t="s">
        <v>504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1:25" ht="15" customHeight="1">
      <c r="B39" s="229" t="s">
        <v>48</v>
      </c>
      <c r="C39" s="229"/>
      <c r="D39" s="229" t="str">
        <f t="shared" ref="D39:D40" si="7">E20</f>
        <v>ELC-MV</v>
      </c>
      <c r="E39" s="226" t="s">
        <v>505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1:25" ht="15" customHeight="1">
      <c r="B40" s="229" t="s">
        <v>48</v>
      </c>
      <c r="C40" s="229"/>
      <c r="D40" s="229" t="str">
        <f t="shared" si="7"/>
        <v>ELCDD</v>
      </c>
      <c r="E40" s="226" t="s">
        <v>506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1:25" ht="15" customHeight="1">
      <c r="B41" s="229" t="s">
        <v>48</v>
      </c>
      <c r="C41" s="229"/>
      <c r="D41" s="229" t="str">
        <f>E22</f>
        <v>ELCD</v>
      </c>
      <c r="E41" s="226" t="s">
        <v>742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1:25" ht="15" customHeight="1">
      <c r="B42" s="229" t="s">
        <v>48</v>
      </c>
      <c r="C42" s="229"/>
      <c r="D42" s="219" t="s">
        <v>509</v>
      </c>
      <c r="E42" s="226" t="s">
        <v>489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1:25" ht="15" customHeight="1">
      <c r="B43" s="229" t="s">
        <v>48</v>
      </c>
      <c r="C43" s="229"/>
      <c r="D43" s="219" t="s">
        <v>639</v>
      </c>
      <c r="E43" s="226" t="s">
        <v>490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1:25" ht="15" customHeight="1">
      <c r="B44" s="229" t="s">
        <v>48</v>
      </c>
      <c r="C44" s="229"/>
      <c r="D44" s="219" t="s">
        <v>637</v>
      </c>
      <c r="E44" s="226" t="s">
        <v>491</v>
      </c>
      <c r="F44" s="229" t="s">
        <v>52</v>
      </c>
      <c r="G44" s="229" t="s">
        <v>697</v>
      </c>
      <c r="H44" s="229" t="s">
        <v>96</v>
      </c>
      <c r="I44" s="229"/>
      <c r="J44" s="229" t="s">
        <v>44</v>
      </c>
    </row>
    <row r="45" spans="1:25" ht="15" customHeight="1">
      <c r="B45" s="229" t="s">
        <v>48</v>
      </c>
      <c r="C45" s="229"/>
      <c r="D45" s="219" t="s">
        <v>638</v>
      </c>
      <c r="E45" s="226" t="s">
        <v>492</v>
      </c>
      <c r="F45" s="229" t="s">
        <v>52</v>
      </c>
      <c r="G45" s="229" t="s">
        <v>697</v>
      </c>
      <c r="H45" s="229" t="s">
        <v>96</v>
      </c>
      <c r="I45" s="229"/>
      <c r="J45" s="229" t="s">
        <v>44</v>
      </c>
    </row>
    <row r="46" spans="1:25" ht="15" customHeight="1">
      <c r="B46" s="229"/>
      <c r="C46" s="229"/>
      <c r="D46" s="219"/>
      <c r="E46" s="226"/>
      <c r="F46" s="229"/>
      <c r="G46" s="229"/>
      <c r="H46" s="229"/>
      <c r="I46" s="229"/>
      <c r="J46" s="229"/>
    </row>
    <row r="47" spans="1:25" ht="15" customHeight="1">
      <c r="B47" s="229" t="s">
        <v>771</v>
      </c>
      <c r="C47" s="229"/>
      <c r="D47" s="219" t="s">
        <v>770</v>
      </c>
      <c r="E47" s="226" t="s">
        <v>772</v>
      </c>
      <c r="F47" s="229" t="s">
        <v>52</v>
      </c>
      <c r="G47" s="229"/>
      <c r="H47" s="229" t="s">
        <v>96</v>
      </c>
      <c r="I47" s="229"/>
      <c r="J47" s="229"/>
    </row>
    <row r="48" spans="1:25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D54" s="197"/>
      <c r="E54" s="197"/>
      <c r="G54" s="197"/>
      <c r="H54" s="197"/>
      <c r="I54" s="197"/>
      <c r="J54" s="197"/>
      <c r="K54" s="197"/>
      <c r="L54" s="197"/>
      <c r="M54" s="197"/>
      <c r="N54" s="197"/>
    </row>
    <row r="55" spans="2:14" ht="15" customHeight="1"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59"/>
      <c r="C57" s="59"/>
      <c r="D57" s="197"/>
      <c r="E57" s="197"/>
      <c r="F57" s="197"/>
      <c r="G57" s="197"/>
      <c r="H57" s="197"/>
      <c r="I57" s="197"/>
      <c r="J57" s="197"/>
      <c r="K57" s="197"/>
      <c r="L57" s="197"/>
      <c r="M57" s="393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</row>
    <row r="61" spans="2:14" ht="15" customHeight="1">
      <c r="B61" s="197"/>
      <c r="C61" s="197"/>
      <c r="D61" s="197"/>
      <c r="E61" s="197"/>
      <c r="F61" s="197"/>
      <c r="G61" s="197"/>
      <c r="H61" s="197"/>
      <c r="I61" s="197"/>
      <c r="J61" s="197"/>
      <c r="K61" s="393"/>
      <c r="L61" s="197"/>
      <c r="M61" s="197"/>
      <c r="N61" s="197"/>
    </row>
    <row r="62" spans="2:14" ht="1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393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  <row r="73" spans="2:14" ht="15" customHeight="1"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</row>
    <row r="74" spans="2:14" ht="15" customHeight="1"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</row>
    <row r="75" spans="2:14" ht="15" customHeight="1"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75"/>
  <cols>
    <col min="2" max="2" width="14.42578125" customWidth="1"/>
  </cols>
  <sheetData>
    <row r="3" spans="2:13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  <c r="K3" s="10"/>
    </row>
    <row r="4" spans="2:13" s="2" customFormat="1" ht="17.45" customHeight="1">
      <c r="B4" s="11"/>
      <c r="C4" s="11"/>
      <c r="D4" s="11"/>
      <c r="E4" s="11"/>
      <c r="F4" s="11"/>
      <c r="G4" s="11"/>
    </row>
    <row r="5" spans="2:13" ht="18">
      <c r="B5" s="8" t="s">
        <v>104</v>
      </c>
      <c r="C5" s="9"/>
      <c r="F5" s="7"/>
      <c r="G5" s="7"/>
    </row>
    <row r="6" spans="2:13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L6" s="44" t="s">
        <v>687</v>
      </c>
      <c r="M6" s="44" t="s">
        <v>702</v>
      </c>
    </row>
    <row r="7" spans="2:13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L7" s="41" t="s">
        <v>107</v>
      </c>
      <c r="M7" s="41" t="s">
        <v>107</v>
      </c>
    </row>
    <row r="8" spans="2:13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L8" s="45">
        <f>-J12/'EB1'!S11</f>
        <v>3.7842848945148093</v>
      </c>
      <c r="M8" s="45">
        <f>+H41/H39</f>
        <v>20.927777777777781</v>
      </c>
    </row>
    <row r="9" spans="2:13">
      <c r="F9" s="7"/>
      <c r="G9" s="7"/>
    </row>
    <row r="10" spans="2:13">
      <c r="F10" s="7"/>
      <c r="G10" s="7"/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7" t="s">
        <v>536</v>
      </c>
      <c r="C4" s="449" t="s">
        <v>537</v>
      </c>
      <c r="D4" s="450"/>
      <c r="E4" s="450"/>
      <c r="F4" s="450"/>
      <c r="G4" s="450"/>
      <c r="H4" s="450"/>
      <c r="I4" s="450"/>
      <c r="J4" s="450"/>
      <c r="K4" s="451"/>
      <c r="L4" s="452" t="s">
        <v>118</v>
      </c>
      <c r="M4" s="453"/>
      <c r="N4" s="453"/>
      <c r="O4" s="454" t="s">
        <v>46</v>
      </c>
    </row>
    <row r="5" spans="2:15" ht="27.75">
      <c r="B5" s="448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5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2022-05-04T21:42:43Z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