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0B7865D1-1B65-4697-9C9C-C568A9BB5186}" xr6:coauthVersionLast="47" xr6:coauthVersionMax="47" xr10:uidLastSave="{00000000-0000-0000-0000-000000000000}"/>
  <bookViews>
    <workbookView xWindow="-120" yWindow="-120" windowWidth="29040" windowHeight="15720" tabRatio="694" firstSheet="1" activeTab="7" xr2:uid="{00000000-000D-0000-FFFF-FFFF00000000}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9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7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 localSheetId="6">#REF!</definedName>
    <definedName name="hydro_temp">#REF!</definedName>
    <definedName name="input_05" localSheetId="9">#REF!</definedName>
    <definedName name="input_05" localSheetId="6">#REF!</definedName>
    <definedName name="input_05">#REF!</definedName>
    <definedName name="last" localSheetId="9">#REF!</definedName>
    <definedName name="last" localSheetId="6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 localSheetId="6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 localSheetId="6">#REF!</definedName>
    <definedName name="Technical_Notes_...">#REF!</definedName>
    <definedName name="temp" localSheetId="9">#REF!</definedName>
    <definedName name="temp" localSheetId="6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5" i="166" l="1"/>
  <c r="W18" i="166"/>
  <c r="H9" i="166"/>
  <c r="H10" i="166"/>
  <c r="H11" i="166"/>
  <c r="H12" i="166"/>
  <c r="H13" i="166"/>
  <c r="H14" i="166"/>
  <c r="H15" i="166"/>
  <c r="H16" i="166"/>
  <c r="H17" i="166"/>
  <c r="H18" i="166"/>
  <c r="H19" i="166"/>
  <c r="H20" i="166"/>
  <c r="H21" i="166"/>
  <c r="H22" i="166"/>
  <c r="H23" i="166"/>
  <c r="H24" i="166"/>
  <c r="H25" i="166"/>
  <c r="H26" i="166"/>
  <c r="H27" i="166"/>
  <c r="H28" i="166"/>
  <c r="H29" i="166"/>
  <c r="H30" i="166"/>
  <c r="H31" i="166"/>
  <c r="H32" i="166"/>
  <c r="H33" i="166"/>
  <c r="H34" i="166"/>
  <c r="H35" i="166"/>
  <c r="H36" i="166"/>
  <c r="H37" i="166"/>
  <c r="H38" i="166"/>
  <c r="H39" i="166"/>
  <c r="H40" i="166"/>
  <c r="H41" i="166"/>
  <c r="H8" i="166"/>
  <c r="I8" i="163"/>
  <c r="I9" i="163"/>
  <c r="I10" i="163"/>
  <c r="I11" i="163"/>
  <c r="I12" i="163"/>
  <c r="I13" i="163"/>
  <c r="I14" i="163"/>
  <c r="I15" i="163"/>
  <c r="I16" i="163"/>
  <c r="I17" i="163"/>
  <c r="I18" i="163"/>
  <c r="I19" i="163"/>
  <c r="I20" i="163"/>
  <c r="I21" i="163"/>
  <c r="I22" i="163"/>
  <c r="I23" i="163"/>
  <c r="I24" i="163"/>
  <c r="I25" i="163"/>
  <c r="I26" i="163"/>
  <c r="I27" i="163"/>
  <c r="I28" i="163"/>
  <c r="I29" i="163"/>
  <c r="I30" i="163"/>
  <c r="I31" i="163"/>
  <c r="I32" i="163"/>
  <c r="I33" i="163"/>
  <c r="I34" i="163"/>
  <c r="I35" i="163"/>
  <c r="I36" i="163"/>
  <c r="I37" i="163"/>
  <c r="I38" i="163"/>
  <c r="I39" i="163"/>
  <c r="I40" i="163"/>
  <c r="I41" i="163"/>
  <c r="I7" i="163"/>
  <c r="G8" i="159"/>
  <c r="G9" i="159"/>
  <c r="G10" i="159"/>
  <c r="G11" i="159"/>
  <c r="G12" i="159"/>
  <c r="G13" i="159"/>
  <c r="G14" i="159"/>
  <c r="G15" i="159"/>
  <c r="G16" i="159"/>
  <c r="G17" i="159"/>
  <c r="G18" i="159"/>
  <c r="G19" i="159"/>
  <c r="G20" i="159"/>
  <c r="G21" i="159"/>
  <c r="G22" i="159"/>
  <c r="G23" i="159"/>
  <c r="G24" i="159"/>
  <c r="G25" i="159"/>
  <c r="G26" i="159"/>
  <c r="G27" i="159"/>
  <c r="G28" i="159"/>
  <c r="G29" i="159"/>
  <c r="G30" i="159"/>
  <c r="G31" i="159"/>
  <c r="G32" i="159"/>
  <c r="G33" i="159"/>
  <c r="G34" i="159"/>
  <c r="G35" i="159"/>
  <c r="G36" i="159"/>
  <c r="G37" i="159"/>
  <c r="G38" i="159"/>
  <c r="G39" i="159"/>
  <c r="G40" i="159"/>
  <c r="G41" i="159"/>
  <c r="G42" i="159"/>
  <c r="G43" i="159"/>
  <c r="G44" i="159"/>
  <c r="G45" i="159"/>
  <c r="G46" i="159"/>
  <c r="G47" i="159"/>
  <c r="G48" i="159"/>
  <c r="G49" i="159"/>
  <c r="G50" i="159"/>
  <c r="G51" i="159"/>
  <c r="G52" i="159"/>
  <c r="G53" i="159"/>
  <c r="G54" i="159"/>
  <c r="G55" i="159"/>
  <c r="G56" i="159"/>
  <c r="G57" i="159"/>
  <c r="G7" i="159"/>
  <c r="I8" i="162"/>
  <c r="I9" i="162"/>
  <c r="I10" i="162"/>
  <c r="I11" i="162"/>
  <c r="I12" i="162"/>
  <c r="I13" i="162"/>
  <c r="I14" i="162"/>
  <c r="I7" i="162"/>
  <c r="V128" i="159"/>
  <c r="V127" i="159"/>
  <c r="V126" i="159"/>
  <c r="V125" i="159"/>
  <c r="V124" i="159"/>
  <c r="V123" i="159"/>
  <c r="V122" i="159"/>
  <c r="V121" i="159"/>
  <c r="V120" i="159"/>
  <c r="V119" i="159"/>
  <c r="V118" i="159"/>
  <c r="V117" i="159"/>
  <c r="V116" i="159"/>
  <c r="V115" i="159"/>
  <c r="V114" i="159"/>
  <c r="V113" i="159"/>
  <c r="V112" i="159"/>
  <c r="V111" i="159"/>
  <c r="V110" i="159"/>
  <c r="V109" i="159"/>
  <c r="V108" i="159"/>
  <c r="V107" i="159"/>
  <c r="V106" i="159"/>
  <c r="V105" i="159"/>
  <c r="V104" i="159"/>
  <c r="V103" i="159"/>
  <c r="V102" i="159"/>
  <c r="V101" i="159"/>
  <c r="V100" i="159"/>
  <c r="V99" i="159"/>
  <c r="V98" i="159"/>
  <c r="V97" i="159"/>
  <c r="V96" i="159"/>
  <c r="V95" i="159"/>
  <c r="V94" i="159"/>
  <c r="V93" i="159"/>
  <c r="V92" i="159"/>
  <c r="V91" i="159"/>
  <c r="V90" i="159"/>
  <c r="V89" i="159"/>
  <c r="V88" i="159"/>
  <c r="V87" i="159"/>
  <c r="V86" i="159"/>
  <c r="V85" i="159"/>
  <c r="V84" i="159"/>
  <c r="V83" i="159"/>
  <c r="V82" i="159"/>
  <c r="V81" i="159"/>
  <c r="V80" i="159"/>
  <c r="V79" i="159"/>
  <c r="V78" i="159"/>
  <c r="V77" i="159"/>
  <c r="V76" i="159"/>
  <c r="V75" i="159"/>
  <c r="V74" i="159"/>
  <c r="V73" i="159"/>
  <c r="V72" i="159"/>
  <c r="V71" i="159"/>
  <c r="V70" i="159"/>
  <c r="V69" i="159"/>
  <c r="V68" i="159"/>
  <c r="V67" i="159"/>
  <c r="V66" i="159"/>
  <c r="V65" i="159"/>
  <c r="V64" i="159"/>
  <c r="V63" i="159"/>
  <c r="V62" i="159"/>
  <c r="V61" i="159"/>
  <c r="V60" i="159"/>
  <c r="V59" i="159"/>
  <c r="V58" i="159"/>
  <c r="V57" i="159"/>
  <c r="V56" i="159"/>
  <c r="V55" i="159"/>
  <c r="V54" i="159"/>
  <c r="V53" i="159"/>
  <c r="V52" i="159"/>
  <c r="V51" i="159"/>
  <c r="V50" i="159"/>
  <c r="V49" i="159"/>
  <c r="V48" i="159"/>
  <c r="V47" i="159"/>
  <c r="V46" i="159"/>
  <c r="V45" i="159"/>
  <c r="V44" i="159"/>
  <c r="V43" i="159"/>
  <c r="V42" i="159"/>
  <c r="V41" i="159"/>
  <c r="V40" i="159"/>
  <c r="V39" i="159"/>
  <c r="V38" i="159"/>
  <c r="V37" i="159"/>
  <c r="V36" i="159"/>
  <c r="V35" i="159"/>
  <c r="V34" i="159"/>
  <c r="V33" i="159"/>
  <c r="V32" i="159"/>
  <c r="V31" i="159"/>
  <c r="V30" i="159"/>
  <c r="V29" i="159"/>
  <c r="V28" i="159"/>
  <c r="V27" i="159"/>
  <c r="V26" i="159"/>
  <c r="V25" i="159"/>
  <c r="V24" i="159"/>
  <c r="V23" i="159"/>
  <c r="V22" i="159"/>
  <c r="V21" i="159"/>
  <c r="V20" i="159"/>
  <c r="V19" i="159"/>
  <c r="V18" i="159"/>
  <c r="V17" i="159"/>
  <c r="V16" i="159"/>
  <c r="V15" i="159"/>
  <c r="V14" i="159"/>
  <c r="V13" i="159"/>
  <c r="V12" i="159"/>
  <c r="V11" i="159"/>
  <c r="V10" i="159"/>
  <c r="V9" i="159"/>
  <c r="V8" i="159"/>
  <c r="V7" i="159"/>
  <c r="W44" i="166" l="1"/>
  <c r="W47" i="166"/>
  <c r="W46" i="166"/>
  <c r="W49" i="166"/>
  <c r="W48" i="166"/>
  <c r="W50" i="166"/>
  <c r="W52" i="166"/>
  <c r="W51" i="166"/>
  <c r="W63" i="166"/>
  <c r="W62" i="166"/>
  <c r="W61" i="166"/>
  <c r="W60" i="166"/>
  <c r="W59" i="166"/>
  <c r="W58" i="166"/>
  <c r="W57" i="166"/>
  <c r="W56" i="166"/>
  <c r="W55" i="166"/>
  <c r="W54" i="166"/>
  <c r="W53" i="166"/>
  <c r="W43" i="166"/>
  <c r="W42" i="166"/>
  <c r="W41" i="166"/>
  <c r="W40" i="166"/>
  <c r="W39" i="166"/>
  <c r="W38" i="166"/>
  <c r="W37" i="166"/>
  <c r="W36" i="166"/>
  <c r="W35" i="166"/>
  <c r="W34" i="166"/>
  <c r="W33" i="166"/>
  <c r="W30" i="166"/>
  <c r="W31" i="166"/>
  <c r="W32" i="166"/>
  <c r="W29" i="166"/>
  <c r="W28" i="166"/>
  <c r="W27" i="166"/>
  <c r="W26" i="166"/>
  <c r="W25" i="166"/>
  <c r="W24" i="166"/>
  <c r="W23" i="166"/>
  <c r="W22" i="166"/>
  <c r="W21" i="166"/>
  <c r="W20" i="166"/>
  <c r="W17" i="166"/>
  <c r="W19" i="166"/>
  <c r="W16" i="166"/>
  <c r="W15" i="166" l="1"/>
  <c r="W14" i="166"/>
  <c r="W13" i="166"/>
  <c r="W12" i="166"/>
  <c r="W11" i="166"/>
  <c r="W10" i="166"/>
  <c r="W9" i="166"/>
  <c r="W8" i="166"/>
  <c r="Z12" i="162"/>
  <c r="D29" i="162"/>
  <c r="D28" i="162"/>
  <c r="D27" i="162"/>
  <c r="B28" i="162"/>
  <c r="S13" i="162" s="1"/>
  <c r="Z14" i="162"/>
  <c r="Y14" i="162"/>
  <c r="Z13" i="162"/>
  <c r="Y13" i="162"/>
  <c r="Y12" i="162"/>
  <c r="Z11" i="162"/>
  <c r="Y11" i="162"/>
  <c r="Z10" i="162"/>
  <c r="Y10" i="162"/>
  <c r="Z9" i="162"/>
  <c r="Y9" i="162"/>
  <c r="Y8" i="162"/>
  <c r="Y9" i="163"/>
  <c r="Y10" i="163"/>
  <c r="Y11" i="163"/>
  <c r="Y12" i="163"/>
  <c r="Y13" i="163"/>
  <c r="Y14" i="163"/>
  <c r="Y15" i="163"/>
  <c r="Y16" i="163"/>
  <c r="Y17" i="163"/>
  <c r="Y18" i="163"/>
  <c r="Y19" i="163"/>
  <c r="Y20" i="163"/>
  <c r="Y21" i="163"/>
  <c r="Y22" i="163"/>
  <c r="Y23" i="163"/>
  <c r="Y24" i="163"/>
  <c r="Y25" i="163"/>
  <c r="Y26" i="163"/>
  <c r="Y27" i="163"/>
  <c r="Y28" i="163"/>
  <c r="Y29" i="163"/>
  <c r="Y30" i="163"/>
  <c r="Y31" i="163"/>
  <c r="Y32" i="163"/>
  <c r="Y33" i="163"/>
  <c r="Y34" i="163"/>
  <c r="Y35" i="163"/>
  <c r="Y36" i="163"/>
  <c r="Y37" i="163"/>
  <c r="Y38" i="163"/>
  <c r="Y39" i="163"/>
  <c r="Y40" i="163"/>
  <c r="Y41" i="163"/>
  <c r="Y42" i="163"/>
  <c r="Y43" i="163"/>
  <c r="Y44" i="163"/>
  <c r="Y45" i="163"/>
  <c r="Y46" i="163"/>
  <c r="Y47" i="163"/>
  <c r="Y48" i="163"/>
  <c r="Y49" i="163"/>
  <c r="Y50" i="163"/>
  <c r="Y51" i="163"/>
  <c r="Y8" i="163"/>
  <c r="C7" i="169"/>
  <c r="Q16" i="166" s="1"/>
  <c r="D7" i="169"/>
  <c r="X16" i="166" s="1"/>
  <c r="E7" i="169"/>
  <c r="F7" i="169"/>
  <c r="G7" i="169"/>
  <c r="H7" i="169"/>
  <c r="L7" i="169" s="1"/>
  <c r="I7" i="169" s="1"/>
  <c r="J7" i="169"/>
  <c r="S7" i="169"/>
  <c r="C8" i="169"/>
  <c r="Q17" i="166" s="1"/>
  <c r="D8" i="169"/>
  <c r="X17" i="166" s="1"/>
  <c r="E8" i="169"/>
  <c r="F8" i="169"/>
  <c r="G8" i="169"/>
  <c r="H8" i="169"/>
  <c r="L8" i="169" s="1"/>
  <c r="I8" i="169" s="1"/>
  <c r="J8" i="169"/>
  <c r="O8" i="169"/>
  <c r="P8" i="169"/>
  <c r="C9" i="169"/>
  <c r="Q18" i="166" s="1"/>
  <c r="D9" i="169"/>
  <c r="X18" i="166" s="1"/>
  <c r="E9" i="169"/>
  <c r="F9" i="169"/>
  <c r="G9" i="169"/>
  <c r="H9" i="169"/>
  <c r="L9" i="169" s="1"/>
  <c r="I9" i="169" s="1"/>
  <c r="C10" i="169"/>
  <c r="Q19" i="166" s="1"/>
  <c r="D10" i="169"/>
  <c r="X19" i="166" s="1"/>
  <c r="E10" i="169"/>
  <c r="F10" i="169"/>
  <c r="G10" i="169"/>
  <c r="H10" i="169"/>
  <c r="L10" i="169" s="1"/>
  <c r="I10" i="169" s="1"/>
  <c r="C11" i="169"/>
  <c r="Q20" i="166" s="1"/>
  <c r="D11" i="169"/>
  <c r="X20" i="166" s="1"/>
  <c r="E11" i="169"/>
  <c r="F11" i="169"/>
  <c r="G11" i="169"/>
  <c r="H11" i="169"/>
  <c r="L11" i="169" s="1"/>
  <c r="I11" i="169" s="1"/>
  <c r="J11" i="169"/>
  <c r="C12" i="169"/>
  <c r="Q21" i="166" s="1"/>
  <c r="D12" i="169"/>
  <c r="X21" i="166" s="1"/>
  <c r="E12" i="169"/>
  <c r="F12" i="169"/>
  <c r="G12" i="169"/>
  <c r="H12" i="169"/>
  <c r="L12" i="169" s="1"/>
  <c r="I12" i="169" s="1"/>
  <c r="J12" i="169"/>
  <c r="C13" i="169"/>
  <c r="Q22" i="166" s="1"/>
  <c r="D13" i="169"/>
  <c r="X22" i="166" s="1"/>
  <c r="E13" i="169"/>
  <c r="F13" i="169"/>
  <c r="G13" i="169"/>
  <c r="H13" i="169"/>
  <c r="L13" i="169" s="1"/>
  <c r="I13" i="169" s="1"/>
  <c r="J13" i="169"/>
  <c r="C14" i="169"/>
  <c r="Q23" i="166" s="1"/>
  <c r="D14" i="169"/>
  <c r="X23" i="166" s="1"/>
  <c r="E14" i="169"/>
  <c r="F14" i="169"/>
  <c r="G14" i="169"/>
  <c r="H14" i="169"/>
  <c r="L14" i="169" s="1"/>
  <c r="I14" i="169" s="1"/>
  <c r="J14" i="169"/>
  <c r="O14" i="169"/>
  <c r="C15" i="169"/>
  <c r="Q24" i="166" s="1"/>
  <c r="D15" i="169"/>
  <c r="X24" i="166" s="1"/>
  <c r="E15" i="169"/>
  <c r="F15" i="169"/>
  <c r="G15" i="169"/>
  <c r="H15" i="169"/>
  <c r="L15" i="169" s="1"/>
  <c r="I15" i="169" s="1"/>
  <c r="J15" i="169"/>
  <c r="O15" i="169"/>
  <c r="C16" i="169"/>
  <c r="Q25" i="166" s="1"/>
  <c r="D16" i="169"/>
  <c r="X25" i="166" s="1"/>
  <c r="E16" i="169"/>
  <c r="F16" i="169"/>
  <c r="G16" i="169"/>
  <c r="H16" i="169"/>
  <c r="L16" i="169" s="1"/>
  <c r="I16" i="169" s="1"/>
  <c r="J16" i="169"/>
  <c r="C17" i="169"/>
  <c r="Q26" i="166" s="1"/>
  <c r="D17" i="169"/>
  <c r="X26" i="166" s="1"/>
  <c r="E17" i="169"/>
  <c r="F17" i="169"/>
  <c r="G17" i="169"/>
  <c r="J17" i="169"/>
  <c r="L17" i="169"/>
  <c r="C18" i="169"/>
  <c r="Q27" i="166" s="1"/>
  <c r="D18" i="169"/>
  <c r="X27" i="166" s="1"/>
  <c r="E18" i="169"/>
  <c r="F18" i="169"/>
  <c r="G18" i="169"/>
  <c r="J18" i="169"/>
  <c r="L18" i="169"/>
  <c r="I18" i="169" s="1"/>
  <c r="C19" i="169"/>
  <c r="Q28" i="166" s="1"/>
  <c r="D19" i="169"/>
  <c r="X28" i="166" s="1"/>
  <c r="E19" i="169"/>
  <c r="F19" i="169"/>
  <c r="G19" i="169"/>
  <c r="J19" i="169"/>
  <c r="L19" i="169"/>
  <c r="I19" i="169" s="1"/>
  <c r="P19" i="169"/>
  <c r="C20" i="169"/>
  <c r="Q29" i="166" s="1"/>
  <c r="D20" i="169"/>
  <c r="X29" i="166" s="1"/>
  <c r="E20" i="169"/>
  <c r="F20" i="169"/>
  <c r="G20" i="169"/>
  <c r="H20" i="169"/>
  <c r="J20" i="169"/>
  <c r="L20" i="169"/>
  <c r="I20" i="169" s="1"/>
  <c r="C21" i="169"/>
  <c r="Q30" i="166" s="1"/>
  <c r="D21" i="169"/>
  <c r="X30" i="166" s="1"/>
  <c r="E21" i="169"/>
  <c r="F21" i="169"/>
  <c r="G21" i="169"/>
  <c r="J21" i="169"/>
  <c r="L21" i="169"/>
  <c r="I21" i="169" s="1"/>
  <c r="C22" i="169"/>
  <c r="Q31" i="166" s="1"/>
  <c r="D22" i="169"/>
  <c r="X31" i="166" s="1"/>
  <c r="E22" i="169"/>
  <c r="F22" i="169"/>
  <c r="G22" i="169"/>
  <c r="H22" i="169"/>
  <c r="L22" i="169" s="1"/>
  <c r="I22" i="169" s="1"/>
  <c r="J22" i="169"/>
  <c r="O22" i="169"/>
  <c r="C23" i="169"/>
  <c r="Q32" i="166" s="1"/>
  <c r="D23" i="169"/>
  <c r="X32" i="166" s="1"/>
  <c r="E23" i="169"/>
  <c r="F23" i="169"/>
  <c r="G23" i="169"/>
  <c r="H23" i="169"/>
  <c r="L23" i="169" s="1"/>
  <c r="I23" i="169" s="1"/>
  <c r="J23" i="169"/>
  <c r="O23" i="169"/>
  <c r="P23" i="169"/>
  <c r="C24" i="169"/>
  <c r="Q33" i="166" s="1"/>
  <c r="D24" i="169"/>
  <c r="X33" i="166" s="1"/>
  <c r="E24" i="169"/>
  <c r="F24" i="169"/>
  <c r="G24" i="169"/>
  <c r="H24" i="169"/>
  <c r="L24" i="169" s="1"/>
  <c r="I24" i="169" s="1"/>
  <c r="J24" i="169"/>
  <c r="O24" i="169"/>
  <c r="C25" i="169"/>
  <c r="Q34" i="166" s="1"/>
  <c r="D25" i="169"/>
  <c r="X34" i="166" s="1"/>
  <c r="E25" i="169"/>
  <c r="F25" i="169"/>
  <c r="G25" i="169"/>
  <c r="H25" i="169"/>
  <c r="J25" i="169"/>
  <c r="L25" i="169"/>
  <c r="I25" i="169" s="1"/>
  <c r="O25" i="169"/>
  <c r="C26" i="169"/>
  <c r="Q35" i="166" s="1"/>
  <c r="D26" i="169"/>
  <c r="X35" i="166" s="1"/>
  <c r="E26" i="169"/>
  <c r="F26" i="169"/>
  <c r="G26" i="169"/>
  <c r="H26" i="169"/>
  <c r="J26" i="169"/>
  <c r="L26" i="169"/>
  <c r="I26" i="169" s="1"/>
  <c r="O26" i="169"/>
  <c r="C27" i="169"/>
  <c r="Q36" i="166" s="1"/>
  <c r="D27" i="169"/>
  <c r="X36" i="166" s="1"/>
  <c r="E27" i="169"/>
  <c r="F27" i="169"/>
  <c r="G27" i="169"/>
  <c r="H27" i="169"/>
  <c r="L27" i="169" s="1"/>
  <c r="I27" i="169" s="1"/>
  <c r="J27" i="169"/>
  <c r="O27" i="169"/>
  <c r="C28" i="169"/>
  <c r="Q37" i="166" s="1"/>
  <c r="D28" i="169"/>
  <c r="X37" i="166" s="1"/>
  <c r="E28" i="169"/>
  <c r="F28" i="169"/>
  <c r="G28" i="169"/>
  <c r="H28" i="169"/>
  <c r="L28" i="169" s="1"/>
  <c r="I28" i="169" s="1"/>
  <c r="J28" i="169"/>
  <c r="O28" i="169"/>
  <c r="C29" i="169"/>
  <c r="Q38" i="166" s="1"/>
  <c r="D29" i="169"/>
  <c r="X38" i="166" s="1"/>
  <c r="E29" i="169"/>
  <c r="F29" i="169"/>
  <c r="G29" i="169"/>
  <c r="H29" i="169"/>
  <c r="J29" i="169"/>
  <c r="L29" i="169"/>
  <c r="I29" i="169" s="1"/>
  <c r="O29" i="169"/>
  <c r="C30" i="169"/>
  <c r="Q39" i="166" s="1"/>
  <c r="D30" i="169"/>
  <c r="X39" i="166" s="1"/>
  <c r="E30" i="169"/>
  <c r="F30" i="169"/>
  <c r="G30" i="169"/>
  <c r="H30" i="169"/>
  <c r="L30" i="169" s="1"/>
  <c r="I30" i="169" s="1"/>
  <c r="J30" i="169"/>
  <c r="O30" i="169"/>
  <c r="C31" i="169"/>
  <c r="Q40" i="166" s="1"/>
  <c r="D31" i="169"/>
  <c r="X40" i="166" s="1"/>
  <c r="E31" i="169"/>
  <c r="F31" i="169"/>
  <c r="G31" i="169"/>
  <c r="H31" i="169"/>
  <c r="L31" i="169" s="1"/>
  <c r="I31" i="169" s="1"/>
  <c r="J31" i="169"/>
  <c r="O31" i="169"/>
  <c r="C32" i="169"/>
  <c r="Q41" i="166" s="1"/>
  <c r="D32" i="169"/>
  <c r="X41" i="166" s="1"/>
  <c r="E32" i="169"/>
  <c r="F32" i="169"/>
  <c r="G32" i="169"/>
  <c r="H32" i="169"/>
  <c r="L32" i="169" s="1"/>
  <c r="I32" i="169" s="1"/>
  <c r="J32" i="169"/>
  <c r="O32" i="169"/>
  <c r="C33" i="169"/>
  <c r="Q42" i="166" s="1"/>
  <c r="D33" i="169"/>
  <c r="X42" i="166" s="1"/>
  <c r="E33" i="169"/>
  <c r="F33" i="169"/>
  <c r="G33" i="169"/>
  <c r="H33" i="169"/>
  <c r="L33" i="169" s="1"/>
  <c r="I33" i="169" s="1"/>
  <c r="J33" i="169"/>
  <c r="O33" i="169"/>
  <c r="C34" i="169"/>
  <c r="Q43" i="166" s="1"/>
  <c r="D34" i="169"/>
  <c r="X43" i="166" s="1"/>
  <c r="E34" i="169"/>
  <c r="F34" i="169"/>
  <c r="G34" i="169"/>
  <c r="H34" i="169"/>
  <c r="J34" i="169"/>
  <c r="L34" i="169"/>
  <c r="I34" i="169" s="1"/>
  <c r="O34" i="169"/>
  <c r="C35" i="169"/>
  <c r="Q44" i="166" s="1"/>
  <c r="D35" i="169"/>
  <c r="X44" i="166" s="1"/>
  <c r="E35" i="169"/>
  <c r="F35" i="169"/>
  <c r="G35" i="169"/>
  <c r="H35" i="169"/>
  <c r="L35" i="169" s="1"/>
  <c r="I35" i="169" s="1"/>
  <c r="J35" i="169"/>
  <c r="O35" i="169"/>
  <c r="P35" i="169"/>
  <c r="C36" i="169"/>
  <c r="Q45" i="166" s="1"/>
  <c r="D36" i="169"/>
  <c r="X45" i="166" s="1"/>
  <c r="E36" i="169"/>
  <c r="F36" i="169"/>
  <c r="G36" i="169"/>
  <c r="H36" i="169"/>
  <c r="L36" i="169" s="1"/>
  <c r="I36" i="169" s="1"/>
  <c r="C37" i="169"/>
  <c r="Q46" i="166" s="1"/>
  <c r="D37" i="169"/>
  <c r="X46" i="166" s="1"/>
  <c r="E37" i="169"/>
  <c r="F37" i="169"/>
  <c r="G37" i="169"/>
  <c r="H37" i="169"/>
  <c r="J37" i="169"/>
  <c r="L37" i="169"/>
  <c r="I37" i="169" s="1"/>
  <c r="O37" i="169"/>
  <c r="C38" i="169"/>
  <c r="Q47" i="166" s="1"/>
  <c r="D38" i="169"/>
  <c r="X47" i="166" s="1"/>
  <c r="E38" i="169"/>
  <c r="F38" i="169"/>
  <c r="G38" i="169"/>
  <c r="H38" i="169"/>
  <c r="J38" i="169"/>
  <c r="L38" i="169"/>
  <c r="I38" i="169" s="1"/>
  <c r="O38" i="169"/>
  <c r="C39" i="169"/>
  <c r="Q48" i="166" s="1"/>
  <c r="D39" i="169"/>
  <c r="X48" i="166" s="1"/>
  <c r="E39" i="169"/>
  <c r="F39" i="169"/>
  <c r="G39" i="169"/>
  <c r="H39" i="169"/>
  <c r="J39" i="169"/>
  <c r="L39" i="169"/>
  <c r="C40" i="169"/>
  <c r="Q49" i="166" s="1"/>
  <c r="D40" i="169"/>
  <c r="X49" i="166" s="1"/>
  <c r="E40" i="169"/>
  <c r="F40" i="169"/>
  <c r="G40" i="169"/>
  <c r="H40" i="169"/>
  <c r="J40" i="169"/>
  <c r="L40" i="169"/>
  <c r="I40" i="169" s="1"/>
  <c r="C41" i="169"/>
  <c r="Q50" i="166" s="1"/>
  <c r="D41" i="169"/>
  <c r="X50" i="166" s="1"/>
  <c r="E41" i="169"/>
  <c r="F41" i="169"/>
  <c r="G41" i="169"/>
  <c r="J41" i="169"/>
  <c r="L41" i="169"/>
  <c r="I41" i="169" s="1"/>
  <c r="P41" i="169"/>
  <c r="C42" i="169"/>
  <c r="Q51" i="166" s="1"/>
  <c r="D42" i="169"/>
  <c r="X51" i="166" s="1"/>
  <c r="E42" i="169"/>
  <c r="F42" i="169"/>
  <c r="G42" i="169"/>
  <c r="H42" i="169"/>
  <c r="L42" i="169" s="1"/>
  <c r="I42" i="169" s="1"/>
  <c r="J42" i="169"/>
  <c r="O42" i="169"/>
  <c r="C43" i="169"/>
  <c r="Q52" i="166" s="1"/>
  <c r="D43" i="169"/>
  <c r="X52" i="166" s="1"/>
  <c r="E43" i="169"/>
  <c r="F43" i="169"/>
  <c r="G43" i="169"/>
  <c r="H43" i="169"/>
  <c r="L43" i="169" s="1"/>
  <c r="I43" i="169" s="1"/>
  <c r="J43" i="169"/>
  <c r="O43" i="169"/>
  <c r="P43" i="169"/>
  <c r="C44" i="169"/>
  <c r="Q53" i="166" s="1"/>
  <c r="D44" i="169"/>
  <c r="X53" i="166" s="1"/>
  <c r="E44" i="169"/>
  <c r="F44" i="169"/>
  <c r="G44" i="169"/>
  <c r="H44" i="169"/>
  <c r="L44" i="169" s="1"/>
  <c r="I44" i="169" s="1"/>
  <c r="J44" i="169"/>
  <c r="O44" i="169"/>
  <c r="C45" i="169"/>
  <c r="Q54" i="166" s="1"/>
  <c r="D45" i="169"/>
  <c r="X54" i="166" s="1"/>
  <c r="E45" i="169"/>
  <c r="F45" i="169"/>
  <c r="G45" i="169"/>
  <c r="H45" i="169"/>
  <c r="L45" i="169" s="1"/>
  <c r="I45" i="169" s="1"/>
  <c r="J45" i="169"/>
  <c r="O45" i="169"/>
  <c r="C46" i="169"/>
  <c r="Q55" i="166" s="1"/>
  <c r="D46" i="169"/>
  <c r="X55" i="166" s="1"/>
  <c r="E46" i="169"/>
  <c r="F46" i="169"/>
  <c r="G46" i="169"/>
  <c r="H46" i="169"/>
  <c r="L46" i="169" s="1"/>
  <c r="I46" i="169" s="1"/>
  <c r="J46" i="169"/>
  <c r="O46" i="169"/>
  <c r="C47" i="169"/>
  <c r="Q56" i="166" s="1"/>
  <c r="D47" i="169"/>
  <c r="X56" i="166" s="1"/>
  <c r="E47" i="169"/>
  <c r="F47" i="169"/>
  <c r="G47" i="169"/>
  <c r="H47" i="169"/>
  <c r="L47" i="169" s="1"/>
  <c r="I47" i="169" s="1"/>
  <c r="J47" i="169"/>
  <c r="O47" i="169"/>
  <c r="C48" i="169"/>
  <c r="Q57" i="166" s="1"/>
  <c r="D48" i="169"/>
  <c r="X57" i="166" s="1"/>
  <c r="E48" i="169"/>
  <c r="F48" i="169"/>
  <c r="G48" i="169"/>
  <c r="H48" i="169"/>
  <c r="L48" i="169" s="1"/>
  <c r="I48" i="169" s="1"/>
  <c r="J48" i="169"/>
  <c r="O48" i="169"/>
  <c r="C49" i="169"/>
  <c r="Q58" i="166" s="1"/>
  <c r="D49" i="169"/>
  <c r="X58" i="166" s="1"/>
  <c r="E49" i="169"/>
  <c r="F49" i="169"/>
  <c r="G49" i="169"/>
  <c r="H49" i="169"/>
  <c r="L49" i="169" s="1"/>
  <c r="I49" i="169" s="1"/>
  <c r="J49" i="169"/>
  <c r="O49" i="169"/>
  <c r="C50" i="169"/>
  <c r="Q59" i="166" s="1"/>
  <c r="D50" i="169"/>
  <c r="X59" i="166" s="1"/>
  <c r="E50" i="169"/>
  <c r="F50" i="169"/>
  <c r="G50" i="169"/>
  <c r="H50" i="169"/>
  <c r="L50" i="169" s="1"/>
  <c r="I50" i="169" s="1"/>
  <c r="J50" i="169"/>
  <c r="O50" i="169"/>
  <c r="C51" i="169"/>
  <c r="Q60" i="166" s="1"/>
  <c r="D51" i="169"/>
  <c r="X60" i="166" s="1"/>
  <c r="E51" i="169"/>
  <c r="F51" i="169"/>
  <c r="G51" i="169"/>
  <c r="H51" i="169"/>
  <c r="L51" i="169" s="1"/>
  <c r="I51" i="169" s="1"/>
  <c r="J51" i="169"/>
  <c r="O51" i="169"/>
  <c r="C52" i="169"/>
  <c r="Q61" i="166" s="1"/>
  <c r="D52" i="169"/>
  <c r="X61" i="166" s="1"/>
  <c r="E52" i="169"/>
  <c r="F52" i="169"/>
  <c r="G52" i="169"/>
  <c r="H52" i="169"/>
  <c r="J52" i="169"/>
  <c r="L52" i="169"/>
  <c r="I52" i="169" s="1"/>
  <c r="O52" i="169"/>
  <c r="C53" i="169"/>
  <c r="Q62" i="166" s="1"/>
  <c r="D53" i="169"/>
  <c r="X62" i="166" s="1"/>
  <c r="E53" i="169"/>
  <c r="F53" i="169"/>
  <c r="G53" i="169"/>
  <c r="H53" i="169"/>
  <c r="L53" i="169" s="1"/>
  <c r="I53" i="169" s="1"/>
  <c r="J53" i="169"/>
  <c r="O53" i="169"/>
  <c r="C54" i="169"/>
  <c r="Q63" i="166" s="1"/>
  <c r="D54" i="169"/>
  <c r="X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X15" i="166"/>
  <c r="Q15" i="166"/>
  <c r="C15" i="167" s="1"/>
  <c r="E15" i="167" s="1"/>
  <c r="X14" i="166"/>
  <c r="Q14" i="166"/>
  <c r="C14" i="167" s="1"/>
  <c r="E14" i="167" s="1"/>
  <c r="X13" i="166"/>
  <c r="Q13" i="166"/>
  <c r="C13" i="167" s="1"/>
  <c r="E13" i="167" s="1"/>
  <c r="X12" i="166"/>
  <c r="Q12" i="166"/>
  <c r="C12" i="167" s="1"/>
  <c r="E12" i="167" s="1"/>
  <c r="X11" i="166"/>
  <c r="Q11" i="166"/>
  <c r="C11" i="167" s="1"/>
  <c r="E11" i="167" s="1"/>
  <c r="X10" i="166"/>
  <c r="Q10" i="166"/>
  <c r="C10" i="167" s="1"/>
  <c r="E10" i="167" s="1"/>
  <c r="X9" i="166"/>
  <c r="Q9" i="166"/>
  <c r="C9" i="167" s="1"/>
  <c r="E9" i="167" s="1"/>
  <c r="X8" i="166"/>
  <c r="Q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P101" i="165"/>
  <c r="P99" i="165"/>
  <c r="R99" i="165" s="1"/>
  <c r="P98" i="165"/>
  <c r="R98" i="165" s="1"/>
  <c r="P97" i="165"/>
  <c r="P96" i="165"/>
  <c r="R96" i="165" s="1"/>
  <c r="O96" i="165" s="1"/>
  <c r="P95" i="165"/>
  <c r="P94" i="165"/>
  <c r="R94" i="165" s="1"/>
  <c r="O94" i="165" s="1"/>
  <c r="P93" i="165"/>
  <c r="P92" i="165"/>
  <c r="P91" i="165"/>
  <c r="R91" i="165" s="1"/>
  <c r="O91" i="165" s="1"/>
  <c r="P90" i="165"/>
  <c r="R90" i="165" s="1"/>
  <c r="O90" i="165" s="1"/>
  <c r="P89" i="165"/>
  <c r="P88" i="165"/>
  <c r="R88" i="165" s="1"/>
  <c r="O88" i="165" s="1"/>
  <c r="P87" i="165"/>
  <c r="P86" i="165"/>
  <c r="R86" i="165" s="1"/>
  <c r="O86" i="165" s="1"/>
  <c r="P85" i="165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P78" i="165"/>
  <c r="R78" i="165" s="1"/>
  <c r="O78" i="165" s="1"/>
  <c r="P77" i="165"/>
  <c r="P76" i="165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P67" i="165"/>
  <c r="R67" i="165" s="1"/>
  <c r="O67" i="165" s="1"/>
  <c r="P66" i="165"/>
  <c r="R66" i="165" s="1"/>
  <c r="O66" i="165" s="1"/>
  <c r="P65" i="165"/>
  <c r="P64" i="165"/>
  <c r="P63" i="165"/>
  <c r="R63" i="165" s="1"/>
  <c r="O63" i="165" s="1"/>
  <c r="P62" i="165"/>
  <c r="P61" i="165"/>
  <c r="R61" i="165" s="1"/>
  <c r="O61" i="165" s="1"/>
  <c r="P60" i="165"/>
  <c r="P59" i="165"/>
  <c r="P58" i="165"/>
  <c r="P57" i="165"/>
  <c r="P56" i="165"/>
  <c r="R56" i="165" s="1"/>
  <c r="O56" i="165" s="1"/>
  <c r="P55" i="165"/>
  <c r="P54" i="165"/>
  <c r="P53" i="165"/>
  <c r="R53" i="165" s="1"/>
  <c r="O53" i="165" s="1"/>
  <c r="P52" i="165"/>
  <c r="P51" i="165"/>
  <c r="P50" i="165"/>
  <c r="R50" i="165" s="1"/>
  <c r="P49" i="165"/>
  <c r="P47" i="165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P38" i="165"/>
  <c r="P37" i="165"/>
  <c r="R37" i="165" s="1"/>
  <c r="O37" i="165" s="1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P23" i="165"/>
  <c r="P22" i="165"/>
  <c r="P21" i="165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P14" i="165"/>
  <c r="P13" i="165"/>
  <c r="P12" i="165"/>
  <c r="R12" i="165" s="1"/>
  <c r="O12" i="165" s="1"/>
  <c r="P11" i="165"/>
  <c r="P10" i="165"/>
  <c r="P9" i="165"/>
  <c r="R9" i="165" s="1"/>
  <c r="O9" i="165" s="1"/>
  <c r="P8" i="165"/>
  <c r="P7" i="165"/>
  <c r="D141" i="165"/>
  <c r="D157" i="165"/>
  <c r="D133" i="165"/>
  <c r="R58" i="165"/>
  <c r="O58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3" i="165"/>
  <c r="O13" i="165" s="1"/>
  <c r="R14" i="165"/>
  <c r="O14" i="165" s="1"/>
  <c r="R15" i="165"/>
  <c r="O15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8" i="165"/>
  <c r="O38" i="165" s="1"/>
  <c r="R39" i="165"/>
  <c r="O39" i="165" s="1"/>
  <c r="R40" i="165"/>
  <c r="O40" i="165" s="1"/>
  <c r="O45" i="165"/>
  <c r="R47" i="165"/>
  <c r="O47" i="165" s="1"/>
  <c r="R49" i="165"/>
  <c r="O49" i="165" s="1"/>
  <c r="R51" i="165"/>
  <c r="O51" i="165" s="1"/>
  <c r="R52" i="165"/>
  <c r="O52" i="165" s="1"/>
  <c r="R54" i="165"/>
  <c r="O54" i="165" s="1"/>
  <c r="R55" i="165"/>
  <c r="O55" i="165" s="1"/>
  <c r="R57" i="165"/>
  <c r="O57" i="165" s="1"/>
  <c r="R59" i="165"/>
  <c r="O59" i="165" s="1"/>
  <c r="R60" i="165"/>
  <c r="O60" i="165" s="1"/>
  <c r="R62" i="165"/>
  <c r="O62" i="165" s="1"/>
  <c r="R64" i="165"/>
  <c r="O64" i="165" s="1"/>
  <c r="R65" i="165"/>
  <c r="O65" i="165" s="1"/>
  <c r="R68" i="165"/>
  <c r="O68" i="165" s="1"/>
  <c r="R71" i="165"/>
  <c r="O71" i="165" s="1"/>
  <c r="R76" i="165"/>
  <c r="R77" i="165"/>
  <c r="O77" i="165" s="1"/>
  <c r="R79" i="165"/>
  <c r="R84" i="165"/>
  <c r="O84" i="165" s="1"/>
  <c r="R85" i="165"/>
  <c r="O85" i="165" s="1"/>
  <c r="R87" i="165"/>
  <c r="O87" i="165" s="1"/>
  <c r="R89" i="165"/>
  <c r="O89" i="165" s="1"/>
  <c r="R92" i="165"/>
  <c r="O92" i="165" s="1"/>
  <c r="R93" i="165"/>
  <c r="O93" i="165" s="1"/>
  <c r="R95" i="165"/>
  <c r="O95" i="165" s="1"/>
  <c r="R97" i="165"/>
  <c r="O97" i="165" s="1"/>
  <c r="R101" i="165"/>
  <c r="D166" i="165" s="1"/>
  <c r="R102" i="165"/>
  <c r="O102" i="165" s="1"/>
  <c r="R104" i="165"/>
  <c r="O104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P8" i="159"/>
  <c r="D8" i="160" s="1"/>
  <c r="F8" i="160" s="1"/>
  <c r="E8" i="160" s="1"/>
  <c r="W8" i="159"/>
  <c r="P9" i="159"/>
  <c r="D9" i="160" s="1"/>
  <c r="F9" i="160" s="1"/>
  <c r="E9" i="160" s="1"/>
  <c r="W9" i="159"/>
  <c r="P10" i="159"/>
  <c r="D10" i="160" s="1"/>
  <c r="F10" i="160" s="1"/>
  <c r="E10" i="160" s="1"/>
  <c r="W10" i="159"/>
  <c r="P11" i="159"/>
  <c r="D11" i="160" s="1"/>
  <c r="F11" i="160" s="1"/>
  <c r="E11" i="160" s="1"/>
  <c r="W11" i="159"/>
  <c r="P12" i="159"/>
  <c r="D12" i="160" s="1"/>
  <c r="F12" i="160" s="1"/>
  <c r="E12" i="160" s="1"/>
  <c r="W12" i="159"/>
  <c r="P13" i="159"/>
  <c r="D13" i="160" s="1"/>
  <c r="F13" i="160" s="1"/>
  <c r="E13" i="160" s="1"/>
  <c r="W13" i="159"/>
  <c r="P14" i="159"/>
  <c r="D14" i="160" s="1"/>
  <c r="F14" i="160" s="1"/>
  <c r="E14" i="160" s="1"/>
  <c r="W14" i="159"/>
  <c r="P15" i="159"/>
  <c r="D15" i="160" s="1"/>
  <c r="F15" i="160" s="1"/>
  <c r="E15" i="160" s="1"/>
  <c r="W15" i="159"/>
  <c r="P16" i="159"/>
  <c r="D16" i="160" s="1"/>
  <c r="F16" i="160" s="1"/>
  <c r="E16" i="160" s="1"/>
  <c r="W16" i="159"/>
  <c r="W7" i="159"/>
  <c r="P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B29" i="162" l="1"/>
  <c r="S1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<sst xmlns="http://schemas.openxmlformats.org/spreadsheetml/2006/main" count="5054" uniqueCount="995">
  <si>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</si>
  <si>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</si>
  <si>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</si>
  <si>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</si>
  <si>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</si>
  <si>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</si>
  <si>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</si>
  <si>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</si>
  <si>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</si>
  <si>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</si>
  <si>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</si>
  <si>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</si>
  <si>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</si>
  <si>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</si>
  <si>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</si>
  <si>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</si>
  <si>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</si>
  <si>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</si>
  <si>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</si>
  <si>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</si>
  <si>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</si>
  <si>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</si>
  <si>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</si>
  <si>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</si>
  <si>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</si>
  <si>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</si>
  <si>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</si>
  <si>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</si>
  <si>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</si>
  <si>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</si>
  <si>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</si>
  <si>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</si>
  <si>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</si>
  <si>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</si>
  <si>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</si>
  <si>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</si>
  <si>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</si>
  <si>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</si>
  <si>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</si>
  <si>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</si>
  <si>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</si>
  <si>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</si>
  <si>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</si>
  <si>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</si>
  <si>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</si>
  <si>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</si>
  <si>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</si>
  <si>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</si>
  <si>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</si>
  <si>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</si>
  <si>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</si>
  <si>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</si>
  <si>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</si>
  <si>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</si>
  <si>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</si>
  <si>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</si>
  <si>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</si>
  <si>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</si>
  <si>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</si>
  <si>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</si>
  <si>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</si>
  <si>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</si>
  <si>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</si>
  <si>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</si>
  <si>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</si>
  <si>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</si>
  <si>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</si>
  <si>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</si>
  <si>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</si>
  <si>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</si>
  <si>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</si>
  <si>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</si>
  <si>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</si>
  <si>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</si>
  <si>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</si>
  <si>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</si>
  <si>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</si>
  <si>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</si>
  <si>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</si>
  <si>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</si>
  <si>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</si>
  <si>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</si>
  <si>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</si>
  <si>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</si>
  <si>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</si>
  <si>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</si>
  <si>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</si>
  <si>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</si>
  <si>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</si>
  <si>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</si>
  <si>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</si>
  <si>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</si>
  <si>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</si>
  <si>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</si>
  <si>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</si>
  <si>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</si>
  <si>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</si>
  <si>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</si>
  <si>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</si>
  <si>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</si>
  <si>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</si>
  <si>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</si>
  <si>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</si>
  <si>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</si>
  <si>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</si>
  <si>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</si>
  <si>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</si>
  <si>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</si>
  <si>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</si>
  <si>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</si>
  <si>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</si>
  <si>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</si>
  <si>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</si>
  <si>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</si>
  <si>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</si>
  <si>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</si>
  <si>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</si>
  <si>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</si>
  <si>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</si>
  <si>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</si>
  <si>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</si>
  <si>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</si>
  <si>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</si>
  <si>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</si>
  <si>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</si>
  <si>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</si>
  <si>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</si>
  <si>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</si>
  <si>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</si>
  <si>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</si>
  <si>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</si>
  <si>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</si>
  <si>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</si>
  <si>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</si>
  <si>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</si>
  <si>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</si>
  <si>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</si>
  <si>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</si>
  <si>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</si>
  <si>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</si>
  <si>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</si>
  <si>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</si>
  <si>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</si>
  <si>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</si>
  <si>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</si>
  <si>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</si>
  <si>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</si>
  <si>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</si>
  <si>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</si>
  <si>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</si>
  <si>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</si>
  <si>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</si>
  <si>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</si>
  <si>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</si>
  <si>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</si>
  <si>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</si>
  <si>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</si>
  <si>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</si>
  <si>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</si>
  <si>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</si>
  <si>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</si>
  <si>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</si>
  <si>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</si>
  <si>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</si>
  <si>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</si>
  <si>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</si>
  <si>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</si>
  <si>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</si>
  <si>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</si>
  <si>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</si>
  <si>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</si>
  <si>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</si>
  <si>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</si>
  <si>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</si>
  <si>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</si>
  <si>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</si>
  <si>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</si>
  <si>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</si>
  <si>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</si>
  <si>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</si>
  <si>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</si>
  <si>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</si>
  <si>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</si>
  <si>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</si>
  <si>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</si>
  <si>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</si>
  <si>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</si>
  <si>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</si>
  <si>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</si>
  <si>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</si>
  <si>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</si>
  <si>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</si>
  <si>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</si>
  <si>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</si>
  <si>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</si>
  <si>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</si>
  <si>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</si>
  <si>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</si>
  <si>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</si>
  <si>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</si>
  <si>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</si>
  <si>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</si>
  <si>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</si>
  <si>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</si>
  <si>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</si>
  <si>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</si>
  <si>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</si>
  <si>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</si>
  <si>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</si>
  <si>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</si>
  <si>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</si>
  <si>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</si>
  <si>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</si>
  <si>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</si>
  <si>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</si>
  <si>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</si>
  <si>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</si>
  <si>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</si>
  <si>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</si>
  <si>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</si>
  <si>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</si>
  <si>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</si>
  <si>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</si>
  <si>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</si>
  <si>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</si>
  <si>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</si>
  <si>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</si>
  <si>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</si>
  <si>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</si>
  <si>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</si>
  <si>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</si>
  <si>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</si>
  <si>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</si>
  <si>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</si>
  <si>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</si>
  <si>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</si>
  <si>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</si>
  <si>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</si>
  <si>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</si>
  <si>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</si>
  <si>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</si>
  <si>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</si>
  <si>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</si>
  <si>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</si>
  <si>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</si>
  <si>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</si>
  <si>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</si>
  <si>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</si>
  <si>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</si>
  <si>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</si>
  <si>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</si>
  <si>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</si>
  <si>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</si>
  <si>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</si>
  <si>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</si>
  <si>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</si>
  <si>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</si>
  <si>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</si>
  <si>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</si>
  <si>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</si>
  <si>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</si>
  <si>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</si>
  <si>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</si>
  <si>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</si>
  <si>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</si>
  <si>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</si>
  <si>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</si>
  <si>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</si>
  <si>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</si>
  <si>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</si>
  <si>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</si>
  <si>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</si>
  <si>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</si>
  <si>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</si>
  <si>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</si>
  <si>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</si>
  <si>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</si>
  <si>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</si>
  <si>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</si>
  <si>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</si>
  <si>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</si>
  <si>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</si>
  <si>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</si>
  <si>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</si>
  <si>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</si>
  <si>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</si>
  <si>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</si>
  <si>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</si>
  <si>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</si>
  <si>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</si>
  <si>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</si>
  <si>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</si>
  <si>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</si>
  <si>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</si>
  <si>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</si>
  <si>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</si>
  <si>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</si>
  <si>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</si>
  <si>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</si>
  <si>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</si>
  <si>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</si>
  <si>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</si>
  <si>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</si>
  <si>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</si>
  <si>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</si>
  <si>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</si>
  <si>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</si>
  <si>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</si>
  <si>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</si>
  <si>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</si>
  <si>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</si>
  <si>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</si>
  <si>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</si>
  <si>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</si>
  <si>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</si>
  <si>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</si>
  <si>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</si>
  <si>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</si>
  <si>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</si>
  <si>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</si>
  <si>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</si>
  <si>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</si>
  <si>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</si>
  <si>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</si>
  <si>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</si>
  <si>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</si>
  <si>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</si>
  <si>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</si>
  <si>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</si>
  <si>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</si>
  <si>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</si>
  <si>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</si>
  <si>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</si>
  <si>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</si>
  <si>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</si>
  <si>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</si>
  <si>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</si>
  <si>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</si>
  <si>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</si>
  <si>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</si>
  <si>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</si>
  <si>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</si>
  <si>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</si>
  <si>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</si>
  <si>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</si>
  <si>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</si>
  <si>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</si>
  <si>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</si>
  <si>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</si>
  <si>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</si>
  <si>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</si>
  <si>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</si>
  <si>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</si>
  <si>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</si>
  <si>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</si>
  <si>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</si>
  <si>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</si>
  <si>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</si>
  <si>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</si>
  <si>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</si>
  <si>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</si>
  <si>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</si>
  <si>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</si>
  <si>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</si>
  <si>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</si>
  <si>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</si>
  <si>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</si>
  <si>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</si>
  <si>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</si>
  <si>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</si>
  <si>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</si>
  <si>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</si>
  <si>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</si>
  <si>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</si>
  <si>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</si>
  <si>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</si>
  <si>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</si>
  <si>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</si>
  <si>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</si>
  <si>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</si>
  <si>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</si>
  <si>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</si>
  <si>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</si>
  <si>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</si>
  <si>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</si>
  <si>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</si>
  <si>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</si>
  <si>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</si>
  <si>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</si>
  <si>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</si>
  <si>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</si>
  <si>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</si>
  <si>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</si>
  <si>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</si>
  <si>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</si>
  <si>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</si>
  <si>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</si>
  <si>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</si>
  <si>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</si>
  <si>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</si>
  <si>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</si>
  <si>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</si>
  <si>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</si>
  <si>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</si>
  <si>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</si>
  <si>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</si>
  <si>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</si>
  <si>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</si>
  <si>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</si>
  <si>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</si>
  <si>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</si>
  <si>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</si>
  <si>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</si>
  <si>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</si>
  <si>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</si>
  <si>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</si>
  <si>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</si>
  <si>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</si>
  <si>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</si>
  <si>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</si>
  <si>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</si>
  <si>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</si>
  <si>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</si>
  <si>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</si>
  <si>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</si>
  <si>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</si>
  <si>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</si>
  <si>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</si>
  <si>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</si>
  <si>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</si>
  <si>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</si>
  <si>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</si>
  <si>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</si>
  <si>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</si>
  <si>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</si>
  <si>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</si>
  <si>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</si>
  <si>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</si>
  <si>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</si>
  <si>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</si>
  <si>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</si>
  <si>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</si>
  <si>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</si>
  <si>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</si>
  <si>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</si>
  <si>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</si>
  <si>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</si>
  <si>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</si>
  <si>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</si>
  <si>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</si>
  <si>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</si>
  <si>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</si>
  <si>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</si>
  <si>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</si>
  <si>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</si>
  <si>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</si>
  <si>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</si>
  <si>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</si>
  <si>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</si>
  <si>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</si>
  <si>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</si>
  <si>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</si>
  <si>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</si>
  <si>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</si>
  <si>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</si>
  <si>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</si>
  <si>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</si>
  <si>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</si>
  <si>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</si>
  <si>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</si>
  <si>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</si>
  <si>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</si>
  <si>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</si>
  <si>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</si>
  <si>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</si>
  <si>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</si>
  <si>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</si>
  <si>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</si>
  <si>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</si>
  <si>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</si>
  <si>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</si>
  <si>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</si>
  <si>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</si>
  <si>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</si>
  <si>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</si>
  <si>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</si>
  <si>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</si>
  <si>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</si>
  <si>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</si>
  <si>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</si>
  <si>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</si>
  <si>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</si>
  <si>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</si>
  <si>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</si>
  <si>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</si>
  <si>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</si>
  <si>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</si>
  <si>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</si>
  <si>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</si>
  <si>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</si>
  <si>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</si>
  <si>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</si>
  <si>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</si>
  <si>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</si>
  <si>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</si>
  <si>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</si>
  <si>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</si>
  <si>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</si>
  <si>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</si>
  <si>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</si>
  <si>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</si>
  <si>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</si>
  <si>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</si>
  <si>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</si>
  <si>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</si>
  <si>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</si>
  <si>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</si>
  <si>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</si>
  <si>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</si>
  <si>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</si>
  <si>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</si>
  <si>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</si>
  <si>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</si>
  <si>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</si>
  <si>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</si>
  <si>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</si>
  <si>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</si>
  <si>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</si>
  <si>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</si>
  <si>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</si>
  <si>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</si>
  <si>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</si>
  <si>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</si>
  <si>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</si>
  <si>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</si>
  <si>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</si>
  <si>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</si>
  <si>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</si>
  <si>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</si>
  <si>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</si>
  <si>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</si>
  <si>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</si>
  <si>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</si>
  <si>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</si>
  <si>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</si>
  <si>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</si>
  <si>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</si>
  <si>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</si>
  <si>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</si>
  <si>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</si>
  <si>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</si>
  <si>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</si>
  <si>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</si>
  <si>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</si>
  <si>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</si>
  <si>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</si>
  <si>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</si>
  <si>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</si>
  <si>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</si>
  <si>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</si>
  <si>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</si>
  <si>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</si>
  <si>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</si>
  <si>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</si>
  <si>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</si>
  <si>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</si>
  <si>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</si>
  <si>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</si>
  <si>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</si>
  <si>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</si>
  <si>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</si>
  <si>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</si>
  <si>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</si>
  <si>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</si>
  <si>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</si>
  <si>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</si>
  <si>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</si>
  <si>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</si>
  <si>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</si>
  <si>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</si>
  <si>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</si>
  <si>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</si>
  <si>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</si>
  <si>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</si>
  <si>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</si>
  <si>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</si>
  <si>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</si>
  <si>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</si>
  <si>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</si>
  <si>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</si>
  <si>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</si>
  <si>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</si>
  <si>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</si>
  <si>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</si>
  <si>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</si>
  <si>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</si>
  <si>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</si>
  <si>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</si>
  <si>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</si>
  <si>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</si>
  <si>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</si>
  <si>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</si>
  <si>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</si>
  <si>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</si>
  <si>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</si>
  <si>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</si>
  <si>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</si>
  <si>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</si>
  <si>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</si>
  <si>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</si>
  <si>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</si>
  <si>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</si>
  <si>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</si>
  <si>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</si>
  <si>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</si>
  <si>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</si>
  <si>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</si>
  <si>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</si>
  <si>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</si>
  <si>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</si>
  <si>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</si>
  <si>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</si>
  <si>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</si>
  <si>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</si>
  <si>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</si>
  <si>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</si>
  <si>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</si>
  <si>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</si>
  <si>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</si>
  <si>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</si>
  <si>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</si>
  <si>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</si>
  <si>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</si>
  <si>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</si>
  <si>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</si>
  <si>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</si>
  <si>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</si>
  <si>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</si>
  <si>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</si>
  <si>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</si>
  <si>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</si>
  <si>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</si>
  <si>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</si>
  <si>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</si>
  <si>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</si>
  <si>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</si>
  <si>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</si>
  <si>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</si>
  <si>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</si>
  <si>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</si>
  <si>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</si>
  <si>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</si>
  <si>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</si>
  <si>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</si>
  <si>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</si>
  <si>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</si>
  <si>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</si>
  <si>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</si>
  <si>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</si>
  <si>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</si>
  <si>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</si>
  <si>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</si>
  <si>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</si>
  <si>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</si>
  <si>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</si>
  <si>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</si>
  <si>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</si>
  <si>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</si>
  <si>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</si>
  <si>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</si>
  <si>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</si>
  <si>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</si>
  <si>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</si>
  <si>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</si>
  <si>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</si>
  <si>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</si>
  <si>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</si>
  <si>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</si>
  <si>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</si>
  <si>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</si>
  <si>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</si>
  <si>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</si>
  <si>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</si>
  <si>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</si>
  <si>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</si>
  <si>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</si>
  <si>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</si>
  <si>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</si>
  <si>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</si>
  <si>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</si>
  <si>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</si>
  <si>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</si>
  <si>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</si>
  <si>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</si>
  <si>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</si>
  <si>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</si>
  <si>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</si>
  <si>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</si>
  <si>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</si>
  <si>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</si>
  <si>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</si>
  <si>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</si>
  <si>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</si>
  <si>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</si>
  <si>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</si>
  <si>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</si>
  <si>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</si>
  <si>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</si>
  <si>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</si>
  <si>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</si>
  <si>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</si>
  <si>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</si>
  <si>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</si>
  <si>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</si>
  <si>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</si>
  <si>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</si>
  <si>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</si>
  <si>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</si>
  <si>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</si>
  <si>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</si>
  <si>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</si>
  <si>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</si>
  <si>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</si>
  <si>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</si>
  <si>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</si>
  <si>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</si>
  <si>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</si>
  <si>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</si>
  <si>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</si>
  <si>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</si>
  <si>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</si>
  <si>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</si>
  <si>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</si>
  <si>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</si>
  <si>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</si>
  <si>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</si>
  <si>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</si>
  <si>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</si>
  <si>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</si>
  <si>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</si>
  <si>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</si>
  <si>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</si>
  <si>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</si>
  <si>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</si>
  <si>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</si>
  <si>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</si>
  <si>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</si>
  <si>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</si>
  <si>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</si>
  <si>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</si>
  <si>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</si>
  <si>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</si>
  <si>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</si>
  <si>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</si>
  <si>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</si>
  <si>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</si>
  <si>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</si>
  <si>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</si>
  <si>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</si>
  <si>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</si>
  <si>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</si>
  <si>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</si>
  <si>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</si>
  <si>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</si>
  <si>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</si>
  <si>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</si>
  <si>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</si>
  <si>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</si>
  <si>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</si>
  <si>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</si>
  <si>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</si>
  <si>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</si>
  <si>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</si>
  <si>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</si>
  <si>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</si>
  <si>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</si>
  <si>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</si>
  <si>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</si>
  <si>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</si>
  <si>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</si>
  <si>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</si>
  <si>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</si>
  <si>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</si>
  <si>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</si>
  <si>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</si>
  <si>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</si>
  <si>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</si>
  <si>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</si>
  <si>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</si>
  <si>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</si>
  <si>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</si>
  <si>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</si>
  <si>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</si>
  <si>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</si>
  <si>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</si>
  <si>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</si>
  <si>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</si>
  <si>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</si>
  <si>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</si>
  <si>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</si>
  <si>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</si>
  <si>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</si>
  <si>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</si>
  <si>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</si>
  <si>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</si>
  <si>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</si>
  <si>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</si>
  <si>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</si>
  <si>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</si>
  <si>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</si>
  <si>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</si>
  <si>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</si>
  <si>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</si>
  <si>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</si>
  <si>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</si>
  <si>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</si>
  <si>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</si>
  <si>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</si>
  <si>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</si>
  <si>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</si>
  <si>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</si>
  <si>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</si>
  <si>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</si>
  <si>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</si>
  <si>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</si>
  <si>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</si>
  <si>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</si>
  <si>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</si>
  <si>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</si>
  <si>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</si>
  <si>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</si>
  <si>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</si>
  <si>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</si>
  <si>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</si>
  <si>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</si>
  <si>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</si>
  <si>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</si>
  <si>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</si>
  <si>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</si>
  <si>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</si>
  <si>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</si>
  <si>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</si>
  <si>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</si>
  <si>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</si>
  <si>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</si>
  <si>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</si>
  <si>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</si>
  <si>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</si>
  <si>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</si>
  <si>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</si>
  <si>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</si>
  <si>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</si>
  <si>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</si>
  <si>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</si>
  <si>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</si>
  <si>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</si>
  <si>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</si>
  <si>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</si>
  <si>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</si>
  <si>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</si>
  <si>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</si>
  <si>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</si>
  <si>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</si>
  <si>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</si>
  <si>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</si>
  <si>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</si>
  <si>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</si>
  <si>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</si>
  <si>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</si>
  <si>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</si>
  <si>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</si>
  <si>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</si>
  <si>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</si>
  <si>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</si>
  <si>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</si>
  <si>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</si>
  <si>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</si>
  <si>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</si>
  <si>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</si>
  <si>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</si>
  <si>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</si>
  <si>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</si>
  <si>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</si>
  <si>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</si>
  <si>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</si>
  <si>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</si>
  <si>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</si>
  <si>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</si>
  <si>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</si>
  <si>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</si>
  <si>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</si>
  <si>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</si>
  <si>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</si>
  <si>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</si>
  <si>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</si>
  <si>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</si>
  <si>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</si>
  <si>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</si>
  <si>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</si>
  <si>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</si>
  <si>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</si>
  <si>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</si>
  <si>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</si>
  <si>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</si>
  <si>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</si>
  <si>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</si>
  <si>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</si>
  <si>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</si>
  <si>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</si>
  <si>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</si>
  <si>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</si>
  <si>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</si>
  <si>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</si>
  <si>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</si>
  <si>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</si>
  <si>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</si>
  <si>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</si>
  <si>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</si>
  <si>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</si>
  <si>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</si>
  <si>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</si>
  <si>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</si>
  <si>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</si>
  <si>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</si>
  <si>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</si>
  <si>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</si>
  <si>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</si>
  <si>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</si>
  <si>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</si>
  <si>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</si>
  <si>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</si>
  <si>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</si>
  <si>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</si>
  <si>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</si>
  <si>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</si>
  <si>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</si>
  <si>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</si>
  <si>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</si>
  <si>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</si>
  <si>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</si>
  <si>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</si>
  <si>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</si>
  <si>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</si>
  <si>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</si>
  <si>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</si>
  <si>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</si>
  <si>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</si>
  <si>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</si>
  <si>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</si>
  <si>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</si>
  <si>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</si>
  <si>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</si>
  <si>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</si>
  <si>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</si>
  <si>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</si>
  <si>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</si>
  <si>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</si>
  <si>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</si>
  <si>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</si>
  <si>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</si>
  <si>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</si>
  <si>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</si>
  <si>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</si>
  <si>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</si>
  <si>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</si>
  <si>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</si>
  <si>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</si>
  <si>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</si>
  <si>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</si>
  <si>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</si>
  <si>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</si>
  <si>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</si>
  <si>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</si>
  <si>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</si>
  <si>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</si>
  <si>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</si>
  <si>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</si>
  <si>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</si>
  <si>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</si>
  <si>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</si>
  <si>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</si>
  <si>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</si>
  <si>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</si>
  <si>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</si>
  <si>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</si>
  <si>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</si>
  <si>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</si>
  <si>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</si>
  <si>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</si>
  <si>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</si>
  <si>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</si>
  <si>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 xml:space="preserve">Process Heat </t>
  </si>
  <si>
    <t>C_OTH-OTH_ELEC-ELC00</t>
  </si>
  <si>
    <t>Cable Yarder (Forestry)</t>
  </si>
  <si>
    <t>Skidder (Forestry)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</si>
</sst>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0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40625"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17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zoomScale="80" zoomScaleNormal="80" workbookViewId="0">
      <selection activeCell="F122" sqref="F122"/>
    </sheetView>
  </sheetViews>
  <sheetFormatPr defaultColWidth="9.140625" defaultRowHeight="15"/>
  <cols>
    <col min="1" max="2" width="9.140625" style="230"/>
    <col min="3" max="3" width="28.5703125" style="230" customWidth="1"/>
    <col min="4" max="4" width="37.28515625" style="230" customWidth="1"/>
    <col min="5" max="5" width="9.140625" style="230"/>
    <col min="6" max="6" width="16.85546875" style="230" customWidth="1"/>
    <col min="7" max="7" width="27.42578125" style="230" customWidth="1"/>
    <col min="8" max="10" width="9.140625" style="230"/>
    <col min="11" max="11" width="9.140625" style="239"/>
    <col min="12" max="15" width="9.140625" style="230"/>
    <col min="16" max="17" width="10.140625" style="230" customWidth="1"/>
    <col min="18" max="18" width="11.42578125" style="230" bestFit="1" customWidth="1"/>
    <col min="19" max="19" width="26.140625" style="230" bestFit="1" customWidth="1"/>
    <col min="20" max="20" width="11.5703125" style="230" customWidth="1"/>
    <col min="21" max="21" width="13" style="230" customWidth="1"/>
    <col min="22" max="22" width="14" style="230" customWidth="1"/>
    <col min="23" max="16384" width="9.140625" style="230"/>
  </cols>
  <sheetData>
    <row r="3" spans="3:18">
      <c r="F3" s="173" t="s">
        <v>13</v>
      </c>
    </row>
    <row r="4" spans="3:18" ht="22.5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835</v>
      </c>
      <c r="H4" s="228" t="s">
        <v>56</v>
      </c>
      <c r="I4" s="228" t="s">
        <v>840</v>
      </c>
      <c r="J4" s="228" t="s">
        <v>313</v>
      </c>
      <c r="K4" s="229" t="s">
        <v>338</v>
      </c>
      <c r="L4" s="228" t="s">
        <v>348</v>
      </c>
      <c r="M4" s="228" t="s">
        <v>362</v>
      </c>
      <c r="N4" s="228" t="s">
        <v>356</v>
      </c>
      <c r="O4" s="228" t="s">
        <v>355</v>
      </c>
      <c r="P4" s="228" t="s">
        <v>836</v>
      </c>
      <c r="Q4" s="228" t="s">
        <v>839</v>
      </c>
      <c r="R4" s="228" t="s">
        <v>366</v>
      </c>
    </row>
    <row r="5" spans="3:18" ht="45.7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837</v>
      </c>
      <c r="H5" s="231" t="s">
        <v>58</v>
      </c>
      <c r="I5" s="231"/>
      <c r="J5" s="231" t="s">
        <v>315</v>
      </c>
      <c r="K5" s="232" t="s">
        <v>535</v>
      </c>
      <c r="L5" s="231" t="s">
        <v>536</v>
      </c>
      <c r="M5" s="231" t="s">
        <v>537</v>
      </c>
      <c r="N5" s="231" t="s">
        <v>838</v>
      </c>
      <c r="O5" s="231" t="s">
        <v>317</v>
      </c>
      <c r="P5" s="231" t="s">
        <v>318</v>
      </c>
      <c r="Q5" s="231" t="s">
        <v>538</v>
      </c>
      <c r="R5" s="231" t="s">
        <v>318</v>
      </c>
    </row>
    <row r="6" spans="3:18">
      <c r="C6" s="233" t="s">
        <v>682</v>
      </c>
      <c r="D6" s="234" t="s">
        <v>539</v>
      </c>
      <c r="E6" s="235" t="s">
        <v>249</v>
      </c>
      <c r="F6" s="235" t="s">
        <v>683</v>
      </c>
      <c r="G6" s="266">
        <v>0.11312734000000001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3.1844947047530089E-3</v>
      </c>
      <c r="P6" s="237">
        <f>+G6*H6</f>
        <v>0.101814606</v>
      </c>
      <c r="Q6" s="237">
        <v>0.78300000000000003</v>
      </c>
      <c r="R6" s="244">
        <f>+P6*(1-Q6)</f>
        <v>2.2093769501999996E-2</v>
      </c>
    </row>
    <row r="7" spans="3:18">
      <c r="C7" s="233" t="s">
        <v>685</v>
      </c>
      <c r="D7" s="234" t="s">
        <v>542</v>
      </c>
      <c r="E7" s="235" t="s">
        <v>249</v>
      </c>
      <c r="F7" s="235" t="s">
        <v>684</v>
      </c>
      <c r="G7" s="266">
        <v>6.0710839800000001E-3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2.8483145315743042E-6</v>
      </c>
      <c r="P7" s="237">
        <f t="shared" ref="P7:P71" si="1">+G7*H7</f>
        <v>9.1066259700000002E-5</v>
      </c>
      <c r="Q7" s="237">
        <v>0.78300000000000003</v>
      </c>
      <c r="R7" s="244">
        <f t="shared" ref="R7:R68" si="2">+P7*(1-Q7)</f>
        <v>1.9761378354899998E-5</v>
      </c>
    </row>
    <row r="8" spans="3:18">
      <c r="C8" s="233" t="s">
        <v>686</v>
      </c>
      <c r="D8" s="234" t="s">
        <v>543</v>
      </c>
      <c r="E8" s="235" t="s">
        <v>249</v>
      </c>
      <c r="F8" s="235" t="s">
        <v>684</v>
      </c>
      <c r="G8" s="266">
        <v>0.49175780238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2.0764212935176678E-3</v>
      </c>
      <c r="P8" s="237">
        <f t="shared" si="1"/>
        <v>6.6387303321300009E-2</v>
      </c>
      <c r="Q8" s="237">
        <v>0.78300000000000003</v>
      </c>
      <c r="R8" s="244">
        <f t="shared" si="2"/>
        <v>1.4406044820722099E-2</v>
      </c>
    </row>
    <row r="9" spans="3:18">
      <c r="C9" s="233" t="s">
        <v>687</v>
      </c>
      <c r="D9" s="234" t="s">
        <v>544</v>
      </c>
      <c r="E9" s="235" t="s">
        <v>249</v>
      </c>
      <c r="F9" s="235" t="s">
        <v>684</v>
      </c>
      <c r="G9" s="266">
        <v>0.10927951163999999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8.5449435947229126E-4</v>
      </c>
      <c r="P9" s="237">
        <f t="shared" si="1"/>
        <v>2.7319877909999998E-2</v>
      </c>
      <c r="Q9" s="237">
        <v>0.78300000000000003</v>
      </c>
      <c r="R9" s="244">
        <f t="shared" si="2"/>
        <v>5.9284135064699992E-3</v>
      </c>
    </row>
    <row r="10" spans="3:18">
      <c r="C10" s="233" t="s">
        <v>688</v>
      </c>
      <c r="D10" s="234" t="s">
        <v>545</v>
      </c>
      <c r="E10" s="235" t="s">
        <v>237</v>
      </c>
      <c r="F10" s="235" t="s">
        <v>689</v>
      </c>
      <c r="G10" s="266">
        <v>0.102211913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5.2749203579242751E-3</v>
      </c>
      <c r="P10" s="237">
        <f t="shared" si="1"/>
        <v>7.6658934750000005E-2</v>
      </c>
      <c r="Q10" s="237">
        <v>0.78300000000000003</v>
      </c>
      <c r="R10" s="244">
        <f t="shared" si="2"/>
        <v>1.6634988840749997E-2</v>
      </c>
    </row>
    <row r="11" spans="3:18">
      <c r="C11" s="233" t="s">
        <v>690</v>
      </c>
      <c r="D11" s="234" t="s">
        <v>547</v>
      </c>
      <c r="E11" s="235" t="s">
        <v>324</v>
      </c>
      <c r="F11" s="235" t="s">
        <v>689</v>
      </c>
      <c r="G11" s="266">
        <v>2.2291644000000003E-2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1.3038095306316592E-3</v>
      </c>
      <c r="P11" s="237">
        <f t="shared" si="1"/>
        <v>1.8947897400000004E-2</v>
      </c>
      <c r="Q11" s="237">
        <v>0.78300000000000003</v>
      </c>
      <c r="R11" s="244">
        <f t="shared" si="2"/>
        <v>4.1116937358000004E-3</v>
      </c>
    </row>
    <row r="12" spans="3:18">
      <c r="C12" s="233" t="s">
        <v>691</v>
      </c>
      <c r="D12" s="234" t="s">
        <v>548</v>
      </c>
      <c r="E12" s="235" t="s">
        <v>336</v>
      </c>
      <c r="F12" s="235" t="s">
        <v>689</v>
      </c>
      <c r="G12" s="266">
        <v>3.7161910000000002E-3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2.1479810232115671E-4</v>
      </c>
      <c r="P12" s="237">
        <f t="shared" si="1"/>
        <v>3.12160044E-3</v>
      </c>
      <c r="Q12" s="237">
        <v>0.78300000000000003</v>
      </c>
      <c r="R12" s="244">
        <f t="shared" si="2"/>
        <v>6.7738729547999995E-4</v>
      </c>
    </row>
    <row r="13" spans="3:18">
      <c r="C13" s="233" t="s">
        <v>692</v>
      </c>
      <c r="D13" s="234" t="s">
        <v>549</v>
      </c>
      <c r="E13" s="235" t="s">
        <v>240</v>
      </c>
      <c r="F13" s="235" t="s">
        <v>689</v>
      </c>
      <c r="G13" s="266">
        <v>0.42693983699999999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0.36289886145</v>
      </c>
      <c r="Q13" s="237">
        <v>1</v>
      </c>
      <c r="R13" s="244">
        <f t="shared" si="2"/>
        <v>0</v>
      </c>
    </row>
    <row r="14" spans="3:18">
      <c r="C14" s="233" t="s">
        <v>693</v>
      </c>
      <c r="D14" s="234" t="s">
        <v>550</v>
      </c>
      <c r="E14" s="235" t="s">
        <v>240</v>
      </c>
      <c r="F14" s="235" t="s">
        <v>689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694</v>
      </c>
      <c r="D15" s="234" t="s">
        <v>551</v>
      </c>
      <c r="E15" s="235" t="s">
        <v>249</v>
      </c>
      <c r="F15" s="235" t="s">
        <v>689</v>
      </c>
      <c r="G15" s="266">
        <v>2.1000000000000001E-2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5.057553272450532E-3</v>
      </c>
      <c r="P15" s="237">
        <f t="shared" si="1"/>
        <v>7.350000000000001E-2</v>
      </c>
      <c r="Q15" s="237">
        <v>0.78300000000000003</v>
      </c>
      <c r="R15" s="244">
        <f t="shared" si="2"/>
        <v>1.5949499999999998E-2</v>
      </c>
    </row>
    <row r="16" spans="3:18">
      <c r="C16" s="233" t="s">
        <v>695</v>
      </c>
      <c r="D16" s="234" t="s">
        <v>552</v>
      </c>
      <c r="E16" s="235" t="s">
        <v>249</v>
      </c>
      <c r="F16" s="235" t="s">
        <v>689</v>
      </c>
      <c r="G16" s="266">
        <v>1.373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9.3531706621004532E-2</v>
      </c>
      <c r="P16" s="237">
        <f t="shared" si="1"/>
        <v>1.35927</v>
      </c>
      <c r="Q16" s="237">
        <v>0.78300000000000003</v>
      </c>
      <c r="R16" s="244">
        <f t="shared" si="2"/>
        <v>0.29496158999999994</v>
      </c>
    </row>
    <row r="17" spans="3:20">
      <c r="C17" s="233" t="s">
        <v>696</v>
      </c>
      <c r="D17" s="234" t="s">
        <v>545</v>
      </c>
      <c r="E17" s="235" t="s">
        <v>237</v>
      </c>
      <c r="F17" s="235" t="s">
        <v>697</v>
      </c>
      <c r="G17" s="266">
        <v>1.2202465999999999E-2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2.8624592694928737E-4</v>
      </c>
      <c r="P17" s="237">
        <f t="shared" si="1"/>
        <v>9.1518494999999998E-3</v>
      </c>
      <c r="Q17" s="237">
        <v>0.78300000000000003</v>
      </c>
      <c r="R17" s="244">
        <f t="shared" si="2"/>
        <v>1.9859513414999998E-3</v>
      </c>
    </row>
    <row r="18" spans="3:20">
      <c r="C18" s="233" t="s">
        <v>698</v>
      </c>
      <c r="D18" s="234" t="s">
        <v>554</v>
      </c>
      <c r="E18" s="235" t="s">
        <v>249</v>
      </c>
      <c r="F18" s="235" t="s">
        <v>697</v>
      </c>
      <c r="G18" s="266">
        <v>0.126398024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3.5580597768783717E-3</v>
      </c>
      <c r="P18" s="237">
        <f t="shared" si="1"/>
        <v>0.1137582216</v>
      </c>
      <c r="Q18" s="237">
        <v>0.78300000000000003</v>
      </c>
      <c r="R18" s="244">
        <f t="shared" si="2"/>
        <v>2.4685534087199996E-2</v>
      </c>
      <c r="T18" s="288"/>
    </row>
    <row r="19" spans="3:20">
      <c r="C19" s="233" t="s">
        <v>699</v>
      </c>
      <c r="D19" s="234" t="s">
        <v>555</v>
      </c>
      <c r="E19" s="235" t="s">
        <v>240</v>
      </c>
      <c r="F19" s="235" t="s">
        <v>697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700</v>
      </c>
      <c r="D20" s="234" t="s">
        <v>556</v>
      </c>
      <c r="E20" s="235" t="s">
        <v>324</v>
      </c>
      <c r="F20" s="235" t="s">
        <v>701</v>
      </c>
      <c r="G20" s="266">
        <v>0.44968067800000006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9.9016445587011646E-3</v>
      </c>
      <c r="P20" s="237">
        <f t="shared" si="1"/>
        <v>7.1948908480000004E-2</v>
      </c>
      <c r="Q20" s="237">
        <v>0.78300000000000003</v>
      </c>
      <c r="R20" s="244">
        <f t="shared" si="2"/>
        <v>1.5612913140159999E-2</v>
      </c>
    </row>
    <row r="21" spans="3:20">
      <c r="C21" s="233" t="s">
        <v>702</v>
      </c>
      <c r="D21" s="234" t="s">
        <v>558</v>
      </c>
      <c r="E21" s="235" t="s">
        <v>325</v>
      </c>
      <c r="F21" s="235" t="s">
        <v>701</v>
      </c>
      <c r="G21" s="266">
        <v>0.11004496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2.1202218954845249E-3</v>
      </c>
      <c r="P21" s="237">
        <f t="shared" si="1"/>
        <v>1.5406294400000001E-2</v>
      </c>
      <c r="Q21" s="237">
        <v>0.78300000000000003</v>
      </c>
      <c r="R21" s="244">
        <f t="shared" si="2"/>
        <v>3.3431658847999997E-3</v>
      </c>
    </row>
    <row r="22" spans="3:20">
      <c r="C22" s="233" t="s">
        <v>703</v>
      </c>
      <c r="D22" s="234" t="s">
        <v>559</v>
      </c>
      <c r="E22" s="235" t="s">
        <v>249</v>
      </c>
      <c r="F22" s="235" t="s">
        <v>704</v>
      </c>
      <c r="G22" s="266">
        <v>1.1123094E-2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2.9919511932682987E-4</v>
      </c>
      <c r="P22" s="237">
        <f t="shared" si="1"/>
        <v>9.5658608399999991E-3</v>
      </c>
      <c r="Q22" s="237">
        <v>0.78300000000000003</v>
      </c>
      <c r="R22" s="244">
        <f t="shared" si="2"/>
        <v>2.0757918022799994E-3</v>
      </c>
    </row>
    <row r="23" spans="3:20">
      <c r="C23" s="233" t="s">
        <v>705</v>
      </c>
      <c r="D23" s="234" t="s">
        <v>561</v>
      </c>
      <c r="E23" s="235" t="s">
        <v>325</v>
      </c>
      <c r="F23" s="235" t="s">
        <v>704</v>
      </c>
      <c r="G23" s="266">
        <v>3.5189599999999998E-3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1.5408941700106083E-5</v>
      </c>
      <c r="P23" s="237">
        <f t="shared" si="1"/>
        <v>4.9265440000000006E-4</v>
      </c>
      <c r="Q23" s="237">
        <v>0.78300000000000003</v>
      </c>
      <c r="R23" s="244">
        <f t="shared" si="2"/>
        <v>1.0690600479999999E-4</v>
      </c>
    </row>
    <row r="24" spans="3:20">
      <c r="C24" s="233" t="s">
        <v>706</v>
      </c>
      <c r="D24" s="234" t="s">
        <v>562</v>
      </c>
      <c r="E24" s="235" t="s">
        <v>249</v>
      </c>
      <c r="F24" s="235" t="s">
        <v>707</v>
      </c>
      <c r="G24" s="266">
        <v>2.0264609999999998E-3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1.1408832425280196E-4</v>
      </c>
      <c r="P24" s="237">
        <f t="shared" si="1"/>
        <v>3.6476297999999997E-3</v>
      </c>
      <c r="Q24" s="237">
        <v>0.78300000000000003</v>
      </c>
      <c r="R24" s="244">
        <f t="shared" si="2"/>
        <v>7.9153566659999981E-4</v>
      </c>
    </row>
    <row r="25" spans="3:20">
      <c r="C25" s="233" t="s">
        <v>708</v>
      </c>
      <c r="D25" s="234" t="s">
        <v>564</v>
      </c>
      <c r="E25" s="235" t="s">
        <v>249</v>
      </c>
      <c r="F25" s="235" t="s">
        <v>709</v>
      </c>
      <c r="G25" s="266">
        <v>0.129344445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2.831889268757783E-2</v>
      </c>
      <c r="P25" s="237">
        <f t="shared" si="1"/>
        <v>0.45270555750000002</v>
      </c>
      <c r="Q25" s="237">
        <v>0.78300000000000003</v>
      </c>
      <c r="R25" s="244">
        <f t="shared" si="2"/>
        <v>9.8237105977499989E-2</v>
      </c>
    </row>
    <row r="26" spans="3:20">
      <c r="C26" s="233" t="s">
        <v>566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710</v>
      </c>
      <c r="D27" s="246" t="s">
        <v>567</v>
      </c>
      <c r="E27" s="247" t="s">
        <v>249</v>
      </c>
      <c r="F27" s="247" t="s">
        <v>711</v>
      </c>
      <c r="G27" s="267">
        <v>0.24216808400000001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3.9814461894480844E-3</v>
      </c>
      <c r="P27" s="249">
        <f t="shared" si="1"/>
        <v>0.21795127560000002</v>
      </c>
      <c r="Q27" s="249">
        <v>0.73499999999999999</v>
      </c>
      <c r="R27" s="251">
        <f t="shared" si="2"/>
        <v>5.7757088034000009E-2</v>
      </c>
    </row>
    <row r="28" spans="3:20">
      <c r="C28" s="245" t="s">
        <v>713</v>
      </c>
      <c r="D28" s="246" t="s">
        <v>570</v>
      </c>
      <c r="E28" s="247" t="s">
        <v>249</v>
      </c>
      <c r="F28" s="247" t="s">
        <v>712</v>
      </c>
      <c r="G28" s="267">
        <v>4.4443226899999995E-3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1.2178064746397489E-6</v>
      </c>
      <c r="P28" s="249">
        <f t="shared" si="1"/>
        <v>6.6664840349999992E-5</v>
      </c>
      <c r="Q28" s="249">
        <v>0.73499999999999999</v>
      </c>
      <c r="R28" s="251">
        <f t="shared" si="2"/>
        <v>1.766618269275E-5</v>
      </c>
    </row>
    <row r="29" spans="3:20">
      <c r="C29" s="245" t="s">
        <v>714</v>
      </c>
      <c r="D29" s="246" t="s">
        <v>571</v>
      </c>
      <c r="E29" s="247" t="s">
        <v>249</v>
      </c>
      <c r="F29" s="247" t="s">
        <v>712</v>
      </c>
      <c r="G29" s="267">
        <v>0.35999013789000001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8.8778092001237717E-4</v>
      </c>
      <c r="P29" s="249">
        <f t="shared" si="1"/>
        <v>4.8598668615150005E-2</v>
      </c>
      <c r="Q29" s="249">
        <v>0.73499999999999999</v>
      </c>
      <c r="R29" s="251">
        <f t="shared" si="2"/>
        <v>1.2878647183014753E-2</v>
      </c>
    </row>
    <row r="30" spans="3:20">
      <c r="C30" s="245" t="s">
        <v>715</v>
      </c>
      <c r="D30" s="246" t="s">
        <v>572</v>
      </c>
      <c r="E30" s="247" t="s">
        <v>249</v>
      </c>
      <c r="F30" s="247" t="s">
        <v>712</v>
      </c>
      <c r="G30" s="267">
        <v>7.9997808419999997E-2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3.6534194239192473E-4</v>
      </c>
      <c r="P30" s="249">
        <f t="shared" si="1"/>
        <v>1.9999452104999999E-2</v>
      </c>
      <c r="Q30" s="249">
        <v>0.73499999999999999</v>
      </c>
      <c r="R30" s="251">
        <f t="shared" si="2"/>
        <v>5.2998548078250001E-3</v>
      </c>
    </row>
    <row r="31" spans="3:20">
      <c r="C31" s="245" t="s">
        <v>716</v>
      </c>
      <c r="D31" s="246" t="s">
        <v>573</v>
      </c>
      <c r="E31" s="247" t="s">
        <v>237</v>
      </c>
      <c r="F31" s="247" t="s">
        <v>717</v>
      </c>
      <c r="G31" s="267">
        <v>6.8500063E-2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1.2697335184858761E-3</v>
      </c>
      <c r="P31" s="249">
        <f t="shared" si="1"/>
        <v>5.137504725E-2</v>
      </c>
      <c r="Q31" s="249">
        <v>0.73499999999999999</v>
      </c>
      <c r="R31" s="251">
        <f t="shared" si="2"/>
        <v>1.361438752125E-2</v>
      </c>
    </row>
    <row r="32" spans="3:20">
      <c r="C32" s="245" t="s">
        <v>718</v>
      </c>
      <c r="D32" s="246" t="s">
        <v>575</v>
      </c>
      <c r="E32" s="247" t="s">
        <v>324</v>
      </c>
      <c r="F32" s="247" t="s">
        <v>717</v>
      </c>
      <c r="G32" s="267">
        <v>1.2358415000000001E-2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2.596223343956114E-4</v>
      </c>
      <c r="P32" s="249">
        <f t="shared" si="1"/>
        <v>1.0504652750000001E-2</v>
      </c>
      <c r="Q32" s="249">
        <v>0.73499999999999999</v>
      </c>
      <c r="R32" s="251">
        <f t="shared" si="2"/>
        <v>2.7837329787500005E-3</v>
      </c>
    </row>
    <row r="33" spans="3:19">
      <c r="C33" s="245" t="s">
        <v>719</v>
      </c>
      <c r="D33" s="246" t="s">
        <v>576</v>
      </c>
      <c r="E33" s="247" t="s">
        <v>240</v>
      </c>
      <c r="F33" s="247" t="s">
        <v>717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720</v>
      </c>
      <c r="D34" s="246" t="s">
        <v>577</v>
      </c>
      <c r="E34" s="247" t="s">
        <v>249</v>
      </c>
      <c r="F34" s="247" t="s">
        <v>717</v>
      </c>
      <c r="G34" s="267">
        <v>9.9243250000000005E-2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8.5847839980265316E-3</v>
      </c>
      <c r="P34" s="249">
        <f t="shared" si="1"/>
        <v>0.34735137500000002</v>
      </c>
      <c r="Q34" s="249">
        <v>0.73499999999999999</v>
      </c>
      <c r="R34" s="251">
        <f t="shared" si="2"/>
        <v>9.2048114375000004E-2</v>
      </c>
    </row>
    <row r="35" spans="3:19">
      <c r="C35" s="245" t="s">
        <v>721</v>
      </c>
      <c r="D35" s="246" t="s">
        <v>578</v>
      </c>
      <c r="E35" s="247" t="s">
        <v>249</v>
      </c>
      <c r="F35" s="247" t="s">
        <v>717</v>
      </c>
      <c r="G35" s="267">
        <v>0.53835852900000003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1.3172467701072721E-2</v>
      </c>
      <c r="P35" s="249">
        <f t="shared" si="1"/>
        <v>0.53297494370999998</v>
      </c>
      <c r="Q35" s="249">
        <v>0.73499999999999999</v>
      </c>
      <c r="R35" s="251">
        <f t="shared" si="2"/>
        <v>0.14123836008314999</v>
      </c>
    </row>
    <row r="36" spans="3:19">
      <c r="C36" s="245" t="s">
        <v>722</v>
      </c>
      <c r="D36" s="246" t="s">
        <v>579</v>
      </c>
      <c r="E36" s="247" t="s">
        <v>336</v>
      </c>
      <c r="F36" s="247" t="s">
        <v>723</v>
      </c>
      <c r="G36" s="267">
        <v>2.4147930000000001E-3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3.7054472031963479E-5</v>
      </c>
      <c r="P36" s="249">
        <f t="shared" si="1"/>
        <v>2.0284261200000002E-3</v>
      </c>
      <c r="Q36" s="249">
        <v>0.73499999999999999</v>
      </c>
      <c r="R36" s="251">
        <f t="shared" si="2"/>
        <v>5.3753292180000012E-4</v>
      </c>
    </row>
    <row r="37" spans="3:19">
      <c r="C37" s="245" t="s">
        <v>724</v>
      </c>
      <c r="D37" s="246" t="s">
        <v>573</v>
      </c>
      <c r="E37" s="247" t="s">
        <v>237</v>
      </c>
      <c r="F37" s="247" t="s">
        <v>723</v>
      </c>
      <c r="G37" s="267">
        <v>6.7708933999999998E-2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9.276596679364369E-4</v>
      </c>
      <c r="P37" s="249">
        <f t="shared" si="1"/>
        <v>5.0781700499999999E-2</v>
      </c>
      <c r="Q37" s="249">
        <v>0.73499999999999999</v>
      </c>
      <c r="R37" s="251">
        <f t="shared" si="2"/>
        <v>1.34571506325E-2</v>
      </c>
    </row>
    <row r="38" spans="3:19">
      <c r="C38" s="245" t="s">
        <v>725</v>
      </c>
      <c r="D38" s="246" t="s">
        <v>581</v>
      </c>
      <c r="E38" s="247" t="s">
        <v>249</v>
      </c>
      <c r="F38" s="247" t="s">
        <v>723</v>
      </c>
      <c r="G38" s="267">
        <v>0.57175911099999999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9.400198804782111E-3</v>
      </c>
      <c r="P38" s="249">
        <f t="shared" si="1"/>
        <v>0.51458319990000001</v>
      </c>
      <c r="Q38" s="249">
        <v>0.73499999999999999</v>
      </c>
      <c r="R38" s="251">
        <f t="shared" si="2"/>
        <v>0.13636454797350001</v>
      </c>
      <c r="S38" s="230" t="s">
        <v>293</v>
      </c>
    </row>
    <row r="39" spans="3:19">
      <c r="C39" s="245" t="s">
        <v>726</v>
      </c>
      <c r="D39" s="246" t="s">
        <v>582</v>
      </c>
      <c r="E39" s="247" t="s">
        <v>242</v>
      </c>
      <c r="F39" s="247" t="s">
        <v>723</v>
      </c>
      <c r="G39" s="267">
        <v>5.6619999999999997E-2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5.6619999999999997E-2</v>
      </c>
      <c r="Q39" s="249">
        <v>1</v>
      </c>
      <c r="R39" s="251">
        <f t="shared" si="2"/>
        <v>0</v>
      </c>
    </row>
    <row r="40" spans="3:19">
      <c r="C40" s="281" t="s">
        <v>727</v>
      </c>
      <c r="D40" s="282" t="s">
        <v>578</v>
      </c>
      <c r="E40" s="283" t="s">
        <v>249</v>
      </c>
      <c r="F40" s="283" t="s">
        <v>728</v>
      </c>
      <c r="G40" s="284">
        <v>0.14162</v>
      </c>
      <c r="H40" s="285">
        <v>0.99</v>
      </c>
      <c r="I40" s="285"/>
      <c r="J40" s="286">
        <v>10</v>
      </c>
      <c r="K40" s="287">
        <v>80</v>
      </c>
      <c r="L40" s="287">
        <v>0</v>
      </c>
      <c r="M40" s="286">
        <v>0.46</v>
      </c>
      <c r="N40" s="286">
        <v>31.536000000000001</v>
      </c>
      <c r="O40" s="286">
        <f t="shared" si="0"/>
        <v>2.5611865942028978E-3</v>
      </c>
      <c r="P40" s="286">
        <f t="shared" si="1"/>
        <v>0.14020379999999999</v>
      </c>
      <c r="Q40" s="286">
        <v>0.73499999999999999</v>
      </c>
      <c r="R40" s="251">
        <f t="shared" si="2"/>
        <v>3.7154006999999996E-2</v>
      </c>
    </row>
    <row r="41" spans="3:19">
      <c r="C41" s="281" t="s">
        <v>729</v>
      </c>
      <c r="D41" s="282" t="s">
        <v>573</v>
      </c>
      <c r="E41" s="283" t="s">
        <v>237</v>
      </c>
      <c r="F41" s="283" t="s">
        <v>728</v>
      </c>
      <c r="G41" s="284">
        <v>2.9487453E-2</v>
      </c>
      <c r="H41" s="285">
        <v>0.75</v>
      </c>
      <c r="I41" s="285"/>
      <c r="J41" s="286">
        <v>25</v>
      </c>
      <c r="K41" s="287">
        <v>1600</v>
      </c>
      <c r="L41" s="287">
        <v>15</v>
      </c>
      <c r="M41" s="286">
        <v>0.46</v>
      </c>
      <c r="N41" s="286">
        <v>31.536000000000001</v>
      </c>
      <c r="O41" s="286">
        <f t="shared" si="0"/>
        <v>4.0399869326359939E-4</v>
      </c>
      <c r="P41" s="286">
        <f t="shared" si="1"/>
        <v>2.2115589750000001E-2</v>
      </c>
      <c r="Q41" s="286">
        <v>0.73499999999999999</v>
      </c>
      <c r="R41" s="251">
        <f t="shared" si="2"/>
        <v>5.8606312837500008E-3</v>
      </c>
    </row>
    <row r="42" spans="3:19">
      <c r="C42" s="281" t="s">
        <v>906</v>
      </c>
      <c r="D42" s="282" t="s">
        <v>576</v>
      </c>
      <c r="E42" s="283" t="s">
        <v>240</v>
      </c>
      <c r="F42" s="283" t="s">
        <v>728</v>
      </c>
      <c r="G42" s="284">
        <v>0.14510000000000001</v>
      </c>
      <c r="H42" s="285">
        <v>0.85</v>
      </c>
      <c r="I42" s="285"/>
      <c r="J42" s="286">
        <v>25</v>
      </c>
      <c r="K42" s="287">
        <v>500</v>
      </c>
      <c r="L42" s="287">
        <v>2</v>
      </c>
      <c r="M42" s="286">
        <v>0.34</v>
      </c>
      <c r="N42" s="286">
        <v>31.536000000000001</v>
      </c>
      <c r="O42" s="286">
        <f t="shared" si="0"/>
        <v>0</v>
      </c>
      <c r="P42" s="286">
        <f t="shared" si="1"/>
        <v>0.123335</v>
      </c>
      <c r="Q42" s="286">
        <v>1</v>
      </c>
      <c r="R42" s="251">
        <f t="shared" si="2"/>
        <v>0</v>
      </c>
    </row>
    <row r="43" spans="3:19">
      <c r="C43" s="245" t="s">
        <v>730</v>
      </c>
      <c r="D43" s="246" t="s">
        <v>584</v>
      </c>
      <c r="E43" s="247" t="s">
        <v>324</v>
      </c>
      <c r="F43" s="247" t="s">
        <v>731</v>
      </c>
      <c r="G43" s="267">
        <v>4.9292726000000002E-2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1.325476650431253E-3</v>
      </c>
      <c r="P43" s="249">
        <f t="shared" si="1"/>
        <v>7.8868361600000006E-3</v>
      </c>
      <c r="Q43" s="249">
        <v>0.73499999999999999</v>
      </c>
      <c r="R43" s="251">
        <f t="shared" si="2"/>
        <v>2.0900115824000003E-3</v>
      </c>
    </row>
    <row r="44" spans="3:19">
      <c r="C44" s="245" t="s">
        <v>732</v>
      </c>
      <c r="D44" s="246" t="s">
        <v>586</v>
      </c>
      <c r="E44" s="247" t="s">
        <v>325</v>
      </c>
      <c r="F44" s="247" t="s">
        <v>731</v>
      </c>
      <c r="G44" s="267">
        <v>2.6631500000000002E-2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6.2660365930999504E-4</v>
      </c>
      <c r="P44" s="249">
        <f t="shared" si="1"/>
        <v>3.7284100000000006E-3</v>
      </c>
      <c r="Q44" s="249">
        <v>0.73499999999999999</v>
      </c>
      <c r="R44" s="251">
        <f t="shared" si="2"/>
        <v>9.8802865000000017E-4</v>
      </c>
    </row>
    <row r="45" spans="3:19">
      <c r="C45" s="245" t="s">
        <v>733</v>
      </c>
      <c r="D45" s="246" t="s">
        <v>587</v>
      </c>
      <c r="E45" s="247" t="s">
        <v>249</v>
      </c>
      <c r="F45" s="247" t="s">
        <v>734</v>
      </c>
      <c r="G45" s="267">
        <v>7.125228900000001E-2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1.1193830007320829E-3</v>
      </c>
      <c r="P45" s="249">
        <f t="shared" si="1"/>
        <v>6.1276968540000011E-2</v>
      </c>
      <c r="Q45" s="249">
        <v>0.73499999999999999</v>
      </c>
      <c r="R45" s="251">
        <f t="shared" si="2"/>
        <v>1.6238396663100004E-2</v>
      </c>
    </row>
    <row r="46" spans="3:19">
      <c r="C46" s="245" t="s">
        <v>735</v>
      </c>
      <c r="D46" s="246" t="s">
        <v>589</v>
      </c>
      <c r="E46" s="247" t="s">
        <v>249</v>
      </c>
      <c r="F46" s="247" t="s">
        <v>736</v>
      </c>
      <c r="G46" s="267">
        <v>6.7219139999999997E-2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2.2102779556283504E-3</v>
      </c>
      <c r="P46" s="249">
        <f t="shared" si="1"/>
        <v>0.120994452</v>
      </c>
      <c r="Q46" s="249">
        <v>0.73499999999999999</v>
      </c>
      <c r="R46" s="251">
        <f t="shared" si="2"/>
        <v>3.2063529780000002E-2</v>
      </c>
    </row>
    <row r="47" spans="3:19">
      <c r="C47" s="245" t="s">
        <v>737</v>
      </c>
      <c r="D47" s="246" t="s">
        <v>591</v>
      </c>
      <c r="E47" s="247" t="s">
        <v>249</v>
      </c>
      <c r="F47" s="247" t="s">
        <v>738</v>
      </c>
      <c r="G47" s="267">
        <v>0.213015446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2.7238963084976725E-2</v>
      </c>
      <c r="P47" s="249">
        <f t="shared" si="1"/>
        <v>0.74555406099999999</v>
      </c>
      <c r="Q47" s="249">
        <v>0.73499999999999999</v>
      </c>
      <c r="R47" s="251">
        <f t="shared" si="2"/>
        <v>0.19757182616500002</v>
      </c>
    </row>
    <row r="48" spans="3:19">
      <c r="C48" s="245" t="s">
        <v>566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739</v>
      </c>
      <c r="D49" s="253" t="s">
        <v>593</v>
      </c>
      <c r="E49" s="254" t="s">
        <v>249</v>
      </c>
      <c r="F49" s="254" t="s">
        <v>740</v>
      </c>
      <c r="G49" s="268">
        <v>2.3449984240000004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3.4800204922374428E-2</v>
      </c>
      <c r="P49" s="255">
        <f t="shared" si="1"/>
        <v>2.1104985816000004</v>
      </c>
      <c r="Q49" s="255">
        <v>0.76600000000000001</v>
      </c>
      <c r="R49" s="258">
        <f t="shared" si="2"/>
        <v>0.49385666809440004</v>
      </c>
    </row>
    <row r="50" spans="3:18">
      <c r="C50" s="252" t="s">
        <v>742</v>
      </c>
      <c r="D50" s="253" t="s">
        <v>596</v>
      </c>
      <c r="E50" s="254" t="s">
        <v>249</v>
      </c>
      <c r="F50" s="254" t="s">
        <v>741</v>
      </c>
      <c r="G50" s="268">
        <v>3.378048946E-2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8.3551438923135447E-6</v>
      </c>
      <c r="P50" s="255">
        <f t="shared" si="1"/>
        <v>5.0670734189999997E-4</v>
      </c>
      <c r="Q50" s="255">
        <v>0.76600000000000001</v>
      </c>
      <c r="R50" s="258">
        <f t="shared" si="2"/>
        <v>1.1856951800459998E-4</v>
      </c>
    </row>
    <row r="51" spans="3:18">
      <c r="C51" s="252" t="s">
        <v>743</v>
      </c>
      <c r="D51" s="253" t="s">
        <v>597</v>
      </c>
      <c r="E51" s="254" t="s">
        <v>249</v>
      </c>
      <c r="F51" s="254" t="s">
        <v>741</v>
      </c>
      <c r="G51" s="268">
        <v>2.7362196462599999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6.0908998974965748E-3</v>
      </c>
      <c r="P51" s="255">
        <f t="shared" si="1"/>
        <v>0.36938965224510001</v>
      </c>
      <c r="Q51" s="255">
        <v>0.76600000000000001</v>
      </c>
      <c r="R51" s="258">
        <f t="shared" si="2"/>
        <v>8.6437178625353397E-2</v>
      </c>
    </row>
    <row r="52" spans="3:18">
      <c r="C52" s="252" t="s">
        <v>744</v>
      </c>
      <c r="D52" s="253" t="s">
        <v>598</v>
      </c>
      <c r="E52" s="254" t="s">
        <v>249</v>
      </c>
      <c r="F52" s="254" t="s">
        <v>741</v>
      </c>
      <c r="G52" s="268">
        <v>0.60804881028000002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2.5065431676940635E-3</v>
      </c>
      <c r="P52" s="255">
        <f t="shared" si="1"/>
        <v>0.15201220257</v>
      </c>
      <c r="Q52" s="255">
        <v>0.76600000000000001</v>
      </c>
      <c r="R52" s="258">
        <f t="shared" si="2"/>
        <v>3.5570855401379997E-2</v>
      </c>
    </row>
    <row r="53" spans="3:18">
      <c r="C53" s="252" t="s">
        <v>745</v>
      </c>
      <c r="D53" s="253" t="s">
        <v>599</v>
      </c>
      <c r="E53" s="254" t="s">
        <v>237</v>
      </c>
      <c r="F53" s="254" t="s">
        <v>746</v>
      </c>
      <c r="G53" s="268">
        <v>5.1380347999999999E-2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2.8593515582191775E-3</v>
      </c>
      <c r="P53" s="255">
        <f t="shared" si="1"/>
        <v>3.8535261000000001E-2</v>
      </c>
      <c r="Q53" s="255">
        <v>0.76600000000000001</v>
      </c>
      <c r="R53" s="258">
        <f t="shared" si="2"/>
        <v>9.0172510739999993E-3</v>
      </c>
    </row>
    <row r="54" spans="3:18">
      <c r="C54" s="252" t="s">
        <v>747</v>
      </c>
      <c r="D54" s="253" t="s">
        <v>601</v>
      </c>
      <c r="E54" s="254" t="s">
        <v>324</v>
      </c>
      <c r="F54" s="254" t="s">
        <v>746</v>
      </c>
      <c r="G54" s="268">
        <v>1.3847856650000001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8.7339506839326467E-2</v>
      </c>
      <c r="P54" s="255">
        <f t="shared" si="1"/>
        <v>1.17706781525</v>
      </c>
      <c r="Q54" s="255">
        <v>0.76600000000000001</v>
      </c>
      <c r="R54" s="258">
        <f t="shared" si="2"/>
        <v>0.27543386876850001</v>
      </c>
    </row>
    <row r="55" spans="3:18">
      <c r="C55" s="252" t="s">
        <v>748</v>
      </c>
      <c r="D55" s="253" t="s">
        <v>602</v>
      </c>
      <c r="E55" s="254" t="s">
        <v>336</v>
      </c>
      <c r="F55" s="254" t="s">
        <v>746</v>
      </c>
      <c r="G55" s="268">
        <v>2.9553379999999997E-2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1.8420257397260269E-3</v>
      </c>
      <c r="P55" s="255">
        <f t="shared" si="1"/>
        <v>2.4824839199999997E-2</v>
      </c>
      <c r="Q55" s="255">
        <v>0.76600000000000001</v>
      </c>
      <c r="R55" s="258">
        <f t="shared" si="2"/>
        <v>5.8090123727999989E-3</v>
      </c>
    </row>
    <row r="56" spans="3:18">
      <c r="C56" s="252" t="s">
        <v>749</v>
      </c>
      <c r="D56" s="253" t="s">
        <v>603</v>
      </c>
      <c r="E56" s="254" t="s">
        <v>240</v>
      </c>
      <c r="F56" s="254" t="s">
        <v>746</v>
      </c>
      <c r="G56" s="268">
        <v>1.1000750499999998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0.93506379249999982</v>
      </c>
      <c r="Q56" s="255">
        <v>1</v>
      </c>
      <c r="R56" s="258">
        <f t="shared" si="2"/>
        <v>0</v>
      </c>
    </row>
    <row r="57" spans="3:18">
      <c r="C57" s="252" t="s">
        <v>750</v>
      </c>
      <c r="D57" s="253" t="s">
        <v>604</v>
      </c>
      <c r="E57" s="254" t="s">
        <v>240</v>
      </c>
      <c r="F57" s="254" t="s">
        <v>746</v>
      </c>
      <c r="G57" s="268">
        <v>7.5737823999999995E-2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6.0590259199999996E-2</v>
      </c>
      <c r="Q57" s="255">
        <v>1</v>
      </c>
      <c r="R57" s="258">
        <f t="shared" si="2"/>
        <v>0</v>
      </c>
    </row>
    <row r="58" spans="3:18">
      <c r="C58" s="252" t="s">
        <v>751</v>
      </c>
      <c r="D58" s="253" t="s">
        <v>605</v>
      </c>
      <c r="E58" s="254" t="s">
        <v>249</v>
      </c>
      <c r="F58" s="254" t="s">
        <v>746</v>
      </c>
      <c r="G58" s="268">
        <v>1.274196621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0.33091293524828758</v>
      </c>
      <c r="P58" s="255">
        <f t="shared" si="1"/>
        <v>4.4596881735</v>
      </c>
      <c r="Q58" s="255">
        <v>0.76600000000000001</v>
      </c>
      <c r="R58" s="258">
        <f t="shared" si="2"/>
        <v>1.0435670325989999</v>
      </c>
    </row>
    <row r="59" spans="3:18">
      <c r="C59" s="252" t="s">
        <v>752</v>
      </c>
      <c r="D59" s="253" t="s">
        <v>606</v>
      </c>
      <c r="E59" s="254" t="s">
        <v>249</v>
      </c>
      <c r="F59" s="254" t="s">
        <v>746</v>
      </c>
      <c r="G59" s="268">
        <v>0.68447619299999996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5.0280871026883549E-2</v>
      </c>
      <c r="P59" s="255">
        <f t="shared" si="1"/>
        <v>0.6776314310699999</v>
      </c>
      <c r="Q59" s="255">
        <v>0.76600000000000001</v>
      </c>
      <c r="R59" s="258">
        <f t="shared" si="2"/>
        <v>0.15856575487037997</v>
      </c>
    </row>
    <row r="60" spans="3:18">
      <c r="C60" s="252" t="s">
        <v>753</v>
      </c>
      <c r="D60" s="253" t="s">
        <v>602</v>
      </c>
      <c r="E60" s="254" t="s">
        <v>336</v>
      </c>
      <c r="F60" s="254" t="s">
        <v>754</v>
      </c>
      <c r="G60" s="268">
        <v>8.5997999999999999E-5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1.1911442922374427E-6</v>
      </c>
      <c r="P60" s="255">
        <f t="shared" si="1"/>
        <v>7.223831999999999E-5</v>
      </c>
      <c r="Q60" s="255">
        <v>0.76600000000000001</v>
      </c>
      <c r="R60" s="258">
        <f t="shared" si="2"/>
        <v>1.6903766879999997E-5</v>
      </c>
    </row>
    <row r="61" spans="3:18">
      <c r="C61" s="252" t="s">
        <v>755</v>
      </c>
      <c r="D61" s="253" t="s">
        <v>599</v>
      </c>
      <c r="E61" s="254" t="s">
        <v>237</v>
      </c>
      <c r="F61" s="254" t="s">
        <v>754</v>
      </c>
      <c r="G61" s="268">
        <v>3.6497599999999998E-4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4.5135920852359201E-6</v>
      </c>
      <c r="P61" s="255">
        <f t="shared" si="1"/>
        <v>2.73732E-4</v>
      </c>
      <c r="Q61" s="255">
        <v>0.76600000000000001</v>
      </c>
      <c r="R61" s="258">
        <f t="shared" si="2"/>
        <v>6.4053287999999993E-5</v>
      </c>
    </row>
    <row r="62" spans="3:18">
      <c r="C62" s="252" t="s">
        <v>756</v>
      </c>
      <c r="D62" s="253" t="s">
        <v>608</v>
      </c>
      <c r="E62" s="254" t="s">
        <v>249</v>
      </c>
      <c r="F62" s="254" t="s">
        <v>754</v>
      </c>
      <c r="G62" s="268">
        <v>0.21437958399999998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8.8373116184677809E-3</v>
      </c>
      <c r="P62" s="255">
        <f t="shared" si="1"/>
        <v>0.53594895999999992</v>
      </c>
      <c r="Q62" s="255">
        <v>0.76600000000000001</v>
      </c>
      <c r="R62" s="258">
        <f t="shared" si="2"/>
        <v>0.12541205663999996</v>
      </c>
    </row>
    <row r="63" spans="3:18">
      <c r="C63" s="252" t="s">
        <v>757</v>
      </c>
      <c r="D63" s="253" t="s">
        <v>609</v>
      </c>
      <c r="E63" s="254" t="s">
        <v>249</v>
      </c>
      <c r="F63" s="254" t="s">
        <v>754</v>
      </c>
      <c r="G63" s="268">
        <v>0.23234386800000001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3.4480254383561643E-3</v>
      </c>
      <c r="P63" s="255">
        <f t="shared" si="1"/>
        <v>0.2091094812</v>
      </c>
      <c r="Q63" s="255">
        <v>0.76600000000000001</v>
      </c>
      <c r="R63" s="258">
        <f t="shared" si="2"/>
        <v>4.8931618600799996E-2</v>
      </c>
    </row>
    <row r="64" spans="3:18">
      <c r="C64" s="252" t="s">
        <v>758</v>
      </c>
      <c r="D64" s="253" t="s">
        <v>610</v>
      </c>
      <c r="E64" s="254" t="s">
        <v>240</v>
      </c>
      <c r="F64" s="254" t="s">
        <v>754</v>
      </c>
      <c r="G64" s="268">
        <v>2.4199599999999998E-2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1.4519759999999998E-2</v>
      </c>
      <c r="Q64" s="255">
        <v>1</v>
      </c>
      <c r="R64" s="258">
        <f t="shared" si="2"/>
        <v>0</v>
      </c>
    </row>
    <row r="65" spans="3:18">
      <c r="C65" s="252" t="s">
        <v>759</v>
      </c>
      <c r="D65" s="253" t="s">
        <v>611</v>
      </c>
      <c r="E65" s="254" t="s">
        <v>324</v>
      </c>
      <c r="F65" s="254" t="s">
        <v>760</v>
      </c>
      <c r="G65" s="268">
        <v>1.549150858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1.8391745346118718E-2</v>
      </c>
      <c r="P65" s="255">
        <f t="shared" si="1"/>
        <v>0.24786413728000001</v>
      </c>
      <c r="Q65" s="255">
        <v>0.76600000000000001</v>
      </c>
      <c r="R65" s="258">
        <f t="shared" si="2"/>
        <v>5.8000208123519997E-2</v>
      </c>
    </row>
    <row r="66" spans="3:18">
      <c r="C66" s="252" t="s">
        <v>761</v>
      </c>
      <c r="D66" s="253" t="s">
        <v>613</v>
      </c>
      <c r="E66" s="254" t="s">
        <v>325</v>
      </c>
      <c r="F66" s="254" t="s">
        <v>760</v>
      </c>
      <c r="G66" s="268">
        <v>0.18642049999999999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1.9365599885844747E-3</v>
      </c>
      <c r="P66" s="255">
        <f t="shared" si="1"/>
        <v>2.609887E-2</v>
      </c>
      <c r="Q66" s="255">
        <v>0.76600000000000001</v>
      </c>
      <c r="R66" s="258">
        <f t="shared" si="2"/>
        <v>6.1071355799999999E-3</v>
      </c>
    </row>
    <row r="67" spans="3:18">
      <c r="C67" s="252" t="s">
        <v>762</v>
      </c>
      <c r="D67" s="253" t="s">
        <v>614</v>
      </c>
      <c r="E67" s="254" t="s">
        <v>323</v>
      </c>
      <c r="F67" s="254" t="s">
        <v>760</v>
      </c>
      <c r="G67" s="268">
        <v>1.0942873000000001E-2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1.1367596381278539E-4</v>
      </c>
      <c r="P67" s="255">
        <f t="shared" si="1"/>
        <v>1.5320022200000002E-3</v>
      </c>
      <c r="Q67" s="255">
        <v>0.76600000000000001</v>
      </c>
      <c r="R67" s="258">
        <f t="shared" si="2"/>
        <v>3.5848851948000005E-4</v>
      </c>
    </row>
    <row r="68" spans="3:18">
      <c r="C68" s="252" t="s">
        <v>763</v>
      </c>
      <c r="D68" s="253" t="s">
        <v>615</v>
      </c>
      <c r="E68" s="254" t="s">
        <v>249</v>
      </c>
      <c r="F68" s="254" t="s">
        <v>764</v>
      </c>
      <c r="G68" s="268">
        <v>0.74204921099999999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1.0522717121993909E-2</v>
      </c>
      <c r="P68" s="255">
        <f t="shared" si="1"/>
        <v>0.63816232145999996</v>
      </c>
      <c r="Q68" s="255">
        <v>0.76600000000000001</v>
      </c>
      <c r="R68" s="258">
        <f t="shared" si="2"/>
        <v>0.14932998322163998</v>
      </c>
    </row>
    <row r="69" spans="3:18">
      <c r="C69" s="252" t="s">
        <v>765</v>
      </c>
      <c r="D69" s="253" t="s">
        <v>617</v>
      </c>
      <c r="E69" s="254" t="s">
        <v>249</v>
      </c>
      <c r="F69" s="254" t="s">
        <v>766</v>
      </c>
      <c r="G69" s="268">
        <v>1.6515852040000001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0.19496452569012038</v>
      </c>
      <c r="P69" s="255">
        <f t="shared" si="1"/>
        <v>5.7805482140000004</v>
      </c>
      <c r="Q69" s="255">
        <v>0.76600000000000001</v>
      </c>
      <c r="R69" s="258">
        <f t="shared" ref="R69:R121" si="3">+P69*(1-Q69)</f>
        <v>1.352648282076</v>
      </c>
    </row>
    <row r="70" spans="3:18">
      <c r="C70" s="245" t="s">
        <v>566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767</v>
      </c>
      <c r="D71" s="260" t="s">
        <v>619</v>
      </c>
      <c r="E71" s="261" t="s">
        <v>249</v>
      </c>
      <c r="F71" s="261" t="s">
        <v>768</v>
      </c>
      <c r="G71" s="269">
        <v>0.73722576500000003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1.0256779692851027E-2</v>
      </c>
      <c r="P71" s="263">
        <f t="shared" si="1"/>
        <v>0.66350318850000001</v>
      </c>
      <c r="Q71" s="263">
        <v>0.76600000000000001</v>
      </c>
      <c r="R71" s="265">
        <f t="shared" si="3"/>
        <v>0.15525974610899998</v>
      </c>
    </row>
    <row r="72" spans="3:18">
      <c r="C72" s="259" t="s">
        <v>769</v>
      </c>
      <c r="D72" s="260" t="s">
        <v>621</v>
      </c>
      <c r="E72" s="261" t="s">
        <v>249</v>
      </c>
      <c r="F72" s="261" t="s">
        <v>770</v>
      </c>
      <c r="G72" s="269">
        <v>0.43474620700000005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4.9731955281345133E-3</v>
      </c>
      <c r="P72" s="263">
        <f t="shared" ref="P72:P121" si="5">+G72*H72</f>
        <v>0.32171219318000005</v>
      </c>
      <c r="Q72" s="263">
        <v>0.76600000000000001</v>
      </c>
      <c r="R72" s="265">
        <f t="shared" si="3"/>
        <v>7.5280653204120002E-2</v>
      </c>
    </row>
    <row r="73" spans="3:18">
      <c r="C73" s="259" t="s">
        <v>771</v>
      </c>
      <c r="D73" s="260" t="s">
        <v>623</v>
      </c>
      <c r="E73" s="261" t="s">
        <v>249</v>
      </c>
      <c r="F73" s="261" t="s">
        <v>770</v>
      </c>
      <c r="G73" s="269">
        <v>0.69135391499999999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6.946752023580193E-3</v>
      </c>
      <c r="P73" s="263">
        <f t="shared" si="5"/>
        <v>0.44938004474999999</v>
      </c>
      <c r="Q73" s="263">
        <v>0.76600000000000001</v>
      </c>
      <c r="R73" s="265">
        <f t="shared" si="3"/>
        <v>0.10515493047149999</v>
      </c>
    </row>
    <row r="74" spans="3:18">
      <c r="C74" s="259" t="s">
        <v>772</v>
      </c>
      <c r="D74" s="260" t="s">
        <v>624</v>
      </c>
      <c r="E74" s="261" t="s">
        <v>323</v>
      </c>
      <c r="F74" s="261" t="s">
        <v>770</v>
      </c>
      <c r="G74" s="269">
        <v>1.0716941919999998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4.9700429851598166E-3</v>
      </c>
      <c r="P74" s="263">
        <f t="shared" si="5"/>
        <v>0.32150825759999996</v>
      </c>
      <c r="Q74" s="263">
        <v>0.76600000000000001</v>
      </c>
      <c r="R74" s="265">
        <f t="shared" si="3"/>
        <v>7.5232932278399986E-2</v>
      </c>
    </row>
    <row r="75" spans="3:18">
      <c r="C75" s="259" t="s">
        <v>773</v>
      </c>
      <c r="D75" s="260" t="s">
        <v>625</v>
      </c>
      <c r="E75" s="261" t="s">
        <v>240</v>
      </c>
      <c r="F75" s="261" t="s">
        <v>770</v>
      </c>
      <c r="G75" s="269">
        <v>0.890721239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0.26721637170000001</v>
      </c>
      <c r="Q75" s="263">
        <v>1</v>
      </c>
      <c r="R75" s="265">
        <f t="shared" si="3"/>
        <v>0</v>
      </c>
    </row>
    <row r="76" spans="3:18">
      <c r="C76" s="259" t="s">
        <v>775</v>
      </c>
      <c r="D76" s="260" t="s">
        <v>627</v>
      </c>
      <c r="E76" s="261" t="s">
        <v>249</v>
      </c>
      <c r="F76" s="261" t="s">
        <v>774</v>
      </c>
      <c r="G76" s="269">
        <v>2.5730260100000006E-2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5.9662774917950909E-6</v>
      </c>
      <c r="P76" s="263">
        <f t="shared" si="5"/>
        <v>3.8595390150000005E-4</v>
      </c>
      <c r="Q76" s="263">
        <v>0.76600000000000001</v>
      </c>
      <c r="R76" s="265">
        <f t="shared" si="3"/>
        <v>9.0313212951000001E-5</v>
      </c>
    </row>
    <row r="77" spans="3:18">
      <c r="C77" s="259" t="s">
        <v>776</v>
      </c>
      <c r="D77" s="260" t="s">
        <v>628</v>
      </c>
      <c r="E77" s="261" t="s">
        <v>249</v>
      </c>
      <c r="F77" s="261" t="s">
        <v>774</v>
      </c>
      <c r="G77" s="269">
        <v>2.0841510681000006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4.3494162915186235E-3</v>
      </c>
      <c r="P77" s="263">
        <f t="shared" si="5"/>
        <v>0.28136039419350012</v>
      </c>
      <c r="Q77" s="263">
        <v>0.76600000000000001</v>
      </c>
      <c r="R77" s="265">
        <f t="shared" si="3"/>
        <v>6.5838332241279024E-2</v>
      </c>
    </row>
    <row r="78" spans="3:18">
      <c r="C78" s="259" t="s">
        <v>777</v>
      </c>
      <c r="D78" s="260" t="s">
        <v>629</v>
      </c>
      <c r="E78" s="261" t="s">
        <v>249</v>
      </c>
      <c r="F78" s="261" t="s">
        <v>774</v>
      </c>
      <c r="G78" s="269">
        <v>0.46314468180000007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1.7898832475385276E-3</v>
      </c>
      <c r="P78" s="263">
        <f t="shared" si="5"/>
        <v>0.11578617045000002</v>
      </c>
      <c r="Q78" s="263">
        <v>0.76600000000000001</v>
      </c>
      <c r="R78" s="265">
        <f t="shared" si="3"/>
        <v>2.7093963885300002E-2</v>
      </c>
    </row>
    <row r="79" spans="3:18">
      <c r="C79" s="259" t="s">
        <v>778</v>
      </c>
      <c r="D79" s="260" t="s">
        <v>630</v>
      </c>
      <c r="E79" s="261" t="s">
        <v>237</v>
      </c>
      <c r="F79" s="261" t="s">
        <v>779</v>
      </c>
      <c r="G79" s="269">
        <v>3.602755E-3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2.0049578339041094E-4</v>
      </c>
      <c r="P79" s="263">
        <f t="shared" si="5"/>
        <v>2.7020662500000002E-3</v>
      </c>
      <c r="Q79" s="263">
        <v>0.76600000000000001</v>
      </c>
      <c r="R79" s="265">
        <f t="shared" si="3"/>
        <v>6.3228350250000003E-4</v>
      </c>
    </row>
    <row r="80" spans="3:18">
      <c r="C80" s="259" t="s">
        <v>780</v>
      </c>
      <c r="D80" s="260" t="s">
        <v>632</v>
      </c>
      <c r="E80" s="261" t="s">
        <v>324</v>
      </c>
      <c r="F80" s="261" t="s">
        <v>779</v>
      </c>
      <c r="G80" s="269">
        <v>1.9749251000000002E-2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1.2456005910388124E-3</v>
      </c>
      <c r="P80" s="263">
        <f t="shared" si="5"/>
        <v>1.678686335E-2</v>
      </c>
      <c r="Q80" s="263">
        <v>0.76600000000000001</v>
      </c>
      <c r="R80" s="265">
        <f t="shared" si="3"/>
        <v>3.9281260238999997E-3</v>
      </c>
    </row>
    <row r="81" spans="3:18">
      <c r="C81" s="259" t="s">
        <v>781</v>
      </c>
      <c r="D81" s="260" t="s">
        <v>633</v>
      </c>
      <c r="E81" s="261" t="s">
        <v>336</v>
      </c>
      <c r="F81" s="261" t="s">
        <v>779</v>
      </c>
      <c r="G81" s="269">
        <v>1.6981988E-2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1.0584663753424655E-3</v>
      </c>
      <c r="P81" s="263">
        <f t="shared" si="5"/>
        <v>1.4264869919999999E-2</v>
      </c>
      <c r="Q81" s="263">
        <v>0.76600000000000001</v>
      </c>
      <c r="R81" s="265">
        <f t="shared" si="3"/>
        <v>3.3379795612799995E-3</v>
      </c>
    </row>
    <row r="82" spans="3:18">
      <c r="C82" s="259" t="s">
        <v>782</v>
      </c>
      <c r="D82" s="260" t="s">
        <v>634</v>
      </c>
      <c r="E82" s="261" t="s">
        <v>323</v>
      </c>
      <c r="F82" s="261" t="s">
        <v>779</v>
      </c>
      <c r="G82" s="269">
        <v>3.8526269999999994E-2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2.4298817551369851E-3</v>
      </c>
      <c r="P82" s="263">
        <f t="shared" si="5"/>
        <v>3.2747329499999991E-2</v>
      </c>
      <c r="Q82" s="263">
        <v>0.76600000000000001</v>
      </c>
      <c r="R82" s="265">
        <f t="shared" si="3"/>
        <v>7.6628751029999978E-3</v>
      </c>
    </row>
    <row r="83" spans="3:18">
      <c r="C83" s="259" t="s">
        <v>783</v>
      </c>
      <c r="D83" s="260" t="s">
        <v>635</v>
      </c>
      <c r="E83" s="261" t="s">
        <v>240</v>
      </c>
      <c r="F83" s="261" t="s">
        <v>779</v>
      </c>
      <c r="G83" s="269">
        <v>0.81503023199999991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0.69277569719999987</v>
      </c>
      <c r="Q83" s="263">
        <v>1</v>
      </c>
      <c r="R83" s="265">
        <f t="shared" si="3"/>
        <v>0</v>
      </c>
    </row>
    <row r="84" spans="3:18">
      <c r="C84" s="259" t="s">
        <v>784</v>
      </c>
      <c r="D84" s="260" t="s">
        <v>636</v>
      </c>
      <c r="E84" s="261" t="s">
        <v>237</v>
      </c>
      <c r="F84" s="261" t="s">
        <v>779</v>
      </c>
      <c r="G84" s="269">
        <v>0.30877327400000004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1.764166936495434E-2</v>
      </c>
      <c r="P84" s="263">
        <f t="shared" si="5"/>
        <v>0.23775542098000005</v>
      </c>
      <c r="Q84" s="263">
        <v>0.76600000000000001</v>
      </c>
      <c r="R84" s="265">
        <f t="shared" si="3"/>
        <v>5.5634768509320011E-2</v>
      </c>
    </row>
    <row r="85" spans="3:18">
      <c r="C85" s="259" t="s">
        <v>785</v>
      </c>
      <c r="D85" s="260" t="s">
        <v>637</v>
      </c>
      <c r="E85" s="261" t="s">
        <v>336</v>
      </c>
      <c r="F85" s="261" t="s">
        <v>779</v>
      </c>
      <c r="G85" s="269">
        <v>7.6371039999999987E-3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4.2501006849315052E-4</v>
      </c>
      <c r="P85" s="263">
        <f t="shared" si="5"/>
        <v>5.727827999999999E-3</v>
      </c>
      <c r="Q85" s="263">
        <v>0.76600000000000001</v>
      </c>
      <c r="R85" s="265">
        <f t="shared" si="3"/>
        <v>1.3403117519999997E-3</v>
      </c>
    </row>
    <row r="86" spans="3:18">
      <c r="C86" s="259" t="s">
        <v>786</v>
      </c>
      <c r="D86" s="260" t="s">
        <v>638</v>
      </c>
      <c r="E86" s="261" t="s">
        <v>323</v>
      </c>
      <c r="F86" s="261" t="s">
        <v>779</v>
      </c>
      <c r="G86" s="269">
        <v>0.55119676699999998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3.2719442789954332E-2</v>
      </c>
      <c r="P86" s="263">
        <f t="shared" si="5"/>
        <v>0.44095741360000001</v>
      </c>
      <c r="Q86" s="263">
        <v>0.76600000000000001</v>
      </c>
      <c r="R86" s="265">
        <f t="shared" si="3"/>
        <v>0.1031840347824</v>
      </c>
    </row>
    <row r="87" spans="3:18">
      <c r="C87" s="259" t="s">
        <v>787</v>
      </c>
      <c r="D87" s="260" t="s">
        <v>639</v>
      </c>
      <c r="E87" s="261" t="s">
        <v>240</v>
      </c>
      <c r="F87" s="261" t="s">
        <v>779</v>
      </c>
      <c r="G87" s="269">
        <v>0.92499946599999994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0.73999957279999995</v>
      </c>
      <c r="Q87" s="263">
        <v>1</v>
      </c>
      <c r="R87" s="265">
        <f t="shared" si="3"/>
        <v>0</v>
      </c>
    </row>
    <row r="88" spans="3:18">
      <c r="C88" s="259" t="s">
        <v>788</v>
      </c>
      <c r="D88" s="260" t="s">
        <v>640</v>
      </c>
      <c r="E88" s="261" t="s">
        <v>249</v>
      </c>
      <c r="F88" s="261" t="s">
        <v>779</v>
      </c>
      <c r="G88" s="269">
        <v>0.28875119800000004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7.49896090696347E-2</v>
      </c>
      <c r="P88" s="263">
        <f t="shared" si="5"/>
        <v>1.0106291930000002</v>
      </c>
      <c r="Q88" s="263">
        <v>0.76600000000000001</v>
      </c>
      <c r="R88" s="265">
        <f t="shared" si="3"/>
        <v>0.23648723116200004</v>
      </c>
    </row>
    <row r="89" spans="3:18">
      <c r="C89" s="259" t="s">
        <v>789</v>
      </c>
      <c r="D89" s="260" t="s">
        <v>641</v>
      </c>
      <c r="E89" s="261" t="s">
        <v>249</v>
      </c>
      <c r="F89" s="261" t="s">
        <v>779</v>
      </c>
      <c r="G89" s="269">
        <v>1.9110438809999999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0.14038318920359585</v>
      </c>
      <c r="P89" s="263">
        <f t="shared" si="5"/>
        <v>1.8919334421899998</v>
      </c>
      <c r="Q89" s="263">
        <v>0.76600000000000001</v>
      </c>
      <c r="R89" s="265">
        <f t="shared" si="3"/>
        <v>0.44271242547245993</v>
      </c>
    </row>
    <row r="90" spans="3:18">
      <c r="C90" s="259" t="s">
        <v>841</v>
      </c>
      <c r="D90" s="260" t="s">
        <v>642</v>
      </c>
      <c r="E90" s="261" t="s">
        <v>242</v>
      </c>
      <c r="F90" s="261" t="s">
        <v>779</v>
      </c>
      <c r="G90" s="269">
        <v>0.22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0.22</v>
      </c>
      <c r="Q90" s="263">
        <v>1</v>
      </c>
      <c r="R90" s="265">
        <f t="shared" si="3"/>
        <v>0</v>
      </c>
    </row>
    <row r="91" spans="3:18">
      <c r="C91" s="259" t="s">
        <v>832</v>
      </c>
      <c r="D91" s="260" t="s">
        <v>630</v>
      </c>
      <c r="E91" s="261" t="s">
        <v>237</v>
      </c>
      <c r="F91" s="261" t="s">
        <v>831</v>
      </c>
      <c r="G91" s="269">
        <v>1.2990679999999999E-2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1.5061254994292236E-4</v>
      </c>
      <c r="P91" s="263">
        <f t="shared" si="5"/>
        <v>9.7430099999999999E-3</v>
      </c>
      <c r="Q91" s="263">
        <v>0.76600000000000001</v>
      </c>
      <c r="R91" s="265">
        <f t="shared" si="3"/>
        <v>2.2798643399999999E-3</v>
      </c>
    </row>
    <row r="92" spans="3:18">
      <c r="C92" s="259" t="s">
        <v>833</v>
      </c>
      <c r="D92" s="260" t="s">
        <v>644</v>
      </c>
      <c r="E92" s="261" t="s">
        <v>249</v>
      </c>
      <c r="F92" s="261" t="s">
        <v>831</v>
      </c>
      <c r="G92" s="269">
        <v>2.2292090860000005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3.1014253122859596E-2</v>
      </c>
      <c r="P92" s="263">
        <f t="shared" si="5"/>
        <v>2.0062881774000005</v>
      </c>
      <c r="Q92" s="263">
        <v>0.76600000000000001</v>
      </c>
      <c r="R92" s="265">
        <f t="shared" si="3"/>
        <v>0.46947143351160009</v>
      </c>
    </row>
    <row r="93" spans="3:18">
      <c r="C93" s="259" t="s">
        <v>834</v>
      </c>
      <c r="D93" s="260" t="s">
        <v>645</v>
      </c>
      <c r="E93" s="261" t="s">
        <v>240</v>
      </c>
      <c r="F93" s="261" t="s">
        <v>831</v>
      </c>
      <c r="G93" s="269">
        <v>0.87812855300000003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0.52687713179999995</v>
      </c>
      <c r="Q93" s="263">
        <v>1</v>
      </c>
      <c r="R93" s="265">
        <f t="shared" si="3"/>
        <v>0</v>
      </c>
    </row>
    <row r="94" spans="3:18">
      <c r="C94" s="259" t="s">
        <v>790</v>
      </c>
      <c r="D94" s="260" t="s">
        <v>646</v>
      </c>
      <c r="E94" s="261" t="s">
        <v>324</v>
      </c>
      <c r="F94" s="261" t="s">
        <v>791</v>
      </c>
      <c r="G94" s="269">
        <v>0.29328455200000003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7.2539938660578401E-4</v>
      </c>
      <c r="P94" s="263">
        <f t="shared" si="5"/>
        <v>4.6925528320000007E-2</v>
      </c>
      <c r="Q94" s="263">
        <v>0.76600000000000001</v>
      </c>
      <c r="R94" s="265">
        <f t="shared" si="3"/>
        <v>1.0980573626880001E-2</v>
      </c>
    </row>
    <row r="95" spans="3:18">
      <c r="C95" s="259" t="s">
        <v>792</v>
      </c>
      <c r="D95" s="260" t="s">
        <v>648</v>
      </c>
      <c r="E95" s="261" t="s">
        <v>325</v>
      </c>
      <c r="F95" s="261" t="s">
        <v>791</v>
      </c>
      <c r="G95" s="269">
        <v>2.6631500000000002E-2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5.7635713945966521E-5</v>
      </c>
      <c r="P95" s="263">
        <f t="shared" si="5"/>
        <v>3.7284100000000006E-3</v>
      </c>
      <c r="Q95" s="263">
        <v>0.76600000000000001</v>
      </c>
      <c r="R95" s="265">
        <f t="shared" si="3"/>
        <v>8.7244794000000008E-4</v>
      </c>
    </row>
    <row r="96" spans="3:18">
      <c r="C96" s="259" t="s">
        <v>793</v>
      </c>
      <c r="D96" s="260" t="s">
        <v>649</v>
      </c>
      <c r="E96" s="261" t="s">
        <v>323</v>
      </c>
      <c r="F96" s="261" t="s">
        <v>791</v>
      </c>
      <c r="G96" s="269">
        <v>1.8636251999999999E-2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4.0332451769406389E-5</v>
      </c>
      <c r="P96" s="263">
        <f t="shared" si="5"/>
        <v>2.6090752799999999E-3</v>
      </c>
      <c r="Q96" s="263">
        <v>0.76600000000000001</v>
      </c>
      <c r="R96" s="265">
        <f t="shared" si="3"/>
        <v>6.1052361551999995E-4</v>
      </c>
    </row>
    <row r="97" spans="3:18">
      <c r="C97" s="259" t="s">
        <v>794</v>
      </c>
      <c r="D97" s="260" t="s">
        <v>650</v>
      </c>
      <c r="E97" s="261" t="s">
        <v>249</v>
      </c>
      <c r="F97" s="261" t="s">
        <v>795</v>
      </c>
      <c r="G97" s="269">
        <v>1.4481901700000002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1.9252718441542999E-2</v>
      </c>
      <c r="P97" s="263">
        <f t="shared" si="5"/>
        <v>1.2454435462000002</v>
      </c>
      <c r="Q97" s="263">
        <v>0.76600000000000001</v>
      </c>
      <c r="R97" s="265">
        <f t="shared" si="3"/>
        <v>0.29143378981080004</v>
      </c>
    </row>
    <row r="98" spans="3:18">
      <c r="C98" s="259" t="s">
        <v>796</v>
      </c>
      <c r="D98" s="260" t="s">
        <v>652</v>
      </c>
      <c r="E98" s="261" t="s">
        <v>249</v>
      </c>
      <c r="F98" s="261" t="s">
        <v>797</v>
      </c>
      <c r="G98" s="269">
        <v>5.305321417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0.14762238531892122</v>
      </c>
      <c r="P98" s="263">
        <f t="shared" si="5"/>
        <v>9.5495785505999997</v>
      </c>
      <c r="Q98" s="263">
        <v>0.76600000000000001</v>
      </c>
      <c r="R98" s="265">
        <f t="shared" si="3"/>
        <v>2.2346013808403997</v>
      </c>
    </row>
    <row r="99" spans="3:18">
      <c r="C99" s="259" t="s">
        <v>798</v>
      </c>
      <c r="D99" s="260" t="s">
        <v>654</v>
      </c>
      <c r="E99" s="261" t="s">
        <v>249</v>
      </c>
      <c r="F99" s="261" t="s">
        <v>799</v>
      </c>
      <c r="G99" s="269">
        <v>0.35429417400000002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3.8338053931221465E-2</v>
      </c>
      <c r="P99" s="263">
        <f t="shared" si="5"/>
        <v>1.240029609</v>
      </c>
      <c r="Q99" s="263">
        <v>0.76600000000000001</v>
      </c>
      <c r="R99" s="265">
        <f t="shared" si="3"/>
        <v>0.29016692850600001</v>
      </c>
    </row>
    <row r="100" spans="3:18">
      <c r="C100" s="233" t="s">
        <v>566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800</v>
      </c>
      <c r="D101" s="234" t="s">
        <v>656</v>
      </c>
      <c r="E101" s="235" t="s">
        <v>249</v>
      </c>
      <c r="F101" s="235" t="s">
        <v>801</v>
      </c>
      <c r="G101" s="266">
        <v>0.34491319299999995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4.2237190508509744E-3</v>
      </c>
      <c r="P101" s="237">
        <f t="shared" si="5"/>
        <v>0.31042187369999996</v>
      </c>
      <c r="Q101" s="237">
        <v>0.76400000000000001</v>
      </c>
      <c r="R101" s="244">
        <f t="shared" si="3"/>
        <v>7.3259562193199984E-2</v>
      </c>
    </row>
    <row r="102" spans="3:18">
      <c r="C102" s="233" t="s">
        <v>803</v>
      </c>
      <c r="D102" s="234" t="s">
        <v>659</v>
      </c>
      <c r="E102" s="235" t="s">
        <v>249</v>
      </c>
      <c r="F102" s="235" t="s">
        <v>802</v>
      </c>
      <c r="G102" s="266">
        <v>8.7113685600000001E-3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1.7779533175591528E-6</v>
      </c>
      <c r="P102" s="237">
        <f t="shared" si="5"/>
        <v>1.3067052839999999E-4</v>
      </c>
      <c r="Q102" s="237">
        <v>0.76400000000000001</v>
      </c>
      <c r="R102" s="244">
        <f t="shared" si="3"/>
        <v>3.0838244702399997E-5</v>
      </c>
    </row>
    <row r="103" spans="3:18">
      <c r="C103" s="233" t="s">
        <v>804</v>
      </c>
      <c r="D103" s="234" t="s">
        <v>660</v>
      </c>
      <c r="E103" s="235" t="s">
        <v>249</v>
      </c>
      <c r="F103" s="235" t="s">
        <v>802</v>
      </c>
      <c r="G103" s="266">
        <v>0.70562085336000002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1.2961279685006224E-3</v>
      </c>
      <c r="P103" s="237">
        <f t="shared" si="5"/>
        <v>9.5258815203600009E-2</v>
      </c>
      <c r="Q103" s="237">
        <v>0.76400000000000001</v>
      </c>
      <c r="R103" s="244">
        <f t="shared" si="3"/>
        <v>2.24810803880496E-2</v>
      </c>
    </row>
    <row r="104" spans="3:18">
      <c r="C104" s="233" t="s">
        <v>805</v>
      </c>
      <c r="D104" s="234" t="s">
        <v>661</v>
      </c>
      <c r="E104" s="235" t="s">
        <v>249</v>
      </c>
      <c r="F104" s="235" t="s">
        <v>802</v>
      </c>
      <c r="G104" s="266">
        <v>0.15680463408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5.3338599526774587E-4</v>
      </c>
      <c r="P104" s="237">
        <f t="shared" si="5"/>
        <v>3.9201158520000001E-2</v>
      </c>
      <c r="Q104" s="237">
        <v>0.76400000000000001</v>
      </c>
      <c r="R104" s="244">
        <f t="shared" si="3"/>
        <v>9.2514734107199993E-3</v>
      </c>
    </row>
    <row r="105" spans="3:18">
      <c r="C105" s="233" t="s">
        <v>806</v>
      </c>
      <c r="D105" s="234" t="s">
        <v>662</v>
      </c>
      <c r="E105" s="235" t="s">
        <v>237</v>
      </c>
      <c r="F105" s="235" t="s">
        <v>807</v>
      </c>
      <c r="G105" s="266">
        <v>6.7187292999999995E-2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3.7709763004185686E-3</v>
      </c>
      <c r="P105" s="237">
        <f t="shared" si="5"/>
        <v>5.039046975E-2</v>
      </c>
      <c r="Q105" s="237">
        <v>0.76400000000000001</v>
      </c>
      <c r="R105" s="244">
        <f t="shared" si="3"/>
        <v>1.1892150860999999E-2</v>
      </c>
    </row>
    <row r="106" spans="3:18">
      <c r="C106" s="233" t="s">
        <v>808</v>
      </c>
      <c r="D106" s="234" t="s">
        <v>664</v>
      </c>
      <c r="E106" s="235" t="s">
        <v>324</v>
      </c>
      <c r="F106" s="235" t="s">
        <v>807</v>
      </c>
      <c r="G106" s="266">
        <v>0.22513804499999998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1.4320995632610346E-2</v>
      </c>
      <c r="P106" s="237">
        <f t="shared" si="5"/>
        <v>0.19136733824999999</v>
      </c>
      <c r="Q106" s="237">
        <v>0.76400000000000001</v>
      </c>
      <c r="R106" s="244">
        <f t="shared" si="3"/>
        <v>4.5162691826999994E-2</v>
      </c>
    </row>
    <row r="107" spans="3:18">
      <c r="C107" s="233" t="s">
        <v>809</v>
      </c>
      <c r="D107" s="234" t="s">
        <v>665</v>
      </c>
      <c r="E107" s="235" t="s">
        <v>336</v>
      </c>
      <c r="F107" s="235" t="s">
        <v>807</v>
      </c>
      <c r="G107" s="266">
        <v>7.8277759999999998E-3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4.9206567549467265E-4</v>
      </c>
      <c r="P107" s="237">
        <f t="shared" si="5"/>
        <v>6.5753318399999995E-3</v>
      </c>
      <c r="Q107" s="237">
        <v>0.76400000000000001</v>
      </c>
      <c r="R107" s="244">
        <f t="shared" si="3"/>
        <v>1.5517783142399999E-3</v>
      </c>
    </row>
    <row r="108" spans="3:18">
      <c r="C108" s="233" t="s">
        <v>810</v>
      </c>
      <c r="D108" s="234" t="s">
        <v>666</v>
      </c>
      <c r="E108" s="235" t="s">
        <v>240</v>
      </c>
      <c r="F108" s="235" t="s">
        <v>807</v>
      </c>
      <c r="G108" s="266">
        <v>0.92968734999999991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0.79023424749999993</v>
      </c>
      <c r="Q108" s="237">
        <v>1</v>
      </c>
      <c r="R108" s="244">
        <f t="shared" si="3"/>
        <v>0</v>
      </c>
    </row>
    <row r="109" spans="3:18">
      <c r="C109" s="233" t="s">
        <v>811</v>
      </c>
      <c r="D109" s="234" t="s">
        <v>667</v>
      </c>
      <c r="E109" s="235" t="s">
        <v>240</v>
      </c>
      <c r="F109" s="235" t="s">
        <v>807</v>
      </c>
      <c r="G109" s="266">
        <v>0.32453894599999999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0.25963115679999998</v>
      </c>
      <c r="Q109" s="237">
        <v>1</v>
      </c>
      <c r="R109" s="244">
        <f t="shared" si="3"/>
        <v>0</v>
      </c>
    </row>
    <row r="110" spans="3:18">
      <c r="C110" s="233" t="s">
        <v>812</v>
      </c>
      <c r="D110" s="234" t="s">
        <v>668</v>
      </c>
      <c r="E110" s="235" t="s">
        <v>249</v>
      </c>
      <c r="F110" s="235" t="s">
        <v>807</v>
      </c>
      <c r="G110" s="266">
        <v>0.27384730100000004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7.1726874247209541E-2</v>
      </c>
      <c r="P110" s="237">
        <f t="shared" si="5"/>
        <v>0.95846555350000018</v>
      </c>
      <c r="Q110" s="237">
        <v>0.76400000000000001</v>
      </c>
      <c r="R110" s="244">
        <f t="shared" si="3"/>
        <v>0.22619787062600002</v>
      </c>
    </row>
    <row r="111" spans="3:18">
      <c r="C111" s="233" t="s">
        <v>813</v>
      </c>
      <c r="D111" s="234" t="s">
        <v>669</v>
      </c>
      <c r="E111" s="235" t="s">
        <v>249</v>
      </c>
      <c r="F111" s="235" t="s">
        <v>807</v>
      </c>
      <c r="G111" s="266">
        <v>0.42938552399999996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3.1811781401369858E-2</v>
      </c>
      <c r="P111" s="237">
        <f t="shared" si="5"/>
        <v>0.42509166875999999</v>
      </c>
      <c r="Q111" s="237">
        <v>0.76400000000000001</v>
      </c>
      <c r="R111" s="244">
        <f t="shared" si="3"/>
        <v>0.10032163382735999</v>
      </c>
    </row>
    <row r="112" spans="3:18">
      <c r="C112" s="233" t="s">
        <v>814</v>
      </c>
      <c r="D112" s="234" t="s">
        <v>665</v>
      </c>
      <c r="E112" s="235" t="s">
        <v>336</v>
      </c>
      <c r="F112" s="235" t="s">
        <v>815</v>
      </c>
      <c r="G112" s="266">
        <v>1.2697660000000001E-3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1.4512615414418152E-5</v>
      </c>
      <c r="P112" s="237">
        <f t="shared" si="5"/>
        <v>1.0666034399999999E-3</v>
      </c>
      <c r="Q112" s="237">
        <v>0.76400000000000001</v>
      </c>
      <c r="R112" s="244">
        <f t="shared" si="3"/>
        <v>2.5171841183999999E-4</v>
      </c>
    </row>
    <row r="113" spans="3:18">
      <c r="C113" s="233" t="s">
        <v>816</v>
      </c>
      <c r="D113" s="234" t="s">
        <v>662</v>
      </c>
      <c r="E113" s="235" t="s">
        <v>237</v>
      </c>
      <c r="F113" s="235" t="s">
        <v>815</v>
      </c>
      <c r="G113" s="266">
        <v>2.1871788E-2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2.2319695101701947E-4</v>
      </c>
      <c r="P113" s="237">
        <f t="shared" si="5"/>
        <v>1.6403840999999999E-2</v>
      </c>
      <c r="Q113" s="237">
        <v>0.76400000000000001</v>
      </c>
      <c r="R113" s="244">
        <f t="shared" si="3"/>
        <v>3.8713064759999995E-3</v>
      </c>
    </row>
    <row r="114" spans="3:18">
      <c r="C114" s="233" t="s">
        <v>817</v>
      </c>
      <c r="D114" s="234" t="s">
        <v>671</v>
      </c>
      <c r="E114" s="235" t="s">
        <v>249</v>
      </c>
      <c r="F114" s="235" t="s">
        <v>815</v>
      </c>
      <c r="G114" s="266">
        <v>0.10143780100000001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1.2421814568285593E-3</v>
      </c>
      <c r="P114" s="237">
        <f t="shared" si="5"/>
        <v>9.1294020900000009E-2</v>
      </c>
      <c r="Q114" s="237">
        <v>0.76400000000000001</v>
      </c>
      <c r="R114" s="244">
        <f t="shared" si="3"/>
        <v>2.15453889324E-2</v>
      </c>
    </row>
    <row r="115" spans="3:18">
      <c r="C115" s="233" t="s">
        <v>818</v>
      </c>
      <c r="D115" s="234" t="s">
        <v>672</v>
      </c>
      <c r="E115" s="235" t="s">
        <v>240</v>
      </c>
      <c r="F115" s="235" t="s">
        <v>815</v>
      </c>
      <c r="G115" s="266">
        <v>5.5550118999999995E-2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3.3330071399999994E-2</v>
      </c>
      <c r="Q115" s="237">
        <v>1</v>
      </c>
      <c r="R115" s="244">
        <f t="shared" si="3"/>
        <v>0</v>
      </c>
    </row>
    <row r="116" spans="3:18">
      <c r="C116" s="233" t="s">
        <v>819</v>
      </c>
      <c r="D116" s="234" t="s">
        <v>673</v>
      </c>
      <c r="E116" s="235" t="s">
        <v>242</v>
      </c>
      <c r="F116" s="235" t="s">
        <v>815</v>
      </c>
      <c r="G116" s="266">
        <v>2.3190399999999998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2.3190399999999998</v>
      </c>
      <c r="Q116" s="237">
        <v>1</v>
      </c>
      <c r="R116" s="244">
        <f t="shared" si="3"/>
        <v>0</v>
      </c>
    </row>
    <row r="117" spans="3:18">
      <c r="C117" s="233" t="s">
        <v>820</v>
      </c>
      <c r="D117" s="234" t="s">
        <v>674</v>
      </c>
      <c r="E117" s="235" t="s">
        <v>324</v>
      </c>
      <c r="F117" s="235" t="s">
        <v>821</v>
      </c>
      <c r="G117" s="266">
        <v>0.70506715400000008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8.4422043807204465E-3</v>
      </c>
      <c r="P117" s="237">
        <f t="shared" si="5"/>
        <v>0.11281074464000002</v>
      </c>
      <c r="Q117" s="237">
        <v>0.76400000000000001</v>
      </c>
      <c r="R117" s="244">
        <f t="shared" si="3"/>
        <v>2.6623335735040003E-2</v>
      </c>
    </row>
    <row r="118" spans="3:18">
      <c r="C118" s="233" t="s">
        <v>822</v>
      </c>
      <c r="D118" s="234" t="s">
        <v>676</v>
      </c>
      <c r="E118" s="235" t="s">
        <v>325</v>
      </c>
      <c r="F118" s="235" t="s">
        <v>821</v>
      </c>
      <c r="G118" s="266">
        <v>0.18642049999999999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1.953111783358701E-3</v>
      </c>
      <c r="P118" s="237">
        <f t="shared" si="5"/>
        <v>2.609887E-2</v>
      </c>
      <c r="Q118" s="237">
        <v>0.76400000000000001</v>
      </c>
      <c r="R118" s="244">
        <f t="shared" si="3"/>
        <v>6.1593333199999999E-3</v>
      </c>
    </row>
    <row r="119" spans="3:18">
      <c r="C119" s="233" t="s">
        <v>823</v>
      </c>
      <c r="D119" s="234" t="s">
        <v>677</v>
      </c>
      <c r="E119" s="235" t="s">
        <v>336</v>
      </c>
      <c r="F119" s="235" t="s">
        <v>821</v>
      </c>
      <c r="G119" s="266">
        <v>7.4977985999999996E-2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8.4164786415525099E-4</v>
      </c>
      <c r="P119" s="237">
        <f t="shared" si="5"/>
        <v>1.12466979E-2</v>
      </c>
      <c r="Q119" s="237">
        <v>0.76400000000000001</v>
      </c>
      <c r="R119" s="244">
        <f t="shared" si="3"/>
        <v>2.6542207043999998E-3</v>
      </c>
    </row>
    <row r="120" spans="3:18">
      <c r="C120" s="233" t="s">
        <v>824</v>
      </c>
      <c r="D120" s="234" t="s">
        <v>678</v>
      </c>
      <c r="E120" s="235" t="s">
        <v>249</v>
      </c>
      <c r="F120" s="235" t="s">
        <v>825</v>
      </c>
      <c r="G120" s="266">
        <v>0.37438808800000001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4.3808983868640749E-3</v>
      </c>
      <c r="P120" s="237">
        <f t="shared" si="5"/>
        <v>0.32197375568000003</v>
      </c>
      <c r="Q120" s="237">
        <v>0.76400000000000001</v>
      </c>
      <c r="R120" s="244">
        <f t="shared" si="3"/>
        <v>7.5985806340480008E-2</v>
      </c>
    </row>
    <row r="121" spans="3:18">
      <c r="C121" s="233" t="s">
        <v>826</v>
      </c>
      <c r="D121" s="234" t="s">
        <v>680</v>
      </c>
      <c r="E121" s="235" t="s">
        <v>249</v>
      </c>
      <c r="F121" s="235" t="s">
        <v>827</v>
      </c>
      <c r="G121" s="266">
        <v>0.37840021299999999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3.6708027502724686E-2</v>
      </c>
      <c r="P121" s="237">
        <f t="shared" si="5"/>
        <v>1.3244007455</v>
      </c>
      <c r="Q121" s="237">
        <v>0.76400000000000001</v>
      </c>
      <c r="R121" s="244">
        <f t="shared" si="3"/>
        <v>0.31255857593799996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363</v>
      </c>
    </row>
    <row r="132" spans="3:4" ht="15.75" thickBot="1">
      <c r="C132" s="181" t="s">
        <v>320</v>
      </c>
      <c r="D132" s="181" t="s">
        <v>321</v>
      </c>
    </row>
    <row r="133" spans="3:4">
      <c r="C133" t="s">
        <v>683</v>
      </c>
      <c r="D133" s="195">
        <f>ROUNDDOWN(SUMIF($F$6:$F$121,C133,$R$6:$R$121),3)</f>
        <v>2.1999999999999999E-2</v>
      </c>
    </row>
    <row r="134" spans="3:4">
      <c r="C134" s="230" t="s">
        <v>684</v>
      </c>
      <c r="D134" s="195">
        <f t="shared" ref="D134:D172" si="6">ROUNDDOWN(SUMIF($F$6:$F$121,C134,$R$6:$R$121),3)</f>
        <v>0.02</v>
      </c>
    </row>
    <row r="135" spans="3:4">
      <c r="C135" s="230" t="s">
        <v>689</v>
      </c>
      <c r="D135" s="195">
        <f t="shared" si="6"/>
        <v>0.33200000000000002</v>
      </c>
    </row>
    <row r="136" spans="3:4">
      <c r="C136" s="230" t="s">
        <v>697</v>
      </c>
      <c r="D136" s="195">
        <f t="shared" si="6"/>
        <v>2.5999999999999999E-2</v>
      </c>
    </row>
    <row r="137" spans="3:4">
      <c r="C137" s="230" t="s">
        <v>701</v>
      </c>
      <c r="D137" s="195">
        <f t="shared" si="6"/>
        <v>1.7999999999999999E-2</v>
      </c>
    </row>
    <row r="138" spans="3:4">
      <c r="C138" s="230" t="s">
        <v>704</v>
      </c>
      <c r="D138" s="195">
        <f t="shared" si="6"/>
        <v>2E-3</v>
      </c>
    </row>
    <row r="139" spans="3:4">
      <c r="C139" s="230" t="s">
        <v>707</v>
      </c>
      <c r="D139" s="195">
        <f t="shared" si="6"/>
        <v>0</v>
      </c>
    </row>
    <row r="140" spans="3:4">
      <c r="C140" s="230" t="s">
        <v>709</v>
      </c>
      <c r="D140" s="195">
        <f t="shared" si="6"/>
        <v>9.8000000000000004E-2</v>
      </c>
    </row>
    <row r="141" spans="3:4">
      <c r="C141" s="230" t="s">
        <v>711</v>
      </c>
      <c r="D141" s="195">
        <f t="shared" si="6"/>
        <v>5.7000000000000002E-2</v>
      </c>
    </row>
    <row r="142" spans="3:4">
      <c r="C142" s="230" t="s">
        <v>712</v>
      </c>
      <c r="D142" s="195">
        <f t="shared" si="6"/>
        <v>1.7999999999999999E-2</v>
      </c>
    </row>
    <row r="143" spans="3:4">
      <c r="C143" s="230" t="s">
        <v>717</v>
      </c>
      <c r="D143" s="195">
        <f t="shared" si="6"/>
        <v>0.249</v>
      </c>
    </row>
    <row r="144" spans="3:4">
      <c r="C144" s="230" t="s">
        <v>723</v>
      </c>
      <c r="D144" s="195">
        <f t="shared" si="6"/>
        <v>0.15</v>
      </c>
    </row>
    <row r="145" spans="3:4">
      <c r="C145" s="230" t="s">
        <v>728</v>
      </c>
      <c r="D145" s="195">
        <f t="shared" si="6"/>
        <v>4.2999999999999997E-2</v>
      </c>
    </row>
    <row r="146" spans="3:4">
      <c r="C146" s="230" t="s">
        <v>731</v>
      </c>
      <c r="D146" s="195">
        <f t="shared" si="6"/>
        <v>3.0000000000000001E-3</v>
      </c>
    </row>
    <row r="147" spans="3:4">
      <c r="C147" s="230" t="s">
        <v>734</v>
      </c>
      <c r="D147" s="195">
        <f t="shared" si="6"/>
        <v>1.6E-2</v>
      </c>
    </row>
    <row r="148" spans="3:4">
      <c r="C148" s="230" t="s">
        <v>736</v>
      </c>
      <c r="D148" s="195">
        <f t="shared" si="6"/>
        <v>3.2000000000000001E-2</v>
      </c>
    </row>
    <row r="149" spans="3:4">
      <c r="C149" s="230" t="s">
        <v>738</v>
      </c>
      <c r="D149" s="195">
        <f t="shared" si="6"/>
        <v>0.19700000000000001</v>
      </c>
    </row>
    <row r="150" spans="3:4">
      <c r="C150" s="230" t="s">
        <v>740</v>
      </c>
      <c r="D150" s="195">
        <f t="shared" si="6"/>
        <v>0.49299999999999999</v>
      </c>
    </row>
    <row r="151" spans="3:4">
      <c r="C151" s="230" t="s">
        <v>741</v>
      </c>
      <c r="D151" s="195">
        <f t="shared" si="6"/>
        <v>0.122</v>
      </c>
    </row>
    <row r="152" spans="3:4">
      <c r="C152" s="230" t="s">
        <v>746</v>
      </c>
      <c r="D152" s="195">
        <f t="shared" si="6"/>
        <v>1.492</v>
      </c>
    </row>
    <row r="153" spans="3:4">
      <c r="C153" s="230" t="s">
        <v>754</v>
      </c>
      <c r="D153" s="195">
        <f t="shared" si="6"/>
        <v>0.17399999999999999</v>
      </c>
    </row>
    <row r="154" spans="3:4">
      <c r="C154" s="230" t="s">
        <v>760</v>
      </c>
      <c r="D154" s="195">
        <f t="shared" si="6"/>
        <v>6.4000000000000001E-2</v>
      </c>
    </row>
    <row r="155" spans="3:4">
      <c r="C155" s="230" t="s">
        <v>764</v>
      </c>
      <c r="D155" s="195">
        <f t="shared" si="6"/>
        <v>0.14899999999999999</v>
      </c>
    </row>
    <row r="156" spans="3:4">
      <c r="C156" s="230" t="s">
        <v>766</v>
      </c>
      <c r="D156" s="195">
        <f t="shared" si="6"/>
        <v>1.3520000000000001</v>
      </c>
    </row>
    <row r="157" spans="3:4">
      <c r="C157" s="230" t="s">
        <v>768</v>
      </c>
      <c r="D157" s="195">
        <f t="shared" si="6"/>
        <v>0.155</v>
      </c>
    </row>
    <row r="158" spans="3:4">
      <c r="C158" s="230" t="s">
        <v>770</v>
      </c>
      <c r="D158" s="195">
        <f t="shared" si="6"/>
        <v>0.255</v>
      </c>
    </row>
    <row r="159" spans="3:4">
      <c r="C159" s="230" t="s">
        <v>774</v>
      </c>
      <c r="D159" s="195">
        <f t="shared" si="6"/>
        <v>9.2999999999999999E-2</v>
      </c>
    </row>
    <row r="160" spans="3:4">
      <c r="C160" s="230" t="s">
        <v>779</v>
      </c>
      <c r="D160" s="195">
        <f>ROUNDDOWN(SUMIF($F$6:$F$121,C160,$R$6:$R$121),3)</f>
        <v>0.85399999999999998</v>
      </c>
    </row>
    <row r="161" spans="3:4">
      <c r="C161" s="270" t="s">
        <v>831</v>
      </c>
      <c r="D161" s="195">
        <f t="shared" si="6"/>
        <v>0.47099999999999997</v>
      </c>
    </row>
    <row r="162" spans="3:4">
      <c r="C162" s="230" t="s">
        <v>791</v>
      </c>
      <c r="D162" s="195">
        <f t="shared" si="6"/>
        <v>1.2E-2</v>
      </c>
    </row>
    <row r="163" spans="3:4">
      <c r="C163" s="230" t="s">
        <v>795</v>
      </c>
      <c r="D163" s="195">
        <f t="shared" si="6"/>
        <v>0.29099999999999998</v>
      </c>
    </row>
    <row r="164" spans="3:4">
      <c r="C164" s="230" t="s">
        <v>797</v>
      </c>
      <c r="D164" s="195">
        <f t="shared" si="6"/>
        <v>2.234</v>
      </c>
    </row>
    <row r="165" spans="3:4">
      <c r="C165" s="230" t="s">
        <v>799</v>
      </c>
      <c r="D165" s="195">
        <f t="shared" si="6"/>
        <v>0.28999999999999998</v>
      </c>
    </row>
    <row r="166" spans="3:4">
      <c r="C166" s="230" t="s">
        <v>801</v>
      </c>
      <c r="D166" s="195">
        <f t="shared" si="6"/>
        <v>7.2999999999999995E-2</v>
      </c>
    </row>
    <row r="167" spans="3:4">
      <c r="C167" s="230" t="s">
        <v>802</v>
      </c>
      <c r="D167" s="195">
        <f t="shared" si="6"/>
        <v>3.1E-2</v>
      </c>
    </row>
    <row r="168" spans="3:4">
      <c r="C168" s="230" t="s">
        <v>807</v>
      </c>
      <c r="D168" s="195">
        <f t="shared" si="6"/>
        <v>0.38500000000000001</v>
      </c>
    </row>
    <row r="169" spans="3:4">
      <c r="C169" s="230" t="s">
        <v>815</v>
      </c>
      <c r="D169" s="195">
        <f t="shared" si="6"/>
        <v>2.5000000000000001E-2</v>
      </c>
    </row>
    <row r="170" spans="3:4">
      <c r="C170" s="230" t="s">
        <v>821</v>
      </c>
      <c r="D170" s="195">
        <f t="shared" si="6"/>
        <v>3.5000000000000003E-2</v>
      </c>
    </row>
    <row r="171" spans="3:4">
      <c r="C171" s="230" t="s">
        <v>825</v>
      </c>
      <c r="D171" s="195">
        <f t="shared" si="6"/>
        <v>7.4999999999999997E-2</v>
      </c>
    </row>
    <row r="172" spans="3:4">
      <c r="C172" s="230" t="s">
        <v>827</v>
      </c>
      <c r="D172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524</v>
      </c>
      <c r="E3" s="171" t="s">
        <v>525</v>
      </c>
      <c r="F3" s="171" t="s">
        <v>526</v>
      </c>
      <c r="G3" s="171" t="s">
        <v>527</v>
      </c>
      <c r="H3" s="171" t="s">
        <v>278</v>
      </c>
      <c r="I3" s="171" t="s">
        <v>280</v>
      </c>
      <c r="J3" s="171" t="s">
        <v>285</v>
      </c>
      <c r="K3" s="171" t="s">
        <v>532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342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343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323</v>
      </c>
      <c r="F15" s="186" t="s">
        <v>324</v>
      </c>
      <c r="G15" s="186" t="s">
        <v>246</v>
      </c>
      <c r="H15" s="186" t="s">
        <v>242</v>
      </c>
      <c r="I15" s="186" t="s">
        <v>336</v>
      </c>
      <c r="J15" s="186" t="s">
        <v>325</v>
      </c>
      <c r="K15" s="186" t="s">
        <v>247</v>
      </c>
      <c r="L15" s="186" t="s">
        <v>828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333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ColWidth="9.140625" defaultRowHeight="12" customHeight="1"/>
  <cols>
    <col min="1" max="4" width="15.140625" style="101" customWidth="1"/>
    <col min="5" max="6" width="28.28515625" style="101" customWidth="1"/>
    <col min="7" max="8" width="20.5703125" style="101" customWidth="1"/>
    <col min="9" max="9" width="56.42578125" style="101" customWidth="1"/>
    <col min="10" max="10" width="15.140625" style="101" customWidth="1"/>
    <col min="11" max="11" width="18.7109375" style="101" customWidth="1"/>
    <col min="12" max="12" width="23.5703125" style="101" hidden="1" customWidth="1"/>
    <col min="13" max="18" width="15.140625" style="101" customWidth="1"/>
    <col min="19" max="20" width="15.140625" style="159" customWidth="1"/>
    <col min="21" max="30" width="21.7109375" style="159" customWidth="1"/>
    <col min="31" max="32" width="15.140625" style="101" customWidth="1"/>
    <col min="33" max="44" width="21.28515625" style="101" customWidth="1"/>
    <col min="45" max="253" width="15.140625" style="101" customWidth="1"/>
    <col min="254" max="16384" width="9.14062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361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361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361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361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361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361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361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361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361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361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54"/>
  <sheetViews>
    <sheetView topLeftCell="P13" zoomScale="85" zoomScaleNormal="85" workbookViewId="0">
      <selection activeCell="U40" sqref="U40"/>
    </sheetView>
  </sheetViews>
  <sheetFormatPr defaultColWidth="9.140625" defaultRowHeight="15"/>
  <cols>
    <col min="1" max="3" width="9.140625" style="198"/>
    <col min="4" max="4" width="22.28515625" style="198" bestFit="1" customWidth="1"/>
    <col min="5" max="8" width="22.28515625" style="198" customWidth="1"/>
    <col min="9" max="9" width="65.42578125" style="198" bestFit="1" customWidth="1"/>
    <col min="10" max="17" width="9.140625" style="198"/>
    <col min="18" max="18" width="33" style="198" customWidth="1"/>
    <col min="19" max="19" width="33.7109375" style="198" customWidth="1"/>
    <col min="20" max="24" width="21" style="198" customWidth="1"/>
    <col min="25" max="25" width="89.5703125" style="198" bestFit="1" customWidth="1"/>
    <col min="26" max="26" width="33" style="198" bestFit="1" customWidth="1"/>
    <col min="27" max="16384" width="9.140625" style="198"/>
  </cols>
  <sheetData>
    <row r="4" spans="2:31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1">
      <c r="B5" s="201" t="s">
        <v>7</v>
      </c>
      <c r="C5" s="202" t="s">
        <v>30</v>
      </c>
      <c r="D5" s="201" t="s">
        <v>0</v>
      </c>
      <c r="E5" s="407" t="s">
        <v>911</v>
      </c>
      <c r="F5" s="407" t="s">
        <v>912</v>
      </c>
      <c r="G5" s="407" t="s">
        <v>916</v>
      </c>
      <c r="H5" s="407" t="s">
        <v>914</v>
      </c>
      <c r="I5" s="407" t="s">
        <v>3</v>
      </c>
      <c r="J5" s="407" t="s">
        <v>913</v>
      </c>
      <c r="K5" s="201" t="s">
        <v>4</v>
      </c>
      <c r="L5" s="201" t="s">
        <v>8</v>
      </c>
      <c r="M5" s="201" t="s">
        <v>9</v>
      </c>
      <c r="N5" s="201" t="s">
        <v>10</v>
      </c>
      <c r="O5" s="201" t="s">
        <v>12</v>
      </c>
      <c r="Q5" s="203" t="s">
        <v>11</v>
      </c>
      <c r="R5" s="204" t="s">
        <v>30</v>
      </c>
      <c r="S5" s="203" t="s">
        <v>1</v>
      </c>
      <c r="T5" s="203" t="s">
        <v>911</v>
      </c>
      <c r="U5" s="203" t="s">
        <v>912</v>
      </c>
      <c r="V5" s="203" t="s">
        <v>914</v>
      </c>
      <c r="W5" s="203" t="s">
        <v>915</v>
      </c>
      <c r="X5" s="203" t="s">
        <v>916</v>
      </c>
      <c r="Y5" s="203" t="s">
        <v>2</v>
      </c>
      <c r="Z5" s="203" t="s">
        <v>917</v>
      </c>
      <c r="AA5" s="203" t="s">
        <v>16</v>
      </c>
      <c r="AB5" s="203" t="s">
        <v>17</v>
      </c>
      <c r="AC5" s="203" t="s">
        <v>18</v>
      </c>
      <c r="AD5" s="203" t="s">
        <v>19</v>
      </c>
      <c r="AE5" s="203" t="s">
        <v>20</v>
      </c>
    </row>
    <row r="6" spans="2:31" ht="48.7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/>
      <c r="I6" s="205"/>
      <c r="J6" s="205" t="s">
        <v>27</v>
      </c>
      <c r="K6" s="205" t="s">
        <v>4</v>
      </c>
      <c r="L6" s="205" t="s">
        <v>38</v>
      </c>
      <c r="M6" s="205" t="s">
        <v>39</v>
      </c>
      <c r="N6" s="205" t="s">
        <v>28</v>
      </c>
      <c r="O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206" t="s">
        <v>22</v>
      </c>
      <c r="AA6" s="206" t="s">
        <v>23</v>
      </c>
      <c r="AB6" s="206" t="s">
        <v>24</v>
      </c>
      <c r="AC6" s="206" t="s">
        <v>41</v>
      </c>
      <c r="AD6" s="206" t="s">
        <v>40</v>
      </c>
      <c r="AE6" s="206" t="s">
        <v>25</v>
      </c>
    </row>
    <row r="7" spans="2:31">
      <c r="B7" s="207" t="s">
        <v>310</v>
      </c>
      <c r="C7" s="207"/>
      <c r="D7" s="208" t="s">
        <v>367</v>
      </c>
      <c r="E7" s="208" t="s">
        <v>47</v>
      </c>
      <c r="F7" s="208" t="s">
        <v>110</v>
      </c>
      <c r="G7" s="208"/>
      <c r="H7" s="208" t="s">
        <v>918</v>
      </c>
      <c r="I7" s="208" t="str">
        <f xml:space="preserve"> _xlfn.CONCAT( E7, " -:- ", F7, " -:- ", G7, " -:- ", H7)</f>
        <v>Agriculture -:- Dairy Cattle Farming -:-  -:- Milking Machine</v>
      </c>
      <c r="J7" s="209" t="s">
        <v>368</v>
      </c>
      <c r="K7" s="207" t="s">
        <v>53</v>
      </c>
      <c r="L7" s="207"/>
      <c r="M7" s="207"/>
      <c r="N7" s="207"/>
      <c r="O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</row>
    <row r="8" spans="2:31">
      <c r="B8" s="207" t="s">
        <v>310</v>
      </c>
      <c r="C8" s="207"/>
      <c r="D8" s="208" t="s">
        <v>369</v>
      </c>
      <c r="E8" s="208" t="s">
        <v>47</v>
      </c>
      <c r="F8" s="208" t="s">
        <v>110</v>
      </c>
      <c r="G8" s="208"/>
      <c r="H8" s="208" t="s">
        <v>919</v>
      </c>
      <c r="I8" s="208" t="str">
        <f t="shared" ref="I8:I41" si="0" xml:space="preserve"> _xlfn.CONCAT( E8, " -:- ", F8, " -:- ", G8, " -:- ", H8)</f>
        <v>Agriculture -:- Dairy Cattle Farming -:-  -:- Irrigation</v>
      </c>
      <c r="J8" s="209" t="s">
        <v>370</v>
      </c>
      <c r="K8" s="207" t="s">
        <v>53</v>
      </c>
      <c r="L8" s="207"/>
      <c r="M8" s="207"/>
      <c r="N8" s="207"/>
      <c r="O8" s="207"/>
      <c r="Q8" s="211" t="s">
        <v>311</v>
      </c>
      <c r="R8" s="118"/>
      <c r="S8" s="118" t="s">
        <v>371</v>
      </c>
      <c r="T8" s="118" t="s">
        <v>47</v>
      </c>
      <c r="U8" s="118" t="s">
        <v>110</v>
      </c>
      <c r="V8" s="118" t="s">
        <v>918</v>
      </c>
      <c r="W8" s="118" t="s">
        <v>920</v>
      </c>
      <c r="X8" s="118" t="s">
        <v>57</v>
      </c>
      <c r="Y8" s="118" t="str">
        <f xml:space="preserve"> _xlfn.CONCAT( T8, " -:- ", U8, " -:- ", V8, " -:- ", W8, " -:- ", X8 )</f>
        <v>Agriculture -:- Dairy Cattle Farming -:- Milking Machine -:- Vacuum Pump -:- Electricity</v>
      </c>
      <c r="Z8" s="118" t="s">
        <v>372</v>
      </c>
      <c r="AA8" s="211" t="s">
        <v>53</v>
      </c>
      <c r="AB8" s="211" t="s">
        <v>373</v>
      </c>
      <c r="AC8" s="211"/>
      <c r="AD8" s="211"/>
      <c r="AE8" s="211"/>
    </row>
    <row r="9" spans="2:31">
      <c r="B9" s="207" t="s">
        <v>310</v>
      </c>
      <c r="C9" s="207"/>
      <c r="D9" s="208" t="s">
        <v>374</v>
      </c>
      <c r="E9" s="208" t="s">
        <v>47</v>
      </c>
      <c r="F9" s="208" t="s">
        <v>110</v>
      </c>
      <c r="G9" s="208"/>
      <c r="H9" s="208" t="s">
        <v>921</v>
      </c>
      <c r="I9" s="208" t="str">
        <f t="shared" si="0"/>
        <v>Agriculture -:- Dairy Cattle Farming -:-  -:- Water Heating</v>
      </c>
      <c r="J9" s="209" t="s">
        <v>375</v>
      </c>
      <c r="K9" s="207" t="s">
        <v>53</v>
      </c>
      <c r="L9" s="207"/>
      <c r="M9" s="207"/>
      <c r="N9" s="207"/>
      <c r="O9" s="207"/>
      <c r="Q9" s="211" t="s">
        <v>311</v>
      </c>
      <c r="R9" s="118"/>
      <c r="S9" s="118" t="s">
        <v>376</v>
      </c>
      <c r="T9" s="118" t="s">
        <v>47</v>
      </c>
      <c r="U9" s="118" t="s">
        <v>110</v>
      </c>
      <c r="V9" s="118" t="s">
        <v>918</v>
      </c>
      <c r="W9" s="118" t="s">
        <v>922</v>
      </c>
      <c r="X9" s="118" t="s">
        <v>57</v>
      </c>
      <c r="Y9" s="118" t="str">
        <f t="shared" ref="Y9:Y51" si="1" xml:space="preserve"> _xlfn.CONCAT( T9, " -:- ", U9, " -:- ", V9, " -:- ", W9, " -:- ", X9 )</f>
        <v>Agriculture -:- Dairy Cattle Farming -:- Milking Machine -:- Vacuum Pump with VSD -:- Electricity</v>
      </c>
      <c r="Z9" s="118" t="s">
        <v>377</v>
      </c>
      <c r="AA9" s="211" t="s">
        <v>53</v>
      </c>
      <c r="AB9" s="211" t="s">
        <v>373</v>
      </c>
      <c r="AC9" s="211"/>
      <c r="AD9" s="211"/>
      <c r="AE9" s="211"/>
    </row>
    <row r="10" spans="2:31">
      <c r="B10" s="207" t="s">
        <v>310</v>
      </c>
      <c r="C10" s="207"/>
      <c r="D10" s="208" t="s">
        <v>378</v>
      </c>
      <c r="E10" s="208" t="s">
        <v>47</v>
      </c>
      <c r="F10" s="208" t="s">
        <v>110</v>
      </c>
      <c r="G10" s="208"/>
      <c r="H10" s="208" t="s">
        <v>923</v>
      </c>
      <c r="I10" s="208" t="str">
        <f t="shared" si="0"/>
        <v>Agriculture -:- Dairy Cattle Farming -:-  -:- Tractor Services</v>
      </c>
      <c r="J10" s="209" t="s">
        <v>379</v>
      </c>
      <c r="K10" s="207" t="s">
        <v>53</v>
      </c>
      <c r="L10" s="207"/>
      <c r="M10" s="207"/>
      <c r="N10" s="207"/>
      <c r="O10" s="207"/>
      <c r="Q10" s="211" t="s">
        <v>311</v>
      </c>
      <c r="R10" s="118"/>
      <c r="S10" s="118" t="s">
        <v>380</v>
      </c>
      <c r="T10" s="118" t="s">
        <v>47</v>
      </c>
      <c r="U10" s="118" t="s">
        <v>110</v>
      </c>
      <c r="V10" s="118" t="s">
        <v>919</v>
      </c>
      <c r="W10" s="118" t="s">
        <v>924</v>
      </c>
      <c r="X10" s="118" t="s">
        <v>57</v>
      </c>
      <c r="Y10" s="118" t="str">
        <f t="shared" si="1"/>
        <v>Agriculture -:- Dairy Cattle Farming -:- Irrigation -:- Irrigator -:- Electricity</v>
      </c>
      <c r="Z10" s="118" t="s">
        <v>381</v>
      </c>
      <c r="AA10" s="211" t="s">
        <v>53</v>
      </c>
      <c r="AB10" s="211" t="s">
        <v>373</v>
      </c>
      <c r="AC10" s="211"/>
      <c r="AD10" s="211"/>
      <c r="AE10" s="211"/>
    </row>
    <row r="11" spans="2:31">
      <c r="B11" s="207" t="s">
        <v>310</v>
      </c>
      <c r="C11" s="207"/>
      <c r="D11" s="208" t="s">
        <v>382</v>
      </c>
      <c r="E11" s="208" t="s">
        <v>47</v>
      </c>
      <c r="F11" s="208" t="s">
        <v>110</v>
      </c>
      <c r="G11" s="208"/>
      <c r="H11" s="208" t="s">
        <v>925</v>
      </c>
      <c r="I11" s="208" t="str">
        <f t="shared" si="0"/>
        <v>Agriculture -:- Dairy Cattle Farming -:-  -:- Truck Services</v>
      </c>
      <c r="J11" s="209" t="s">
        <v>379</v>
      </c>
      <c r="K11" s="207" t="s">
        <v>53</v>
      </c>
      <c r="L11" s="207"/>
      <c r="M11" s="207"/>
      <c r="N11" s="207"/>
      <c r="O11" s="207"/>
      <c r="Q11" s="211" t="s">
        <v>311</v>
      </c>
      <c r="R11" s="118"/>
      <c r="S11" s="118" t="s">
        <v>383</v>
      </c>
      <c r="T11" s="118" t="s">
        <v>47</v>
      </c>
      <c r="U11" s="118" t="s">
        <v>110</v>
      </c>
      <c r="V11" s="118" t="s">
        <v>919</v>
      </c>
      <c r="W11" s="118" t="s">
        <v>926</v>
      </c>
      <c r="X11" s="118" t="s">
        <v>57</v>
      </c>
      <c r="Y11" s="118" t="str">
        <f t="shared" si="1"/>
        <v>Agriculture -:- Dairy Cattle Farming -:- Irrigation -:- Irrigator with VSD -:- Electricity</v>
      </c>
      <c r="Z11" s="118" t="s">
        <v>384</v>
      </c>
      <c r="AA11" s="211" t="s">
        <v>53</v>
      </c>
      <c r="AB11" s="211" t="s">
        <v>373</v>
      </c>
      <c r="AC11" s="211"/>
      <c r="AD11" s="211"/>
      <c r="AE11" s="211"/>
    </row>
    <row r="12" spans="2:31">
      <c r="B12" s="207" t="s">
        <v>310</v>
      </c>
      <c r="C12" s="207"/>
      <c r="D12" s="208" t="s">
        <v>385</v>
      </c>
      <c r="E12" s="208" t="s">
        <v>47</v>
      </c>
      <c r="F12" s="208" t="s">
        <v>110</v>
      </c>
      <c r="G12" s="208"/>
      <c r="H12" s="208" t="s">
        <v>927</v>
      </c>
      <c r="I12" s="208" t="str">
        <f t="shared" si="0"/>
        <v>Agriculture -:- Dairy Cattle Farming -:-  -:- Farm Vehicle</v>
      </c>
      <c r="J12" s="209" t="s">
        <v>379</v>
      </c>
      <c r="K12" s="207" t="s">
        <v>53</v>
      </c>
      <c r="L12" s="207"/>
      <c r="M12" s="207"/>
      <c r="N12" s="207"/>
      <c r="O12" s="207"/>
      <c r="Q12" s="211" t="s">
        <v>311</v>
      </c>
      <c r="R12" s="118"/>
      <c r="S12" s="118" t="s">
        <v>386</v>
      </c>
      <c r="T12" s="118" t="s">
        <v>47</v>
      </c>
      <c r="U12" s="118" t="s">
        <v>110</v>
      </c>
      <c r="V12" s="118" t="s">
        <v>921</v>
      </c>
      <c r="W12" s="118" t="s">
        <v>928</v>
      </c>
      <c r="X12" s="118" t="s">
        <v>57</v>
      </c>
      <c r="Y12" s="118" t="str">
        <f t="shared" si="1"/>
        <v>Agriculture -:- Dairy Cattle Farming -:- Water Heating -:- Hot Water Cylinder -:- Electricity</v>
      </c>
      <c r="Z12" s="118" t="s">
        <v>387</v>
      </c>
      <c r="AA12" s="211" t="s">
        <v>53</v>
      </c>
      <c r="AB12" s="211" t="s">
        <v>373</v>
      </c>
      <c r="AC12" s="211"/>
      <c r="AD12" s="211"/>
      <c r="AE12" s="211"/>
    </row>
    <row r="13" spans="2:31">
      <c r="B13" s="207" t="s">
        <v>310</v>
      </c>
      <c r="C13" s="207"/>
      <c r="D13" s="208" t="s">
        <v>388</v>
      </c>
      <c r="E13" s="208" t="s">
        <v>47</v>
      </c>
      <c r="F13" s="208" t="s">
        <v>110</v>
      </c>
      <c r="G13" s="208"/>
      <c r="H13" s="208" t="s">
        <v>929</v>
      </c>
      <c r="I13" s="208" t="str">
        <f t="shared" si="0"/>
        <v>Agriculture -:- Dairy Cattle Farming -:-  -:- Off-road Motorbike Use</v>
      </c>
      <c r="J13" s="209" t="s">
        <v>379</v>
      </c>
      <c r="K13" s="207" t="s">
        <v>53</v>
      </c>
      <c r="L13" s="207"/>
      <c r="M13" s="207"/>
      <c r="N13" s="207"/>
      <c r="O13" s="207"/>
      <c r="Q13" s="211" t="s">
        <v>311</v>
      </c>
      <c r="R13" s="118"/>
      <c r="S13" s="118" t="s">
        <v>389</v>
      </c>
      <c r="T13" s="118" t="s">
        <v>47</v>
      </c>
      <c r="U13" s="118" t="s">
        <v>110</v>
      </c>
      <c r="V13" s="118" t="s">
        <v>921</v>
      </c>
      <c r="W13" s="118" t="s">
        <v>930</v>
      </c>
      <c r="X13" s="118" t="s">
        <v>57</v>
      </c>
      <c r="Y13" s="118" t="str">
        <f t="shared" si="1"/>
        <v>Agriculture -:- Dairy Cattle Farming -:- Water Heating -:- Heat Recovery System (Heating) -:- Electricity</v>
      </c>
      <c r="Z13" s="118" t="s">
        <v>390</v>
      </c>
      <c r="AA13" s="211" t="s">
        <v>53</v>
      </c>
      <c r="AB13" s="211" t="s">
        <v>373</v>
      </c>
      <c r="AC13" s="211"/>
      <c r="AD13" s="211"/>
      <c r="AE13" s="211"/>
    </row>
    <row r="14" spans="2:31">
      <c r="B14" s="207" t="s">
        <v>310</v>
      </c>
      <c r="C14" s="207"/>
      <c r="D14" s="208" t="s">
        <v>391</v>
      </c>
      <c r="E14" s="208" t="s">
        <v>47</v>
      </c>
      <c r="F14" s="208" t="s">
        <v>110</v>
      </c>
      <c r="G14" s="208"/>
      <c r="H14" s="208" t="s">
        <v>931</v>
      </c>
      <c r="I14" s="208" t="str">
        <f t="shared" si="0"/>
        <v>Agriculture -:- Dairy Cattle Farming -:-  -:- Pumping</v>
      </c>
      <c r="J14" s="209" t="s">
        <v>392</v>
      </c>
      <c r="K14" s="207" t="s">
        <v>53</v>
      </c>
      <c r="L14" s="207"/>
      <c r="M14" s="207"/>
      <c r="N14" s="207"/>
      <c r="O14" s="207"/>
      <c r="Q14" s="211" t="s">
        <v>311</v>
      </c>
      <c r="R14" s="118"/>
      <c r="S14" s="118" t="s">
        <v>393</v>
      </c>
      <c r="T14" s="118" t="s">
        <v>47</v>
      </c>
      <c r="U14" s="118" t="s">
        <v>110</v>
      </c>
      <c r="V14" s="118" t="s">
        <v>923</v>
      </c>
      <c r="W14" s="118" t="s">
        <v>932</v>
      </c>
      <c r="X14" s="118" t="s">
        <v>82</v>
      </c>
      <c r="Y14" s="118" t="str">
        <f t="shared" si="1"/>
        <v>Agriculture -:- Dairy Cattle Farming -:- Tractor Services -:- Tractor (Agricultural) -:- Diesel</v>
      </c>
      <c r="Z14" s="118" t="s">
        <v>394</v>
      </c>
      <c r="AA14" s="211" t="s">
        <v>53</v>
      </c>
      <c r="AB14" s="211" t="s">
        <v>373</v>
      </c>
      <c r="AC14" s="211"/>
      <c r="AD14" s="211"/>
      <c r="AE14" s="211"/>
    </row>
    <row r="15" spans="2:31">
      <c r="B15" s="207" t="s">
        <v>310</v>
      </c>
      <c r="C15" s="207"/>
      <c r="D15" s="208" t="s">
        <v>395</v>
      </c>
      <c r="E15" s="208" t="s">
        <v>47</v>
      </c>
      <c r="F15" s="208" t="s">
        <v>110</v>
      </c>
      <c r="G15" s="208"/>
      <c r="H15" s="208" t="s">
        <v>933</v>
      </c>
      <c r="I15" s="208" t="str">
        <f t="shared" si="0"/>
        <v>Agriculture -:- Dairy Cattle Farming -:-  -:- Refrigeration</v>
      </c>
      <c r="J15" s="209" t="s">
        <v>396</v>
      </c>
      <c r="K15" s="207" t="s">
        <v>53</v>
      </c>
      <c r="L15" s="207"/>
      <c r="M15" s="207"/>
      <c r="N15" s="207"/>
      <c r="O15" s="207"/>
      <c r="Q15" s="211" t="s">
        <v>311</v>
      </c>
      <c r="R15" s="118"/>
      <c r="S15" s="118" t="s">
        <v>397</v>
      </c>
      <c r="T15" s="118" t="s">
        <v>47</v>
      </c>
      <c r="U15" s="118" t="s">
        <v>110</v>
      </c>
      <c r="V15" s="118" t="s">
        <v>925</v>
      </c>
      <c r="W15" s="118" t="s">
        <v>934</v>
      </c>
      <c r="X15" s="118" t="s">
        <v>82</v>
      </c>
      <c r="Y15" s="118" t="str">
        <f t="shared" si="1"/>
        <v>Agriculture -:- Dairy Cattle Farming -:- Truck Services -:- Truck (Agricultural) -:- Diesel</v>
      </c>
      <c r="Z15" s="118" t="s">
        <v>398</v>
      </c>
      <c r="AA15" s="211" t="s">
        <v>53</v>
      </c>
      <c r="AB15" s="211" t="s">
        <v>373</v>
      </c>
      <c r="AC15" s="211"/>
      <c r="AD15" s="211"/>
      <c r="AE15" s="211"/>
    </row>
    <row r="16" spans="2:31">
      <c r="B16" s="207" t="s">
        <v>310</v>
      </c>
      <c r="C16" s="207"/>
      <c r="D16" s="208" t="s">
        <v>399</v>
      </c>
      <c r="E16" s="208" t="s">
        <v>47</v>
      </c>
      <c r="F16" s="208" t="s">
        <v>110</v>
      </c>
      <c r="G16" s="208"/>
      <c r="H16" s="208" t="s">
        <v>935</v>
      </c>
      <c r="I16" s="208" t="str">
        <f t="shared" si="0"/>
        <v>Agriculture -:- Dairy Cattle Farming -:-  -:- Lighting</v>
      </c>
      <c r="J16" s="209" t="s">
        <v>400</v>
      </c>
      <c r="K16" s="207" t="s">
        <v>53</v>
      </c>
      <c r="L16" s="207"/>
      <c r="M16" s="207"/>
      <c r="N16" s="207"/>
      <c r="O16" s="207"/>
      <c r="Q16" s="211" t="s">
        <v>311</v>
      </c>
      <c r="R16" s="118"/>
      <c r="S16" s="118" t="s">
        <v>401</v>
      </c>
      <c r="T16" s="118" t="s">
        <v>47</v>
      </c>
      <c r="U16" s="118" t="s">
        <v>110</v>
      </c>
      <c r="V16" s="118" t="s">
        <v>927</v>
      </c>
      <c r="W16" s="118" t="s">
        <v>936</v>
      </c>
      <c r="X16" s="118" t="s">
        <v>82</v>
      </c>
      <c r="Y16" s="118" t="str">
        <f t="shared" si="1"/>
        <v>Agriculture -:- Dairy Cattle Farming -:- Farm Vehicle -:- Utility Vehicle (Agricultural) -:- Diesel</v>
      </c>
      <c r="Z16" s="118" t="s">
        <v>402</v>
      </c>
      <c r="AA16" s="211" t="s">
        <v>53</v>
      </c>
      <c r="AB16" s="211" t="s">
        <v>373</v>
      </c>
      <c r="AC16" s="211"/>
      <c r="AD16" s="211"/>
      <c r="AE16" s="211"/>
    </row>
    <row r="17" spans="2:31">
      <c r="B17" s="207" t="s">
        <v>310</v>
      </c>
      <c r="C17" s="207"/>
      <c r="D17" s="208" t="s">
        <v>403</v>
      </c>
      <c r="E17" s="208" t="s">
        <v>47</v>
      </c>
      <c r="F17" s="208" t="s">
        <v>937</v>
      </c>
      <c r="G17" s="208"/>
      <c r="H17" s="208" t="s">
        <v>919</v>
      </c>
      <c r="I17" s="208" t="str">
        <f t="shared" si="0"/>
        <v>Agriculture -:- Livestock Farming -:-  -:- Irrigation</v>
      </c>
      <c r="J17" s="209" t="s">
        <v>404</v>
      </c>
      <c r="K17" s="207" t="s">
        <v>53</v>
      </c>
      <c r="L17" s="207"/>
      <c r="M17" s="207"/>
      <c r="N17" s="207"/>
      <c r="O17" s="207"/>
      <c r="Q17" s="211" t="s">
        <v>311</v>
      </c>
      <c r="R17" s="118"/>
      <c r="S17" s="118" t="s">
        <v>405</v>
      </c>
      <c r="T17" s="118" t="s">
        <v>47</v>
      </c>
      <c r="U17" s="118" t="s">
        <v>110</v>
      </c>
      <c r="V17" s="118" t="s">
        <v>929</v>
      </c>
      <c r="W17" s="118" t="s">
        <v>938</v>
      </c>
      <c r="X17" s="118" t="s">
        <v>85</v>
      </c>
      <c r="Y17" s="118" t="str">
        <f t="shared" si="1"/>
        <v>Agriculture -:- Dairy Cattle Farming -:- Off-road Motorbike Use -:- Farm Bike -:- Petrol</v>
      </c>
      <c r="Z17" s="118" t="s">
        <v>406</v>
      </c>
      <c r="AA17" s="211" t="s">
        <v>53</v>
      </c>
      <c r="AB17" s="211" t="s">
        <v>373</v>
      </c>
      <c r="AC17" s="211"/>
      <c r="AD17" s="211"/>
      <c r="AE17" s="211"/>
    </row>
    <row r="18" spans="2:31">
      <c r="B18" s="207" t="s">
        <v>310</v>
      </c>
      <c r="C18" s="207"/>
      <c r="D18" s="208" t="s">
        <v>407</v>
      </c>
      <c r="E18" s="208" t="s">
        <v>47</v>
      </c>
      <c r="F18" s="208" t="s">
        <v>937</v>
      </c>
      <c r="G18" s="208"/>
      <c r="H18" s="208" t="s">
        <v>923</v>
      </c>
      <c r="I18" s="208" t="str">
        <f t="shared" si="0"/>
        <v>Agriculture -:- Livestock Farming -:-  -:- Tractor Services</v>
      </c>
      <c r="J18" s="209" t="s">
        <v>408</v>
      </c>
      <c r="K18" s="207" t="s">
        <v>53</v>
      </c>
      <c r="L18" s="207"/>
      <c r="M18" s="207"/>
      <c r="N18" s="207"/>
      <c r="O18" s="207"/>
      <c r="Q18" s="211" t="s">
        <v>311</v>
      </c>
      <c r="R18" s="118"/>
      <c r="S18" s="118" t="s">
        <v>409</v>
      </c>
      <c r="T18" s="118" t="s">
        <v>47</v>
      </c>
      <c r="U18" s="118" t="s">
        <v>110</v>
      </c>
      <c r="V18" s="118" t="s">
        <v>931</v>
      </c>
      <c r="W18" s="118" t="s">
        <v>939</v>
      </c>
      <c r="X18" s="118" t="s">
        <v>57</v>
      </c>
      <c r="Y18" s="118" t="str">
        <f t="shared" si="1"/>
        <v>Agriculture -:- Dairy Cattle Farming -:- Pumping -:- Transfer Pump -:- Electricity</v>
      </c>
      <c r="Z18" s="118" t="s">
        <v>410</v>
      </c>
      <c r="AA18" s="211" t="s">
        <v>53</v>
      </c>
      <c r="AB18" s="211" t="s">
        <v>373</v>
      </c>
      <c r="AC18" s="211"/>
      <c r="AD18" s="211"/>
      <c r="AE18" s="211"/>
    </row>
    <row r="19" spans="2:31">
      <c r="B19" s="207" t="s">
        <v>310</v>
      </c>
      <c r="C19" s="207"/>
      <c r="D19" s="208" t="s">
        <v>411</v>
      </c>
      <c r="E19" s="208" t="s">
        <v>47</v>
      </c>
      <c r="F19" s="208" t="s">
        <v>937</v>
      </c>
      <c r="G19" s="208"/>
      <c r="H19" s="208" t="s">
        <v>925</v>
      </c>
      <c r="I19" s="208" t="str">
        <f t="shared" si="0"/>
        <v>Agriculture -:- Livestock Farming -:-  -:- Truck Services</v>
      </c>
      <c r="J19" s="209" t="s">
        <v>408</v>
      </c>
      <c r="K19" s="207" t="s">
        <v>53</v>
      </c>
      <c r="L19" s="207"/>
      <c r="M19" s="207"/>
      <c r="N19" s="207"/>
      <c r="O19" s="207"/>
      <c r="Q19" s="211" t="s">
        <v>311</v>
      </c>
      <c r="R19" s="118"/>
      <c r="S19" s="118" t="s">
        <v>412</v>
      </c>
      <c r="T19" s="118" t="s">
        <v>47</v>
      </c>
      <c r="U19" s="118" t="s">
        <v>110</v>
      </c>
      <c r="V19" s="118" t="s">
        <v>933</v>
      </c>
      <c r="W19" s="118" t="s">
        <v>940</v>
      </c>
      <c r="X19" s="118" t="s">
        <v>57</v>
      </c>
      <c r="Y19" s="118" t="str">
        <f t="shared" si="1"/>
        <v>Agriculture -:- Dairy Cattle Farming -:- Refrigeration -:- Refrigerator -:- Electricity</v>
      </c>
      <c r="Z19" s="118" t="s">
        <v>413</v>
      </c>
      <c r="AA19" s="211" t="s">
        <v>53</v>
      </c>
      <c r="AB19" s="211" t="s">
        <v>373</v>
      </c>
      <c r="AC19" s="211"/>
      <c r="AD19" s="211"/>
      <c r="AE19" s="211"/>
    </row>
    <row r="20" spans="2:31">
      <c r="B20" s="207" t="s">
        <v>310</v>
      </c>
      <c r="C20" s="207"/>
      <c r="D20" s="208" t="s">
        <v>414</v>
      </c>
      <c r="E20" s="208" t="s">
        <v>47</v>
      </c>
      <c r="F20" s="208" t="s">
        <v>937</v>
      </c>
      <c r="G20" s="208"/>
      <c r="H20" s="208" t="s">
        <v>927</v>
      </c>
      <c r="I20" s="208" t="str">
        <f t="shared" si="0"/>
        <v>Agriculture -:- Livestock Farming -:-  -:- Farm Vehicle</v>
      </c>
      <c r="J20" s="209" t="s">
        <v>408</v>
      </c>
      <c r="K20" s="207" t="s">
        <v>53</v>
      </c>
      <c r="L20" s="207"/>
      <c r="M20" s="207"/>
      <c r="N20" s="207"/>
      <c r="O20" s="207"/>
      <c r="Q20" s="211" t="s">
        <v>311</v>
      </c>
      <c r="R20" s="118"/>
      <c r="S20" s="118" t="s">
        <v>415</v>
      </c>
      <c r="T20" s="118" t="s">
        <v>47</v>
      </c>
      <c r="U20" s="118" t="s">
        <v>110</v>
      </c>
      <c r="V20" s="118" t="s">
        <v>933</v>
      </c>
      <c r="W20" s="118" t="s">
        <v>941</v>
      </c>
      <c r="X20" s="118" t="s">
        <v>57</v>
      </c>
      <c r="Y20" s="118" t="str">
        <f t="shared" si="1"/>
        <v>Agriculture -:- Dairy Cattle Farming -:- Refrigeration -:- Heat Recovery System (Cooling) -:- Electricity</v>
      </c>
      <c r="Z20" s="118" t="s">
        <v>416</v>
      </c>
      <c r="AA20" s="211" t="s">
        <v>53</v>
      </c>
      <c r="AB20" s="211" t="s">
        <v>373</v>
      </c>
      <c r="AC20" s="211"/>
      <c r="AD20" s="211"/>
      <c r="AE20" s="211"/>
    </row>
    <row r="21" spans="2:31">
      <c r="B21" s="207" t="s">
        <v>310</v>
      </c>
      <c r="C21" s="207"/>
      <c r="D21" s="208" t="s">
        <v>417</v>
      </c>
      <c r="E21" s="208" t="s">
        <v>47</v>
      </c>
      <c r="F21" s="208" t="s">
        <v>937</v>
      </c>
      <c r="G21" s="208"/>
      <c r="H21" s="208" t="s">
        <v>929</v>
      </c>
      <c r="I21" s="208" t="str">
        <f t="shared" si="0"/>
        <v>Agriculture -:- Livestock Farming -:-  -:- Off-road Motorbike Use</v>
      </c>
      <c r="J21" s="209" t="s">
        <v>408</v>
      </c>
      <c r="K21" s="207" t="s">
        <v>53</v>
      </c>
      <c r="L21" s="207"/>
      <c r="M21" s="207"/>
      <c r="N21" s="207"/>
      <c r="O21" s="207"/>
      <c r="Q21" s="211" t="s">
        <v>311</v>
      </c>
      <c r="R21" s="118"/>
      <c r="S21" s="118" t="s">
        <v>418</v>
      </c>
      <c r="T21" s="118" t="s">
        <v>47</v>
      </c>
      <c r="U21" s="118" t="s">
        <v>110</v>
      </c>
      <c r="V21" s="118" t="s">
        <v>935</v>
      </c>
      <c r="W21" s="118" t="s">
        <v>942</v>
      </c>
      <c r="X21" s="118" t="s">
        <v>57</v>
      </c>
      <c r="Y21" s="118" t="str">
        <f t="shared" si="1"/>
        <v>Agriculture -:- Dairy Cattle Farming -:- Lighting -:- Lights (General) -:- Electricity</v>
      </c>
      <c r="Z21" s="118" t="s">
        <v>419</v>
      </c>
      <c r="AA21" s="211" t="s">
        <v>53</v>
      </c>
      <c r="AB21" s="211" t="s">
        <v>373</v>
      </c>
      <c r="AC21" s="211"/>
      <c r="AD21" s="211"/>
      <c r="AE21" s="211"/>
    </row>
    <row r="22" spans="2:31">
      <c r="B22" s="207" t="s">
        <v>310</v>
      </c>
      <c r="C22" s="207"/>
      <c r="D22" s="208" t="s">
        <v>420</v>
      </c>
      <c r="E22" s="208" t="s">
        <v>47</v>
      </c>
      <c r="F22" s="208" t="s">
        <v>937</v>
      </c>
      <c r="G22" s="208"/>
      <c r="H22" s="208" t="s">
        <v>935</v>
      </c>
      <c r="I22" s="208" t="str">
        <f t="shared" si="0"/>
        <v>Agriculture -:- Livestock Farming -:-  -:- Lighting</v>
      </c>
      <c r="J22" s="209" t="s">
        <v>421</v>
      </c>
      <c r="K22" s="207" t="s">
        <v>53</v>
      </c>
      <c r="L22" s="207"/>
      <c r="M22" s="207"/>
      <c r="N22" s="207"/>
      <c r="O22" s="207"/>
      <c r="Q22" s="211" t="s">
        <v>311</v>
      </c>
      <c r="R22" s="118"/>
      <c r="S22" s="118" t="s">
        <v>422</v>
      </c>
      <c r="T22" s="118" t="s">
        <v>47</v>
      </c>
      <c r="U22" s="118" t="s">
        <v>937</v>
      </c>
      <c r="V22" s="118" t="s">
        <v>919</v>
      </c>
      <c r="W22" s="118" t="s">
        <v>924</v>
      </c>
      <c r="X22" s="118" t="s">
        <v>57</v>
      </c>
      <c r="Y22" s="118" t="str">
        <f t="shared" si="1"/>
        <v>Agriculture -:- Livestock Farming -:- Irrigation -:- Irrigator -:- Electricity</v>
      </c>
      <c r="Z22" s="118" t="s">
        <v>423</v>
      </c>
      <c r="AA22" s="211" t="s">
        <v>53</v>
      </c>
      <c r="AB22" s="211" t="s">
        <v>373</v>
      </c>
      <c r="AC22" s="211"/>
      <c r="AD22" s="211"/>
      <c r="AE22" s="211"/>
    </row>
    <row r="23" spans="2:31">
      <c r="B23" s="207" t="s">
        <v>310</v>
      </c>
      <c r="C23" s="207"/>
      <c r="D23" s="208" t="s">
        <v>424</v>
      </c>
      <c r="E23" s="208" t="s">
        <v>47</v>
      </c>
      <c r="F23" s="208" t="s">
        <v>943</v>
      </c>
      <c r="G23" s="208"/>
      <c r="H23" s="208" t="s">
        <v>919</v>
      </c>
      <c r="I23" s="208" t="str">
        <f t="shared" si="0"/>
        <v>Agriculture -:- Outdoor Horticulture/Arable Farming -:-  -:- Irrigation</v>
      </c>
      <c r="J23" s="209" t="s">
        <v>425</v>
      </c>
      <c r="K23" s="207" t="s">
        <v>53</v>
      </c>
      <c r="L23" s="207"/>
      <c r="M23" s="207"/>
      <c r="N23" s="207"/>
      <c r="O23" s="207"/>
      <c r="Q23" s="211" t="s">
        <v>311</v>
      </c>
      <c r="R23" s="118"/>
      <c r="S23" s="118" t="s">
        <v>426</v>
      </c>
      <c r="T23" s="118" t="s">
        <v>47</v>
      </c>
      <c r="U23" s="118" t="s">
        <v>937</v>
      </c>
      <c r="V23" s="118" t="s">
        <v>919</v>
      </c>
      <c r="W23" s="118" t="s">
        <v>926</v>
      </c>
      <c r="X23" s="118" t="s">
        <v>57</v>
      </c>
      <c r="Y23" s="118" t="str">
        <f t="shared" si="1"/>
        <v>Agriculture -:- Livestock Farming -:- Irrigation -:- Irrigator with VSD -:- Electricity</v>
      </c>
      <c r="Z23" s="118" t="s">
        <v>427</v>
      </c>
      <c r="AA23" s="211" t="s">
        <v>53</v>
      </c>
      <c r="AB23" s="211" t="s">
        <v>373</v>
      </c>
      <c r="AC23" s="211"/>
      <c r="AD23" s="211"/>
      <c r="AE23" s="211"/>
    </row>
    <row r="24" spans="2:31">
      <c r="B24" s="207" t="s">
        <v>310</v>
      </c>
      <c r="C24" s="207"/>
      <c r="D24" s="208" t="s">
        <v>428</v>
      </c>
      <c r="E24" s="208" t="s">
        <v>47</v>
      </c>
      <c r="F24" s="208" t="s">
        <v>943</v>
      </c>
      <c r="G24" s="208"/>
      <c r="H24" s="208" t="s">
        <v>923</v>
      </c>
      <c r="I24" s="208" t="str">
        <f t="shared" si="0"/>
        <v>Agriculture -:- Outdoor Horticulture/Arable Farming -:-  -:- Tractor Services</v>
      </c>
      <c r="J24" s="209" t="s">
        <v>429</v>
      </c>
      <c r="K24" s="207" t="s">
        <v>53</v>
      </c>
      <c r="L24" s="207"/>
      <c r="M24" s="207"/>
      <c r="N24" s="207"/>
      <c r="O24" s="207"/>
      <c r="Q24" s="211" t="s">
        <v>311</v>
      </c>
      <c r="R24" s="118"/>
      <c r="S24" s="118" t="s">
        <v>430</v>
      </c>
      <c r="T24" s="118" t="s">
        <v>47</v>
      </c>
      <c r="U24" s="118" t="s">
        <v>937</v>
      </c>
      <c r="V24" s="118" t="s">
        <v>923</v>
      </c>
      <c r="W24" s="118" t="s">
        <v>932</v>
      </c>
      <c r="X24" s="118" t="s">
        <v>82</v>
      </c>
      <c r="Y24" s="118" t="str">
        <f t="shared" si="1"/>
        <v>Agriculture -:- Livestock Farming -:- Tractor Services -:- Tractor (Agricultural) -:- Diesel</v>
      </c>
      <c r="Z24" s="118" t="s">
        <v>431</v>
      </c>
      <c r="AA24" s="211" t="s">
        <v>53</v>
      </c>
      <c r="AB24" s="211" t="s">
        <v>373</v>
      </c>
      <c r="AC24" s="211"/>
      <c r="AD24" s="211"/>
      <c r="AE24" s="211"/>
    </row>
    <row r="25" spans="2:31">
      <c r="B25" s="207" t="s">
        <v>310</v>
      </c>
      <c r="C25" s="207"/>
      <c r="D25" s="208" t="s">
        <v>432</v>
      </c>
      <c r="E25" s="208" t="s">
        <v>47</v>
      </c>
      <c r="F25" s="208" t="s">
        <v>943</v>
      </c>
      <c r="G25" s="208"/>
      <c r="H25" s="208" t="s">
        <v>925</v>
      </c>
      <c r="I25" s="208" t="str">
        <f t="shared" si="0"/>
        <v>Agriculture -:- Outdoor Horticulture/Arable Farming -:-  -:- Truck Services</v>
      </c>
      <c r="J25" s="209" t="s">
        <v>429</v>
      </c>
      <c r="K25" s="207" t="s">
        <v>53</v>
      </c>
      <c r="L25" s="207"/>
      <c r="M25" s="207"/>
      <c r="N25" s="207"/>
      <c r="O25" s="207"/>
      <c r="Q25" s="211" t="s">
        <v>311</v>
      </c>
      <c r="R25" s="118"/>
      <c r="S25" s="118" t="s">
        <v>433</v>
      </c>
      <c r="T25" s="118" t="s">
        <v>47</v>
      </c>
      <c r="U25" s="118" t="s">
        <v>937</v>
      </c>
      <c r="V25" s="118" t="s">
        <v>925</v>
      </c>
      <c r="W25" s="118" t="s">
        <v>934</v>
      </c>
      <c r="X25" s="118" t="s">
        <v>82</v>
      </c>
      <c r="Y25" s="118" t="str">
        <f t="shared" si="1"/>
        <v>Agriculture -:- Livestock Farming -:- Truck Services -:- Truck (Agricultural) -:- Diesel</v>
      </c>
      <c r="Z25" s="118" t="s">
        <v>434</v>
      </c>
      <c r="AA25" s="211" t="s">
        <v>53</v>
      </c>
      <c r="AB25" s="211" t="s">
        <v>373</v>
      </c>
      <c r="AC25" s="211"/>
      <c r="AD25" s="211"/>
      <c r="AE25" s="211"/>
    </row>
    <row r="26" spans="2:31">
      <c r="B26" s="207" t="s">
        <v>310</v>
      </c>
      <c r="C26" s="207"/>
      <c r="D26" s="208" t="s">
        <v>435</v>
      </c>
      <c r="E26" s="208" t="s">
        <v>47</v>
      </c>
      <c r="F26" s="208" t="s">
        <v>943</v>
      </c>
      <c r="G26" s="208"/>
      <c r="H26" s="208" t="s">
        <v>927</v>
      </c>
      <c r="I26" s="208" t="str">
        <f t="shared" si="0"/>
        <v>Agriculture -:- Outdoor Horticulture/Arable Farming -:-  -:- Farm Vehicle</v>
      </c>
      <c r="J26" s="209" t="s">
        <v>429</v>
      </c>
      <c r="K26" s="207" t="s">
        <v>53</v>
      </c>
      <c r="L26" s="207"/>
      <c r="M26" s="207"/>
      <c r="N26" s="207"/>
      <c r="O26" s="207"/>
      <c r="Q26" s="211" t="s">
        <v>311</v>
      </c>
      <c r="R26" s="118"/>
      <c r="S26" s="118" t="s">
        <v>436</v>
      </c>
      <c r="T26" s="118" t="s">
        <v>47</v>
      </c>
      <c r="U26" s="118" t="s">
        <v>937</v>
      </c>
      <c r="V26" s="118" t="s">
        <v>927</v>
      </c>
      <c r="W26" s="118" t="s">
        <v>936</v>
      </c>
      <c r="X26" s="118" t="s">
        <v>82</v>
      </c>
      <c r="Y26" s="118" t="str">
        <f t="shared" si="1"/>
        <v>Agriculture -:- Livestock Farming -:- Farm Vehicle -:- Utility Vehicle (Agricultural) -:- Diesel</v>
      </c>
      <c r="Z26" s="118" t="s">
        <v>437</v>
      </c>
      <c r="AA26" s="211" t="s">
        <v>53</v>
      </c>
      <c r="AB26" s="211" t="s">
        <v>373</v>
      </c>
      <c r="AC26" s="211"/>
      <c r="AD26" s="211"/>
      <c r="AE26" s="211"/>
    </row>
    <row r="27" spans="2:31">
      <c r="B27" s="207" t="s">
        <v>310</v>
      </c>
      <c r="C27" s="207"/>
      <c r="D27" s="208" t="s">
        <v>438</v>
      </c>
      <c r="E27" s="208" t="s">
        <v>47</v>
      </c>
      <c r="F27" s="208" t="s">
        <v>943</v>
      </c>
      <c r="G27" s="208"/>
      <c r="H27" s="208" t="s">
        <v>944</v>
      </c>
      <c r="I27" s="208" t="str">
        <f t="shared" si="0"/>
        <v>Agriculture -:- Outdoor Horticulture/Arable Farming -:-  -:- Motive Power, Stationary</v>
      </c>
      <c r="J27" s="209" t="s">
        <v>439</v>
      </c>
      <c r="K27" s="207" t="s">
        <v>53</v>
      </c>
      <c r="L27" s="207"/>
      <c r="M27" s="207"/>
      <c r="N27" s="207"/>
      <c r="O27" s="207"/>
      <c r="Q27" s="211" t="s">
        <v>311</v>
      </c>
      <c r="R27" s="118"/>
      <c r="S27" s="118" t="s">
        <v>440</v>
      </c>
      <c r="T27" s="118" t="s">
        <v>47</v>
      </c>
      <c r="U27" s="118" t="s">
        <v>937</v>
      </c>
      <c r="V27" s="118" t="s">
        <v>929</v>
      </c>
      <c r="W27" s="118" t="s">
        <v>938</v>
      </c>
      <c r="X27" s="118" t="s">
        <v>85</v>
      </c>
      <c r="Y27" s="118" t="str">
        <f t="shared" si="1"/>
        <v>Agriculture -:- Livestock Farming -:- Off-road Motorbike Use -:- Farm Bike -:- Petrol</v>
      </c>
      <c r="Z27" s="118" t="s">
        <v>441</v>
      </c>
      <c r="AA27" s="211" t="s">
        <v>53</v>
      </c>
      <c r="AB27" s="211" t="s">
        <v>373</v>
      </c>
      <c r="AC27" s="211"/>
      <c r="AD27" s="211"/>
      <c r="AE27" s="211"/>
    </row>
    <row r="28" spans="2:31">
      <c r="B28" s="207" t="s">
        <v>310</v>
      </c>
      <c r="C28" s="207"/>
      <c r="D28" s="208" t="s">
        <v>442</v>
      </c>
      <c r="E28" s="208" t="s">
        <v>47</v>
      </c>
      <c r="F28" s="208" t="s">
        <v>943</v>
      </c>
      <c r="G28" s="208"/>
      <c r="H28" s="208" t="s">
        <v>935</v>
      </c>
      <c r="I28" s="208" t="str">
        <f t="shared" si="0"/>
        <v>Agriculture -:- Outdoor Horticulture/Arable Farming -:-  -:- Lighting</v>
      </c>
      <c r="J28" s="209" t="s">
        <v>443</v>
      </c>
      <c r="K28" s="207" t="s">
        <v>53</v>
      </c>
      <c r="L28" s="207"/>
      <c r="M28" s="207"/>
      <c r="N28" s="207"/>
      <c r="O28" s="207"/>
      <c r="Q28" s="211" t="s">
        <v>311</v>
      </c>
      <c r="R28" s="118"/>
      <c r="S28" s="118" t="s">
        <v>444</v>
      </c>
      <c r="T28" s="118" t="s">
        <v>47</v>
      </c>
      <c r="U28" s="118" t="s">
        <v>937</v>
      </c>
      <c r="V28" s="118" t="s">
        <v>935</v>
      </c>
      <c r="W28" s="118" t="s">
        <v>942</v>
      </c>
      <c r="X28" s="118" t="s">
        <v>57</v>
      </c>
      <c r="Y28" s="118" t="str">
        <f t="shared" si="1"/>
        <v>Agriculture -:- Livestock Farming -:- Lighting -:- Lights (General) -:- Electricity</v>
      </c>
      <c r="Z28" s="118" t="s">
        <v>445</v>
      </c>
      <c r="AA28" s="211" t="s">
        <v>53</v>
      </c>
      <c r="AB28" s="211" t="s">
        <v>373</v>
      </c>
      <c r="AC28" s="211"/>
      <c r="AD28" s="211"/>
      <c r="AE28" s="211"/>
    </row>
    <row r="29" spans="2:31">
      <c r="B29" s="207" t="s">
        <v>310</v>
      </c>
      <c r="C29" s="207"/>
      <c r="D29" s="208" t="s">
        <v>446</v>
      </c>
      <c r="E29" s="208" t="s">
        <v>47</v>
      </c>
      <c r="F29" s="208" t="s">
        <v>113</v>
      </c>
      <c r="G29" s="208"/>
      <c r="H29" s="208" t="s">
        <v>945</v>
      </c>
      <c r="I29" s="208" t="str">
        <f t="shared" si="0"/>
        <v>Agriculture -:- Indoor Cropping -:-  -:- Space Heating</v>
      </c>
      <c r="J29" s="209" t="s">
        <v>447</v>
      </c>
      <c r="K29" s="207" t="s">
        <v>53</v>
      </c>
      <c r="L29" s="207"/>
      <c r="M29" s="207"/>
      <c r="N29" s="207"/>
      <c r="O29" s="207"/>
      <c r="Q29" s="211" t="s">
        <v>311</v>
      </c>
      <c r="R29" s="118"/>
      <c r="S29" s="118" t="s">
        <v>448</v>
      </c>
      <c r="T29" s="118" t="s">
        <v>47</v>
      </c>
      <c r="U29" s="118" t="s">
        <v>943</v>
      </c>
      <c r="V29" s="118" t="s">
        <v>919</v>
      </c>
      <c r="W29" s="118" t="s">
        <v>924</v>
      </c>
      <c r="X29" s="118" t="s">
        <v>57</v>
      </c>
      <c r="Y29" s="118" t="str">
        <f t="shared" si="1"/>
        <v>Agriculture -:- Outdoor Horticulture/Arable Farming -:- Irrigation -:- Irrigator -:- Electricity</v>
      </c>
      <c r="Z29" s="118" t="s">
        <v>449</v>
      </c>
      <c r="AA29" s="211" t="s">
        <v>53</v>
      </c>
      <c r="AB29" s="211" t="s">
        <v>373</v>
      </c>
      <c r="AC29" s="211"/>
      <c r="AD29" s="211"/>
      <c r="AE29" s="211"/>
    </row>
    <row r="30" spans="2:31">
      <c r="B30" s="207" t="s">
        <v>310</v>
      </c>
      <c r="C30" s="207"/>
      <c r="D30" s="208" t="s">
        <v>450</v>
      </c>
      <c r="E30" s="208" t="s">
        <v>47</v>
      </c>
      <c r="F30" s="208" t="s">
        <v>113</v>
      </c>
      <c r="G30" s="208"/>
      <c r="H30" s="208" t="s">
        <v>935</v>
      </c>
      <c r="I30" s="208" t="str">
        <f t="shared" si="0"/>
        <v>Agriculture -:- Indoor Cropping -:-  -:- Lighting</v>
      </c>
      <c r="J30" s="209" t="s">
        <v>447</v>
      </c>
      <c r="K30" s="207" t="s">
        <v>53</v>
      </c>
      <c r="L30" s="207"/>
      <c r="M30" s="207"/>
      <c r="N30" s="207"/>
      <c r="O30" s="207"/>
      <c r="Q30" s="211" t="s">
        <v>311</v>
      </c>
      <c r="R30" s="118"/>
      <c r="S30" s="118" t="s">
        <v>451</v>
      </c>
      <c r="T30" s="118" t="s">
        <v>47</v>
      </c>
      <c r="U30" s="118" t="s">
        <v>943</v>
      </c>
      <c r="V30" s="118" t="s">
        <v>919</v>
      </c>
      <c r="W30" s="118" t="s">
        <v>926</v>
      </c>
      <c r="X30" s="118" t="s">
        <v>57</v>
      </c>
      <c r="Y30" s="118" t="str">
        <f t="shared" si="1"/>
        <v>Agriculture -:- Outdoor Horticulture/Arable Farming -:- Irrigation -:- Irrigator with VSD -:- Electricity</v>
      </c>
      <c r="Z30" s="118" t="s">
        <v>452</v>
      </c>
      <c r="AA30" s="211" t="s">
        <v>53</v>
      </c>
      <c r="AB30" s="211" t="s">
        <v>373</v>
      </c>
      <c r="AC30" s="211"/>
      <c r="AD30" s="211"/>
      <c r="AE30" s="211"/>
    </row>
    <row r="31" spans="2:31">
      <c r="B31" s="207" t="s">
        <v>310</v>
      </c>
      <c r="C31" s="207"/>
      <c r="D31" s="208" t="s">
        <v>453</v>
      </c>
      <c r="E31" s="208" t="s">
        <v>47</v>
      </c>
      <c r="F31" s="208" t="s">
        <v>946</v>
      </c>
      <c r="G31" s="208"/>
      <c r="H31" s="208" t="s">
        <v>944</v>
      </c>
      <c r="I31" s="208" t="str">
        <f t="shared" si="0"/>
        <v>Agriculture -:- Forestry -:-  -:- Motive Power, Stationary</v>
      </c>
      <c r="J31" s="209" t="s">
        <v>454</v>
      </c>
      <c r="K31" s="207" t="s">
        <v>53</v>
      </c>
      <c r="L31" s="207"/>
      <c r="M31" s="207"/>
      <c r="N31" s="207"/>
      <c r="O31" s="207"/>
      <c r="Q31" s="211" t="s">
        <v>311</v>
      </c>
      <c r="R31" s="118"/>
      <c r="S31" s="118" t="s">
        <v>455</v>
      </c>
      <c r="T31" s="118" t="s">
        <v>47</v>
      </c>
      <c r="U31" s="118" t="s">
        <v>943</v>
      </c>
      <c r="V31" s="118" t="s">
        <v>923</v>
      </c>
      <c r="W31" s="118" t="s">
        <v>932</v>
      </c>
      <c r="X31" s="118" t="s">
        <v>82</v>
      </c>
      <c r="Y31" s="118" t="str">
        <f t="shared" si="1"/>
        <v>Agriculture -:- Outdoor Horticulture/Arable Farming -:- Tractor Services -:- Tractor (Agricultural) -:- Diesel</v>
      </c>
      <c r="Z31" s="118" t="s">
        <v>456</v>
      </c>
      <c r="AA31" s="211" t="s">
        <v>53</v>
      </c>
      <c r="AB31" s="211" t="s">
        <v>373</v>
      </c>
      <c r="AC31" s="211"/>
      <c r="AD31" s="211"/>
      <c r="AE31" s="211"/>
    </row>
    <row r="32" spans="2:31">
      <c r="B32" s="207" t="s">
        <v>310</v>
      </c>
      <c r="C32" s="207"/>
      <c r="D32" s="208" t="s">
        <v>457</v>
      </c>
      <c r="E32" s="208" t="s">
        <v>47</v>
      </c>
      <c r="F32" s="208" t="s">
        <v>946</v>
      </c>
      <c r="G32" s="208"/>
      <c r="H32" s="208" t="s">
        <v>947</v>
      </c>
      <c r="I32" s="208" t="str">
        <f t="shared" si="0"/>
        <v>Agriculture -:- Forestry -:-  -:- Ground Based Forestry</v>
      </c>
      <c r="J32" s="209" t="s">
        <v>458</v>
      </c>
      <c r="K32" s="207" t="s">
        <v>53</v>
      </c>
      <c r="L32" s="207"/>
      <c r="M32" s="207"/>
      <c r="N32" s="207"/>
      <c r="O32" s="207"/>
      <c r="Q32" s="211" t="s">
        <v>311</v>
      </c>
      <c r="R32" s="118"/>
      <c r="S32" s="118" t="s">
        <v>459</v>
      </c>
      <c r="T32" s="118" t="s">
        <v>47</v>
      </c>
      <c r="U32" s="118" t="s">
        <v>943</v>
      </c>
      <c r="V32" s="118" t="s">
        <v>925</v>
      </c>
      <c r="W32" s="118" t="s">
        <v>934</v>
      </c>
      <c r="X32" s="118" t="s">
        <v>82</v>
      </c>
      <c r="Y32" s="118" t="str">
        <f t="shared" si="1"/>
        <v>Agriculture -:- Outdoor Horticulture/Arable Farming -:- Truck Services -:- Truck (Agricultural) -:- Diesel</v>
      </c>
      <c r="Z32" s="118" t="s">
        <v>460</v>
      </c>
      <c r="AA32" s="211" t="s">
        <v>53</v>
      </c>
      <c r="AB32" s="211" t="s">
        <v>373</v>
      </c>
      <c r="AC32" s="211"/>
      <c r="AD32" s="211"/>
      <c r="AE32" s="211"/>
    </row>
    <row r="33" spans="2:31">
      <c r="B33" s="207" t="s">
        <v>310</v>
      </c>
      <c r="C33" s="207"/>
      <c r="D33" s="208" t="s">
        <v>461</v>
      </c>
      <c r="E33" s="208" t="s">
        <v>47</v>
      </c>
      <c r="F33" s="208" t="s">
        <v>946</v>
      </c>
      <c r="G33" s="208"/>
      <c r="H33" s="208" t="s">
        <v>948</v>
      </c>
      <c r="I33" s="208" t="str">
        <f t="shared" si="0"/>
        <v>Agriculture -:- Forestry -:-  -:- Cable Yarding (Forestry)</v>
      </c>
      <c r="J33" s="209" t="s">
        <v>458</v>
      </c>
      <c r="K33" s="207" t="s">
        <v>53</v>
      </c>
      <c r="L33" s="207"/>
      <c r="M33" s="207"/>
      <c r="N33" s="207"/>
      <c r="O33" s="207"/>
      <c r="Q33" s="211" t="s">
        <v>311</v>
      </c>
      <c r="R33" s="118"/>
      <c r="S33" s="118" t="s">
        <v>462</v>
      </c>
      <c r="T33" s="118" t="s">
        <v>47</v>
      </c>
      <c r="U33" s="118" t="s">
        <v>943</v>
      </c>
      <c r="V33" s="118" t="s">
        <v>927</v>
      </c>
      <c r="W33" s="118" t="s">
        <v>936</v>
      </c>
      <c r="X33" s="118" t="s">
        <v>82</v>
      </c>
      <c r="Y33" s="118" t="str">
        <f t="shared" si="1"/>
        <v>Agriculture -:- Outdoor Horticulture/Arable Farming -:- Farm Vehicle -:- Utility Vehicle (Agricultural) -:- Diesel</v>
      </c>
      <c r="Z33" s="118" t="s">
        <v>463</v>
      </c>
      <c r="AA33" s="211" t="s">
        <v>53</v>
      </c>
      <c r="AB33" s="211" t="s">
        <v>373</v>
      </c>
      <c r="AC33" s="211"/>
      <c r="AD33" s="211"/>
      <c r="AE33" s="211"/>
    </row>
    <row r="34" spans="2:31">
      <c r="B34" s="207" t="s">
        <v>310</v>
      </c>
      <c r="C34" s="207"/>
      <c r="D34" s="208" t="s">
        <v>464</v>
      </c>
      <c r="E34" s="208" t="s">
        <v>47</v>
      </c>
      <c r="F34" s="208" t="s">
        <v>946</v>
      </c>
      <c r="G34" s="208"/>
      <c r="H34" s="208" t="s">
        <v>935</v>
      </c>
      <c r="I34" s="208" t="str">
        <f t="shared" si="0"/>
        <v>Agriculture -:- Forestry -:-  -:- Lighting</v>
      </c>
      <c r="J34" s="209" t="s">
        <v>465</v>
      </c>
      <c r="K34" s="207" t="s">
        <v>53</v>
      </c>
      <c r="L34" s="207"/>
      <c r="M34" s="207"/>
      <c r="N34" s="207"/>
      <c r="O34" s="207"/>
      <c r="Q34" s="211" t="s">
        <v>311</v>
      </c>
      <c r="R34" s="118"/>
      <c r="S34" s="118" t="s">
        <v>466</v>
      </c>
      <c r="T34" s="118" t="s">
        <v>47</v>
      </c>
      <c r="U34" s="118" t="s">
        <v>943</v>
      </c>
      <c r="V34" s="118" t="s">
        <v>944</v>
      </c>
      <c r="W34" s="118" t="s">
        <v>949</v>
      </c>
      <c r="X34" s="118" t="s">
        <v>82</v>
      </c>
      <c r="Y34" s="118" t="str">
        <f t="shared" si="1"/>
        <v>Agriculture -:- Outdoor Horticulture/Arable Farming -:- Motive Power, Stationary -:- Stationary Motor -:- Diesel</v>
      </c>
      <c r="Z34" s="118" t="s">
        <v>467</v>
      </c>
      <c r="AA34" s="211" t="s">
        <v>53</v>
      </c>
      <c r="AB34" s="211" t="s">
        <v>373</v>
      </c>
      <c r="AC34" s="211"/>
      <c r="AD34" s="211"/>
      <c r="AE34" s="211"/>
    </row>
    <row r="35" spans="2:31">
      <c r="B35" s="207" t="s">
        <v>310</v>
      </c>
      <c r="C35" s="207"/>
      <c r="D35" s="212" t="s">
        <v>468</v>
      </c>
      <c r="E35" s="208" t="s">
        <v>47</v>
      </c>
      <c r="F35" s="208" t="s">
        <v>950</v>
      </c>
      <c r="G35" s="208"/>
      <c r="H35" s="208" t="s">
        <v>951</v>
      </c>
      <c r="I35" s="208" t="str">
        <f t="shared" si="0"/>
        <v xml:space="preserve">Agriculture -:- Fishing -:-  -:- Boat </v>
      </c>
      <c r="J35" s="212" t="s">
        <v>469</v>
      </c>
      <c r="K35" s="207" t="s">
        <v>53</v>
      </c>
      <c r="L35" s="207"/>
      <c r="M35" s="207"/>
      <c r="N35" s="207"/>
      <c r="O35" s="207"/>
      <c r="Q35" s="211" t="s">
        <v>311</v>
      </c>
      <c r="R35" s="118"/>
      <c r="S35" s="118" t="s">
        <v>470</v>
      </c>
      <c r="T35" s="118" t="s">
        <v>47</v>
      </c>
      <c r="U35" s="118" t="s">
        <v>943</v>
      </c>
      <c r="V35" s="118" t="s">
        <v>935</v>
      </c>
      <c r="W35" s="118" t="s">
        <v>942</v>
      </c>
      <c r="X35" s="118" t="s">
        <v>57</v>
      </c>
      <c r="Y35" s="118" t="str">
        <f t="shared" si="1"/>
        <v>Agriculture -:- Outdoor Horticulture/Arable Farming -:- Lighting -:- Lights (General) -:- Electricity</v>
      </c>
      <c r="Z35" s="118" t="s">
        <v>471</v>
      </c>
      <c r="AA35" s="211" t="s">
        <v>53</v>
      </c>
      <c r="AB35" s="211" t="s">
        <v>373</v>
      </c>
      <c r="AC35" s="211"/>
      <c r="AD35" s="211"/>
      <c r="AE35" s="211"/>
    </row>
    <row r="36" spans="2:31">
      <c r="B36" s="207" t="s">
        <v>310</v>
      </c>
      <c r="C36" s="207"/>
      <c r="D36" s="212" t="s">
        <v>472</v>
      </c>
      <c r="E36" s="208" t="s">
        <v>47</v>
      </c>
      <c r="F36" s="208" t="s">
        <v>950</v>
      </c>
      <c r="G36" s="208"/>
      <c r="H36" s="208" t="s">
        <v>933</v>
      </c>
      <c r="I36" s="208" t="str">
        <f t="shared" si="0"/>
        <v>Agriculture -:- Fishing -:-  -:- Refrigeration</v>
      </c>
      <c r="J36" s="212" t="s">
        <v>473</v>
      </c>
      <c r="K36" s="207" t="s">
        <v>53</v>
      </c>
      <c r="L36" s="207"/>
      <c r="M36" s="207"/>
      <c r="N36" s="207"/>
      <c r="O36" s="207"/>
      <c r="Q36" s="211" t="s">
        <v>311</v>
      </c>
      <c r="R36" s="118"/>
      <c r="S36" s="118" t="s">
        <v>474</v>
      </c>
      <c r="T36" s="118" t="s">
        <v>47</v>
      </c>
      <c r="U36" s="118" t="s">
        <v>113</v>
      </c>
      <c r="V36" s="118" t="s">
        <v>945</v>
      </c>
      <c r="W36" s="118" t="s">
        <v>952</v>
      </c>
      <c r="X36" s="118" t="s">
        <v>81</v>
      </c>
      <c r="Y36" s="118" t="str">
        <f t="shared" si="1"/>
        <v>Agriculture -:- Indoor Cropping -:- Space Heating -:- Boiler -:- Coal</v>
      </c>
      <c r="Z36" s="118" t="s">
        <v>475</v>
      </c>
      <c r="AA36" s="211" t="s">
        <v>53</v>
      </c>
      <c r="AB36" s="211" t="s">
        <v>373</v>
      </c>
      <c r="AC36" s="211"/>
      <c r="AD36" s="211"/>
      <c r="AE36" s="211"/>
    </row>
    <row r="37" spans="2:31">
      <c r="B37" s="207" t="s">
        <v>310</v>
      </c>
      <c r="C37" s="207"/>
      <c r="D37" s="212" t="s">
        <v>476</v>
      </c>
      <c r="E37" s="208" t="s">
        <v>47</v>
      </c>
      <c r="F37" s="208" t="s">
        <v>950</v>
      </c>
      <c r="G37" s="208"/>
      <c r="H37" s="208" t="s">
        <v>935</v>
      </c>
      <c r="I37" s="208" t="str">
        <f t="shared" si="0"/>
        <v>Agriculture -:- Fishing -:-  -:- Lighting</v>
      </c>
      <c r="J37" s="212" t="s">
        <v>477</v>
      </c>
      <c r="K37" s="207" t="s">
        <v>53</v>
      </c>
      <c r="L37" s="207"/>
      <c r="M37" s="207"/>
      <c r="N37" s="207"/>
      <c r="O37" s="207"/>
      <c r="Q37" s="211" t="s">
        <v>311</v>
      </c>
      <c r="R37" s="118"/>
      <c r="S37" s="118" t="s">
        <v>478</v>
      </c>
      <c r="T37" s="118" t="s">
        <v>47</v>
      </c>
      <c r="U37" s="118" t="s">
        <v>113</v>
      </c>
      <c r="V37" s="118" t="s">
        <v>945</v>
      </c>
      <c r="W37" s="118" t="s">
        <v>952</v>
      </c>
      <c r="X37" s="118" t="s">
        <v>82</v>
      </c>
      <c r="Y37" s="118" t="str">
        <f t="shared" si="1"/>
        <v>Agriculture -:- Indoor Cropping -:- Space Heating -:- Boiler -:- Diesel</v>
      </c>
      <c r="Z37" s="118" t="s">
        <v>475</v>
      </c>
      <c r="AA37" s="211" t="s">
        <v>53</v>
      </c>
      <c r="AB37" s="211" t="s">
        <v>373</v>
      </c>
      <c r="AC37" s="211"/>
      <c r="AD37" s="211"/>
      <c r="AE37" s="211"/>
    </row>
    <row r="38" spans="2:31">
      <c r="B38" s="207" t="s">
        <v>310</v>
      </c>
      <c r="C38" s="207"/>
      <c r="D38" s="212" t="s">
        <v>479</v>
      </c>
      <c r="E38" s="208" t="s">
        <v>47</v>
      </c>
      <c r="F38" s="208" t="s">
        <v>953</v>
      </c>
      <c r="G38" s="208"/>
      <c r="H38" s="208" t="s">
        <v>954</v>
      </c>
      <c r="I38" s="208" t="str">
        <f t="shared" si="0"/>
        <v>Agriculture -:- Other (Agriculture) -:-  -:- Other</v>
      </c>
      <c r="J38" s="212" t="s">
        <v>480</v>
      </c>
      <c r="K38" s="207" t="s">
        <v>53</v>
      </c>
      <c r="L38" s="207"/>
      <c r="M38" s="207"/>
      <c r="N38" s="207"/>
      <c r="O38" s="207"/>
      <c r="Q38" s="211" t="s">
        <v>311</v>
      </c>
      <c r="R38" s="118"/>
      <c r="S38" s="118" t="s">
        <v>481</v>
      </c>
      <c r="T38" s="118" t="s">
        <v>47</v>
      </c>
      <c r="U38" s="118" t="s">
        <v>113</v>
      </c>
      <c r="V38" s="118" t="s">
        <v>935</v>
      </c>
      <c r="W38" s="118" t="s">
        <v>942</v>
      </c>
      <c r="X38" s="118" t="s">
        <v>57</v>
      </c>
      <c r="Y38" s="118" t="str">
        <f t="shared" si="1"/>
        <v>Agriculture -:- Indoor Cropping -:- Lighting -:- Lights (General) -:- Electricity</v>
      </c>
      <c r="Z38" s="118" t="s">
        <v>482</v>
      </c>
      <c r="AA38" s="211" t="s">
        <v>53</v>
      </c>
      <c r="AB38" s="211" t="s">
        <v>373</v>
      </c>
      <c r="AC38" s="211"/>
      <c r="AD38" s="211"/>
      <c r="AE38" s="211"/>
    </row>
    <row r="39" spans="2:31">
      <c r="B39" s="408" t="s">
        <v>310</v>
      </c>
      <c r="C39" s="408"/>
      <c r="D39" s="409" t="s">
        <v>483</v>
      </c>
      <c r="E39" s="410" t="s">
        <v>47</v>
      </c>
      <c r="F39" s="410" t="s">
        <v>953</v>
      </c>
      <c r="G39" s="410"/>
      <c r="H39" s="410" t="s">
        <v>954</v>
      </c>
      <c r="I39" s="208" t="str">
        <f t="shared" si="0"/>
        <v>Agriculture -:- Other (Agriculture) -:-  -:- Other</v>
      </c>
      <c r="J39" s="409" t="s">
        <v>484</v>
      </c>
      <c r="K39" s="408" t="s">
        <v>53</v>
      </c>
      <c r="L39" s="408"/>
      <c r="M39" s="408"/>
      <c r="N39" s="408"/>
      <c r="O39" s="408"/>
      <c r="Q39" s="211" t="s">
        <v>311</v>
      </c>
      <c r="R39" s="118"/>
      <c r="S39" s="118" t="s">
        <v>485</v>
      </c>
      <c r="T39" s="118" t="s">
        <v>47</v>
      </c>
      <c r="U39" s="118" t="s">
        <v>946</v>
      </c>
      <c r="V39" s="118" t="s">
        <v>944</v>
      </c>
      <c r="W39" s="118" t="s">
        <v>949</v>
      </c>
      <c r="X39" s="118" t="s">
        <v>57</v>
      </c>
      <c r="Y39" s="118" t="str">
        <f t="shared" si="1"/>
        <v>Agriculture -:- Forestry -:- Motive Power, Stationary -:- Stationary Motor -:- Electricity</v>
      </c>
      <c r="Z39" s="118" t="s">
        <v>486</v>
      </c>
      <c r="AA39" s="211" t="s">
        <v>53</v>
      </c>
      <c r="AB39" s="211" t="s">
        <v>373</v>
      </c>
      <c r="AC39" s="211"/>
      <c r="AD39" s="211"/>
      <c r="AE39" s="211"/>
    </row>
    <row r="40" spans="2:31">
      <c r="B40" s="413" t="s">
        <v>310</v>
      </c>
      <c r="C40" s="413"/>
      <c r="D40" s="414" t="s">
        <v>487</v>
      </c>
      <c r="E40" s="415" t="s">
        <v>47</v>
      </c>
      <c r="F40" s="415" t="s">
        <v>953</v>
      </c>
      <c r="G40" s="415"/>
      <c r="H40" s="415" t="s">
        <v>954</v>
      </c>
      <c r="I40" s="208" t="str">
        <f t="shared" si="0"/>
        <v>Agriculture -:- Other (Agriculture) -:-  -:- Other</v>
      </c>
      <c r="J40" s="414" t="s">
        <v>488</v>
      </c>
      <c r="K40" s="413" t="s">
        <v>53</v>
      </c>
      <c r="L40" s="413"/>
      <c r="M40" s="413"/>
      <c r="N40" s="413"/>
      <c r="O40" s="413"/>
      <c r="Q40" s="211" t="s">
        <v>311</v>
      </c>
      <c r="R40" s="118"/>
      <c r="S40" s="118" t="s">
        <v>534</v>
      </c>
      <c r="T40" s="118" t="s">
        <v>47</v>
      </c>
      <c r="U40" s="118" t="s">
        <v>946</v>
      </c>
      <c r="V40" s="118" t="s">
        <v>944</v>
      </c>
      <c r="W40" s="118" t="s">
        <v>949</v>
      </c>
      <c r="X40" s="118" t="s">
        <v>82</v>
      </c>
      <c r="Y40" s="118" t="str">
        <f t="shared" si="1"/>
        <v>Agriculture -:- Forestry -:- Motive Power, Stationary -:- Stationary Motor -:- Diesel</v>
      </c>
      <c r="Z40" s="118" t="s">
        <v>486</v>
      </c>
      <c r="AA40" s="211" t="s">
        <v>53</v>
      </c>
      <c r="AB40" s="211" t="s">
        <v>373</v>
      </c>
      <c r="AC40" s="211"/>
      <c r="AD40" s="211"/>
      <c r="AE40" s="211"/>
    </row>
    <row r="41" spans="2:31">
      <c r="B41" s="413" t="s">
        <v>310</v>
      </c>
      <c r="C41" s="413"/>
      <c r="D41" s="416" t="s">
        <v>489</v>
      </c>
      <c r="E41" s="416" t="s">
        <v>47</v>
      </c>
      <c r="F41" s="416" t="s">
        <v>953</v>
      </c>
      <c r="G41" s="416"/>
      <c r="H41" s="416" t="s">
        <v>954</v>
      </c>
      <c r="I41" s="208" t="str">
        <f t="shared" si="0"/>
        <v>Agriculture -:- Other (Agriculture) -:-  -:- Other</v>
      </c>
      <c r="J41" s="414" t="s">
        <v>490</v>
      </c>
      <c r="K41" s="413" t="s">
        <v>53</v>
      </c>
      <c r="L41" s="413"/>
      <c r="M41" s="413"/>
      <c r="N41" s="413"/>
      <c r="O41" s="413"/>
      <c r="Q41" s="211" t="s">
        <v>311</v>
      </c>
      <c r="R41" s="118"/>
      <c r="S41" s="118" t="s">
        <v>491</v>
      </c>
      <c r="T41" s="118" t="s">
        <v>47</v>
      </c>
      <c r="U41" s="118" t="s">
        <v>946</v>
      </c>
      <c r="V41" s="118" t="s">
        <v>947</v>
      </c>
      <c r="W41" s="118" t="s">
        <v>994</v>
      </c>
      <c r="X41" s="118" t="s">
        <v>82</v>
      </c>
      <c r="Y41" s="118" t="str">
        <f t="shared" si="1"/>
        <v>Agriculture -:- Forestry -:- Ground Based Forestry -:- Skidder (Forestry) -:- Diesel</v>
      </c>
      <c r="Z41" s="118" t="s">
        <v>492</v>
      </c>
      <c r="AA41" s="211" t="s">
        <v>53</v>
      </c>
      <c r="AB41" s="211" t="s">
        <v>373</v>
      </c>
      <c r="AC41" s="211"/>
      <c r="AD41" s="211"/>
      <c r="AE41" s="211"/>
    </row>
    <row r="42" spans="2:31">
      <c r="B42" s="411"/>
      <c r="C42" s="411"/>
      <c r="E42" s="412"/>
      <c r="F42" s="412"/>
      <c r="G42" s="412"/>
      <c r="H42" s="412"/>
      <c r="J42" s="411"/>
      <c r="K42" s="411"/>
      <c r="L42" s="411"/>
      <c r="M42" s="411"/>
      <c r="N42" s="411"/>
      <c r="Q42" s="211" t="s">
        <v>311</v>
      </c>
      <c r="R42" s="118"/>
      <c r="S42" s="118" t="s">
        <v>493</v>
      </c>
      <c r="T42" s="118" t="s">
        <v>47</v>
      </c>
      <c r="U42" s="118" t="s">
        <v>946</v>
      </c>
      <c r="V42" s="118" t="s">
        <v>948</v>
      </c>
      <c r="W42" s="118" t="s">
        <v>993</v>
      </c>
      <c r="X42" s="118" t="s">
        <v>82</v>
      </c>
      <c r="Y42" s="118" t="str">
        <f t="shared" si="1"/>
        <v>Agriculture -:- Forestry -:- Cable Yarding (Forestry) -:- Cable Yarder (Forestry) -:- Diesel</v>
      </c>
      <c r="Z42" s="118" t="s">
        <v>494</v>
      </c>
      <c r="AA42" s="211" t="s">
        <v>53</v>
      </c>
      <c r="AB42" s="211" t="s">
        <v>373</v>
      </c>
      <c r="AC42" s="211"/>
      <c r="AD42" s="211"/>
      <c r="AE42" s="211"/>
    </row>
    <row r="43" spans="2:31">
      <c r="Q43" s="211" t="s">
        <v>311</v>
      </c>
      <c r="R43" s="118"/>
      <c r="S43" s="118" t="s">
        <v>495</v>
      </c>
      <c r="T43" s="118" t="s">
        <v>47</v>
      </c>
      <c r="U43" s="118" t="s">
        <v>946</v>
      </c>
      <c r="V43" s="118" t="s">
        <v>935</v>
      </c>
      <c r="W43" s="118" t="s">
        <v>942</v>
      </c>
      <c r="X43" s="118" t="s">
        <v>57</v>
      </c>
      <c r="Y43" s="118" t="str">
        <f t="shared" si="1"/>
        <v>Agriculture -:- Forestry -:- Lighting -:- Lights (General) -:- Electricity</v>
      </c>
      <c r="Z43" s="118" t="s">
        <v>496</v>
      </c>
      <c r="AA43" s="211" t="s">
        <v>53</v>
      </c>
      <c r="AB43" s="211" t="s">
        <v>373</v>
      </c>
      <c r="AC43" s="211"/>
      <c r="AD43" s="211"/>
      <c r="AE43" s="211"/>
    </row>
    <row r="44" spans="2:31">
      <c r="Q44" s="211" t="s">
        <v>311</v>
      </c>
      <c r="R44" s="118"/>
      <c r="S44" s="118" t="s">
        <v>497</v>
      </c>
      <c r="T44" s="118" t="s">
        <v>47</v>
      </c>
      <c r="U44" s="118" t="s">
        <v>950</v>
      </c>
      <c r="V44" s="118" t="s">
        <v>951</v>
      </c>
      <c r="W44" s="118" t="s">
        <v>956</v>
      </c>
      <c r="X44" s="118" t="s">
        <v>82</v>
      </c>
      <c r="Y44" s="118" t="str">
        <f t="shared" si="1"/>
        <v>Agriculture -:- Fishing -:- Boat  -:- Fishing Boat (Non-Hybrid) -:- Diesel</v>
      </c>
      <c r="Z44" s="118" t="s">
        <v>498</v>
      </c>
      <c r="AA44" s="211" t="s">
        <v>53</v>
      </c>
      <c r="AB44" s="211" t="s">
        <v>373</v>
      </c>
      <c r="AC44" s="211"/>
      <c r="AD44" s="211"/>
      <c r="AE44" s="211"/>
    </row>
    <row r="45" spans="2:31">
      <c r="Q45" s="211" t="s">
        <v>311</v>
      </c>
      <c r="R45" s="118"/>
      <c r="S45" s="118" t="s">
        <v>499</v>
      </c>
      <c r="T45" s="118" t="s">
        <v>47</v>
      </c>
      <c r="U45" s="118" t="s">
        <v>950</v>
      </c>
      <c r="V45" s="118" t="s">
        <v>951</v>
      </c>
      <c r="W45" s="118" t="s">
        <v>956</v>
      </c>
      <c r="X45" s="118" t="s">
        <v>83</v>
      </c>
      <c r="Y45" s="118" t="str">
        <f t="shared" si="1"/>
        <v>Agriculture -:- Fishing -:- Boat  -:- Fishing Boat (Non-Hybrid) -:- Fuel Oil</v>
      </c>
      <c r="Z45" s="118" t="s">
        <v>498</v>
      </c>
      <c r="AA45" s="211" t="s">
        <v>53</v>
      </c>
      <c r="AB45" s="211" t="s">
        <v>373</v>
      </c>
      <c r="AC45" s="211"/>
      <c r="AD45" s="211"/>
      <c r="AE45" s="211"/>
    </row>
    <row r="46" spans="2:31">
      <c r="Q46" s="211" t="s">
        <v>311</v>
      </c>
      <c r="R46" s="118"/>
      <c r="S46" s="118" t="s">
        <v>500</v>
      </c>
      <c r="T46" s="118" t="s">
        <v>47</v>
      </c>
      <c r="U46" s="118" t="s">
        <v>950</v>
      </c>
      <c r="V46" s="118" t="s">
        <v>933</v>
      </c>
      <c r="W46" s="118" t="s">
        <v>940</v>
      </c>
      <c r="X46" s="118" t="s">
        <v>57</v>
      </c>
      <c r="Y46" s="118" t="str">
        <f t="shared" si="1"/>
        <v>Agriculture -:- Fishing -:- Refrigeration -:- Refrigerator -:- Electricity</v>
      </c>
      <c r="Z46" s="118" t="s">
        <v>501</v>
      </c>
      <c r="AA46" s="211" t="s">
        <v>53</v>
      </c>
      <c r="AB46" s="211" t="s">
        <v>373</v>
      </c>
      <c r="AC46" s="211"/>
      <c r="AD46" s="211"/>
      <c r="AE46" s="211"/>
    </row>
    <row r="47" spans="2:31">
      <c r="Q47" s="211" t="s">
        <v>311</v>
      </c>
      <c r="R47" s="118"/>
      <c r="S47" s="118" t="s">
        <v>502</v>
      </c>
      <c r="T47" s="118" t="s">
        <v>47</v>
      </c>
      <c r="U47" s="118" t="s">
        <v>950</v>
      </c>
      <c r="V47" s="118" t="s">
        <v>935</v>
      </c>
      <c r="W47" s="118" t="s">
        <v>942</v>
      </c>
      <c r="X47" s="118" t="s">
        <v>57</v>
      </c>
      <c r="Y47" s="118" t="str">
        <f t="shared" si="1"/>
        <v>Agriculture -:- Fishing -:- Lighting -:- Lights (General) -:- Electricity</v>
      </c>
      <c r="Z47" s="118" t="s">
        <v>503</v>
      </c>
      <c r="AA47" s="211" t="s">
        <v>53</v>
      </c>
      <c r="AB47" s="211" t="s">
        <v>373</v>
      </c>
      <c r="AC47" s="211"/>
      <c r="AD47" s="211"/>
      <c r="AE47" s="211"/>
    </row>
    <row r="48" spans="2:31">
      <c r="Q48" s="211" t="s">
        <v>311</v>
      </c>
      <c r="R48" s="118"/>
      <c r="S48" s="118" t="s">
        <v>504</v>
      </c>
      <c r="T48" s="118" t="s">
        <v>47</v>
      </c>
      <c r="U48" s="118" t="s">
        <v>953</v>
      </c>
      <c r="V48" s="118"/>
      <c r="W48" s="118"/>
      <c r="X48" s="118" t="s">
        <v>57</v>
      </c>
      <c r="Y48" s="118" t="str">
        <f t="shared" si="1"/>
        <v>Agriculture -:- Other (Agriculture) -:-  -:-  -:- Electricity</v>
      </c>
      <c r="Z48" s="118" t="s">
        <v>505</v>
      </c>
      <c r="AA48" s="211" t="s">
        <v>53</v>
      </c>
      <c r="AB48" s="211" t="s">
        <v>506</v>
      </c>
      <c r="AC48" s="211"/>
      <c r="AD48" s="211"/>
      <c r="AE48" s="211"/>
    </row>
    <row r="49" spans="17:31">
      <c r="Q49" s="417" t="s">
        <v>311</v>
      </c>
      <c r="R49" s="118"/>
      <c r="S49" s="418" t="s">
        <v>507</v>
      </c>
      <c r="T49" s="418" t="s">
        <v>47</v>
      </c>
      <c r="U49" s="118" t="s">
        <v>953</v>
      </c>
      <c r="V49" s="418"/>
      <c r="W49" s="418"/>
      <c r="X49" s="418" t="s">
        <v>83</v>
      </c>
      <c r="Y49" s="118" t="str">
        <f t="shared" si="1"/>
        <v>Agriculture -:- Other (Agriculture) -:-  -:-  -:- Fuel Oil</v>
      </c>
      <c r="Z49" s="418" t="s">
        <v>508</v>
      </c>
      <c r="AA49" s="417" t="s">
        <v>53</v>
      </c>
      <c r="AB49" s="417" t="s">
        <v>506</v>
      </c>
      <c r="AC49" s="417"/>
      <c r="AD49" s="417"/>
      <c r="AE49" s="417"/>
    </row>
    <row r="50" spans="17:31">
      <c r="Q50" s="419" t="s">
        <v>311</v>
      </c>
      <c r="R50" s="118"/>
      <c r="S50" s="420" t="s">
        <v>509</v>
      </c>
      <c r="T50" s="420" t="s">
        <v>47</v>
      </c>
      <c r="U50" s="420" t="s">
        <v>953</v>
      </c>
      <c r="V50" s="420"/>
      <c r="W50" s="420"/>
      <c r="X50" s="420" t="s">
        <v>71</v>
      </c>
      <c r="Y50" s="118" t="str">
        <f t="shared" si="1"/>
        <v>Agriculture -:- Other (Agriculture) -:-  -:-  -:- LPG</v>
      </c>
      <c r="Z50" s="420" t="s">
        <v>510</v>
      </c>
      <c r="AA50" s="419" t="s">
        <v>53</v>
      </c>
      <c r="AB50" s="419" t="s">
        <v>506</v>
      </c>
      <c r="AC50" s="419"/>
      <c r="AD50" s="419"/>
      <c r="AE50" s="419"/>
    </row>
    <row r="51" spans="17:31">
      <c r="Q51" s="419" t="s">
        <v>311</v>
      </c>
      <c r="R51" s="118"/>
      <c r="S51" s="420" t="s">
        <v>511</v>
      </c>
      <c r="T51" s="420" t="s">
        <v>47</v>
      </c>
      <c r="U51" s="420" t="s">
        <v>953</v>
      </c>
      <c r="V51" s="420"/>
      <c r="W51" s="420"/>
      <c r="X51" s="420" t="s">
        <v>85</v>
      </c>
      <c r="Y51" s="118" t="str">
        <f t="shared" si="1"/>
        <v>Agriculture -:- Other (Agriculture) -:-  -:-  -:- Petrol</v>
      </c>
      <c r="Z51" s="420" t="s">
        <v>512</v>
      </c>
      <c r="AA51" s="419" t="s">
        <v>53</v>
      </c>
      <c r="AB51" s="419" t="s">
        <v>506</v>
      </c>
      <c r="AC51" s="419"/>
      <c r="AD51" s="419"/>
      <c r="AE51" s="419"/>
    </row>
    <row r="52" spans="17:31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1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1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262"/>
  <sheetViews>
    <sheetView topLeftCell="F1" zoomScale="85" zoomScaleNormal="85" workbookViewId="0">
      <selection activeCell="X12" sqref="X12"/>
    </sheetView>
  </sheetViews>
  <sheetFormatPr defaultColWidth="9.140625" defaultRowHeight="12.75"/>
  <cols>
    <col min="1" max="4" width="10.42578125" style="61" customWidth="1"/>
    <col min="5" max="5" width="70.5703125" style="61" customWidth="1"/>
    <col min="6" max="7" width="10.42578125" style="61" customWidth="1"/>
    <col min="8" max="8" width="30.85546875" style="61" customWidth="1"/>
    <col min="9" max="9" width="34.28515625" style="61" customWidth="1"/>
    <col min="10" max="25" width="10.42578125" style="61" customWidth="1"/>
    <col min="26" max="26" width="55.5703125" style="61" customWidth="1"/>
    <col min="27" max="43" width="10.42578125" style="61" customWidth="1"/>
    <col min="44" max="16384" width="9.140625" style="61"/>
  </cols>
  <sheetData>
    <row r="1" spans="2:31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1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1" ht="15.75" customHeight="1"/>
    <row r="4" spans="2:31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3"/>
      <c r="AA4" s="65"/>
      <c r="AB4" s="65"/>
      <c r="AC4" s="65"/>
      <c r="AD4" s="65"/>
      <c r="AE4" s="65"/>
    </row>
    <row r="5" spans="2:31" ht="15.75" customHeight="1">
      <c r="B5" s="75" t="s">
        <v>7</v>
      </c>
      <c r="C5" s="76" t="s">
        <v>30</v>
      </c>
      <c r="D5" s="75" t="s">
        <v>0</v>
      </c>
      <c r="E5" s="75" t="s">
        <v>911</v>
      </c>
      <c r="F5" s="75" t="s">
        <v>912</v>
      </c>
      <c r="G5" s="75" t="s">
        <v>916</v>
      </c>
      <c r="H5" s="75" t="s">
        <v>914</v>
      </c>
      <c r="I5" s="75" t="s">
        <v>3</v>
      </c>
      <c r="J5" s="75" t="s">
        <v>913</v>
      </c>
      <c r="K5" s="75" t="s">
        <v>4</v>
      </c>
      <c r="L5" s="75" t="s">
        <v>8</v>
      </c>
      <c r="M5" s="75" t="s">
        <v>9</v>
      </c>
      <c r="N5" s="75" t="s">
        <v>10</v>
      </c>
      <c r="O5" s="75" t="s">
        <v>12</v>
      </c>
      <c r="Q5" s="66" t="s">
        <v>11</v>
      </c>
      <c r="R5" s="67" t="s">
        <v>30</v>
      </c>
      <c r="S5" s="66" t="s">
        <v>1</v>
      </c>
      <c r="T5" s="66" t="s">
        <v>911</v>
      </c>
      <c r="U5" s="66" t="s">
        <v>912</v>
      </c>
      <c r="V5" s="66" t="s">
        <v>914</v>
      </c>
      <c r="W5" s="66" t="s">
        <v>915</v>
      </c>
      <c r="X5" s="66" t="s">
        <v>916</v>
      </c>
      <c r="Y5" s="66" t="s">
        <v>2</v>
      </c>
      <c r="Z5" s="424" t="s">
        <v>917</v>
      </c>
      <c r="AA5" s="66" t="s">
        <v>16</v>
      </c>
      <c r="AB5" s="66" t="s">
        <v>17</v>
      </c>
      <c r="AC5" s="66" t="s">
        <v>18</v>
      </c>
      <c r="AD5" s="66" t="s">
        <v>19</v>
      </c>
      <c r="AE5" s="66" t="s">
        <v>20</v>
      </c>
    </row>
    <row r="6" spans="2:31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/>
      <c r="I6" s="205"/>
      <c r="J6" s="205" t="s">
        <v>27</v>
      </c>
      <c r="K6" s="205" t="s">
        <v>4</v>
      </c>
      <c r="L6" s="205" t="s">
        <v>38</v>
      </c>
      <c r="M6" s="205" t="s">
        <v>39</v>
      </c>
      <c r="N6" s="205" t="s">
        <v>28</v>
      </c>
      <c r="O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425" t="s">
        <v>22</v>
      </c>
      <c r="AA6" s="206" t="s">
        <v>23</v>
      </c>
      <c r="AB6" s="206" t="s">
        <v>24</v>
      </c>
      <c r="AC6" s="206" t="s">
        <v>41</v>
      </c>
      <c r="AD6" s="206" t="s">
        <v>40</v>
      </c>
      <c r="AE6" s="206" t="s">
        <v>25</v>
      </c>
    </row>
    <row r="7" spans="2:31" ht="15.75" customHeight="1">
      <c r="B7" s="421" t="s">
        <v>49</v>
      </c>
      <c r="C7" s="421"/>
      <c r="D7" s="208" t="s">
        <v>275</v>
      </c>
      <c r="E7" s="208" t="s">
        <v>47</v>
      </c>
      <c r="F7" s="208"/>
      <c r="G7" s="208" t="s">
        <v>81</v>
      </c>
      <c r="H7" s="208"/>
      <c r="I7" s="208" t="str">
        <f xml:space="preserve"> _xlfn.CONCAT( E7, " -:- ", F7, " -:- ", G7, " -:- ", H7 )</f>
        <v xml:space="preserve">Agriculture -:-  -:- Coal -:- </v>
      </c>
      <c r="J7" s="422" t="s">
        <v>291</v>
      </c>
      <c r="K7" s="421" t="s">
        <v>53</v>
      </c>
      <c r="L7" s="421" t="s">
        <v>347</v>
      </c>
      <c r="M7" s="421" t="s">
        <v>154</v>
      </c>
      <c r="N7" s="421"/>
      <c r="O7" s="421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426"/>
      <c r="AA7" s="210"/>
      <c r="AB7" s="210"/>
      <c r="AC7" s="210"/>
      <c r="AD7" s="210"/>
      <c r="AE7" s="210"/>
    </row>
    <row r="8" spans="2:31" ht="15.75" customHeight="1">
      <c r="B8" s="421" t="s">
        <v>49</v>
      </c>
      <c r="C8" s="421"/>
      <c r="D8" s="208" t="s">
        <v>524</v>
      </c>
      <c r="E8" s="208" t="s">
        <v>47</v>
      </c>
      <c r="F8" s="208"/>
      <c r="G8" s="208" t="s">
        <v>82</v>
      </c>
      <c r="H8" s="208"/>
      <c r="I8" s="208" t="str">
        <f t="shared" ref="I8:I14" si="0" xml:space="preserve"> _xlfn.CONCAT( E8, " -:- ", F8, " -:- ", G8, " -:- ", H8 )</f>
        <v xml:space="preserve">Agriculture -:-  -:- Diesel -:- </v>
      </c>
      <c r="J8" s="422" t="s">
        <v>528</v>
      </c>
      <c r="K8" s="421" t="s">
        <v>53</v>
      </c>
      <c r="L8" s="421" t="s">
        <v>347</v>
      </c>
      <c r="M8" s="421" t="s">
        <v>154</v>
      </c>
      <c r="N8" s="421"/>
      <c r="O8" s="421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/>
      <c r="X8" s="118" t="s">
        <v>81</v>
      </c>
      <c r="Y8" s="118" t="str">
        <f xml:space="preserve"> _xlfn.CONCAT( T8, " -:- ", U8, " -:- ", V8, " -:- ", W8, " -:- ", X8 )</f>
        <v>Agriculture -:-  -:-  -:-  -:- Coal</v>
      </c>
      <c r="Z8" s="105" t="s">
        <v>337</v>
      </c>
      <c r="AA8" s="77" t="s">
        <v>53</v>
      </c>
      <c r="AB8" s="77" t="s">
        <v>289</v>
      </c>
      <c r="AC8" s="77" t="s">
        <v>154</v>
      </c>
      <c r="AD8" s="77"/>
      <c r="AE8" s="77"/>
    </row>
    <row r="9" spans="2:31" ht="15.75" customHeight="1">
      <c r="B9" s="421" t="s">
        <v>49</v>
      </c>
      <c r="C9" s="421"/>
      <c r="D9" s="208" t="s">
        <v>525</v>
      </c>
      <c r="E9" s="208" t="s">
        <v>47</v>
      </c>
      <c r="F9" s="208"/>
      <c r="G9" s="208" t="s">
        <v>85</v>
      </c>
      <c r="H9" s="208"/>
      <c r="I9" s="208" t="str">
        <f t="shared" si="0"/>
        <v xml:space="preserve">Agriculture -:-  -:- Petrol -:- </v>
      </c>
      <c r="J9" s="422" t="s">
        <v>529</v>
      </c>
      <c r="K9" s="421" t="s">
        <v>53</v>
      </c>
      <c r="L9" s="421" t="s">
        <v>347</v>
      </c>
      <c r="M9" s="421" t="s">
        <v>154</v>
      </c>
      <c r="N9" s="421"/>
      <c r="O9" s="421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/>
      <c r="X9" s="118" t="s">
        <v>82</v>
      </c>
      <c r="Y9" s="118" t="str">
        <f t="shared" ref="Y9:Y14" si="1" xml:space="preserve"> _xlfn.CONCAT( T9, " -:- ", U9, " -:- ", V9, " -:- ", W9, " -:- ", X9 )</f>
        <v>Agriculture -:-  -:-  -:-  -:- Diesel</v>
      </c>
      <c r="Z9" s="105" t="str">
        <f t="shared" ref="Z9:Z14" si="2">+"Sector Fuel Supply - "&amp;J8</f>
        <v>Sector Fuel Supply - Agriculture diesel oil</v>
      </c>
      <c r="AA9" s="77" t="s">
        <v>53</v>
      </c>
      <c r="AB9" s="77" t="s">
        <v>289</v>
      </c>
      <c r="AC9" s="77" t="s">
        <v>154</v>
      </c>
      <c r="AD9" s="77"/>
      <c r="AE9" s="77"/>
    </row>
    <row r="10" spans="2:31" ht="15.75" customHeight="1">
      <c r="B10" s="421" t="s">
        <v>49</v>
      </c>
      <c r="C10" s="421"/>
      <c r="D10" s="208" t="s">
        <v>526</v>
      </c>
      <c r="E10" s="208" t="s">
        <v>47</v>
      </c>
      <c r="F10" s="208"/>
      <c r="G10" s="208" t="s">
        <v>83</v>
      </c>
      <c r="H10" s="208"/>
      <c r="I10" s="208" t="str">
        <f t="shared" si="0"/>
        <v xml:space="preserve">Agriculture -:-  -:- Fuel Oil -:- </v>
      </c>
      <c r="J10" s="422" t="s">
        <v>530</v>
      </c>
      <c r="K10" s="421" t="s">
        <v>53</v>
      </c>
      <c r="L10" s="421" t="s">
        <v>347</v>
      </c>
      <c r="M10" s="421" t="s">
        <v>154</v>
      </c>
      <c r="N10" s="421"/>
      <c r="O10" s="421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/>
      <c r="X10" s="118" t="s">
        <v>85</v>
      </c>
      <c r="Y10" s="118" t="str">
        <f t="shared" si="1"/>
        <v>Agriculture -:-  -:-  -:-  -:- Petrol</v>
      </c>
      <c r="Z10" s="105" t="str">
        <f t="shared" si="2"/>
        <v>Sector Fuel Supply - Agriculture petroleum</v>
      </c>
      <c r="AA10" s="77" t="s">
        <v>53</v>
      </c>
      <c r="AB10" s="77" t="s">
        <v>289</v>
      </c>
      <c r="AC10" s="77" t="s">
        <v>154</v>
      </c>
      <c r="AD10" s="77"/>
      <c r="AE10" s="77"/>
    </row>
    <row r="11" spans="2:31" ht="15.75" customHeight="1">
      <c r="B11" s="421" t="s">
        <v>49</v>
      </c>
      <c r="C11" s="421"/>
      <c r="D11" s="208" t="s">
        <v>527</v>
      </c>
      <c r="E11" s="208" t="s">
        <v>47</v>
      </c>
      <c r="F11" s="208"/>
      <c r="G11" s="208" t="s">
        <v>71</v>
      </c>
      <c r="H11" s="208"/>
      <c r="I11" s="208" t="str">
        <f t="shared" si="0"/>
        <v xml:space="preserve">Agriculture -:-  -:- LPG -:- </v>
      </c>
      <c r="J11" s="422" t="s">
        <v>531</v>
      </c>
      <c r="K11" s="421" t="s">
        <v>53</v>
      </c>
      <c r="L11" s="421" t="s">
        <v>347</v>
      </c>
      <c r="M11" s="421" t="s">
        <v>154</v>
      </c>
      <c r="N11" s="421"/>
      <c r="O11" s="421"/>
      <c r="P11" s="69"/>
      <c r="Q11" s="77" t="s">
        <v>67</v>
      </c>
      <c r="R11" s="77"/>
      <c r="S11" s="118" t="str">
        <f t="shared" ref="S11:S14" si="3">+B26</f>
        <v>FTE_AGRFOL</v>
      </c>
      <c r="T11" s="118" t="s">
        <v>47</v>
      </c>
      <c r="U11" s="118"/>
      <c r="V11" s="118"/>
      <c r="W11" s="118"/>
      <c r="X11" s="118" t="s">
        <v>83</v>
      </c>
      <c r="Y11" s="118" t="str">
        <f t="shared" si="1"/>
        <v>Agriculture -:-  -:-  -:-  -:- Fuel Oil</v>
      </c>
      <c r="Z11" s="105" t="str">
        <f t="shared" si="2"/>
        <v>Sector Fuel Supply - Agriculture fuel oil</v>
      </c>
      <c r="AA11" s="77" t="s">
        <v>53</v>
      </c>
      <c r="AB11" s="77" t="s">
        <v>289</v>
      </c>
      <c r="AC11" s="77" t="s">
        <v>154</v>
      </c>
      <c r="AD11" s="77"/>
      <c r="AE11" s="77"/>
    </row>
    <row r="12" spans="2:31" ht="15.75" customHeight="1">
      <c r="B12" s="421" t="s">
        <v>49</v>
      </c>
      <c r="C12" s="421"/>
      <c r="D12" s="208" t="s">
        <v>285</v>
      </c>
      <c r="E12" s="208" t="s">
        <v>47</v>
      </c>
      <c r="F12" s="208"/>
      <c r="G12" s="208" t="s">
        <v>87</v>
      </c>
      <c r="H12" s="208"/>
      <c r="I12" s="208" t="str">
        <f t="shared" si="0"/>
        <v xml:space="preserve">Agriculture -:-  -:- Wood -:- </v>
      </c>
      <c r="J12" s="422" t="s">
        <v>957</v>
      </c>
      <c r="K12" s="421" t="s">
        <v>53</v>
      </c>
      <c r="L12" s="421" t="s">
        <v>347</v>
      </c>
      <c r="M12" s="421" t="s">
        <v>154</v>
      </c>
      <c r="N12" s="421"/>
      <c r="O12" s="421"/>
      <c r="P12" s="69"/>
      <c r="Q12" s="77" t="s">
        <v>67</v>
      </c>
      <c r="R12" s="77"/>
      <c r="S12" s="118" t="str">
        <f t="shared" si="3"/>
        <v>FTE_AGRLPG</v>
      </c>
      <c r="T12" s="118" t="s">
        <v>47</v>
      </c>
      <c r="U12" s="118"/>
      <c r="V12" s="118"/>
      <c r="W12" s="118"/>
      <c r="X12" s="118" t="s">
        <v>71</v>
      </c>
      <c r="Y12" s="118" t="str">
        <f t="shared" si="1"/>
        <v>Agriculture -:-  -:-  -:-  -:- LPG</v>
      </c>
      <c r="Z12" s="105" t="str">
        <f t="shared" si="2"/>
        <v>Sector Fuel Supply - Agriculture LPG</v>
      </c>
      <c r="AA12" s="77" t="s">
        <v>53</v>
      </c>
      <c r="AB12" s="77" t="s">
        <v>289</v>
      </c>
      <c r="AC12" s="77" t="s">
        <v>154</v>
      </c>
      <c r="AD12" s="77"/>
      <c r="AE12" s="77"/>
    </row>
    <row r="13" spans="2:31" ht="15.75" customHeight="1">
      <c r="B13" s="421" t="s">
        <v>49</v>
      </c>
      <c r="C13" s="421"/>
      <c r="D13" s="208" t="s">
        <v>532</v>
      </c>
      <c r="E13" s="208" t="s">
        <v>47</v>
      </c>
      <c r="F13" s="208"/>
      <c r="G13" s="208" t="s">
        <v>958</v>
      </c>
      <c r="H13" s="208"/>
      <c r="I13" s="208" t="str">
        <f t="shared" si="0"/>
        <v xml:space="preserve">Agriculture -:-  -:- Pellet -:- </v>
      </c>
      <c r="J13" s="422" t="s">
        <v>533</v>
      </c>
      <c r="K13" s="421" t="s">
        <v>53</v>
      </c>
      <c r="L13" s="421" t="s">
        <v>347</v>
      </c>
      <c r="M13" s="421" t="s">
        <v>154</v>
      </c>
      <c r="N13" s="421"/>
      <c r="O13" s="421"/>
      <c r="P13" s="69"/>
      <c r="Q13" s="77" t="s">
        <v>67</v>
      </c>
      <c r="R13" s="77"/>
      <c r="S13" s="118" t="str">
        <f t="shared" si="3"/>
        <v>FTE_AGRWOD</v>
      </c>
      <c r="T13" s="118" t="s">
        <v>47</v>
      </c>
      <c r="U13" s="118"/>
      <c r="V13" s="118"/>
      <c r="W13" s="118"/>
      <c r="X13" s="118" t="s">
        <v>87</v>
      </c>
      <c r="Y13" s="118" t="str">
        <f t="shared" si="1"/>
        <v>Agriculture -:-  -:-  -:-  -:- Wood</v>
      </c>
      <c r="Z13" s="105" t="str">
        <f t="shared" si="2"/>
        <v>Sector Fuel Supply - Agriculture wood</v>
      </c>
      <c r="AA13" s="77" t="s">
        <v>53</v>
      </c>
      <c r="AB13" s="77" t="s">
        <v>289</v>
      </c>
      <c r="AC13" s="77" t="s">
        <v>154</v>
      </c>
      <c r="AD13" s="77"/>
      <c r="AE13" s="77"/>
    </row>
    <row r="14" spans="2:31" ht="15.75" customHeight="1">
      <c r="B14" s="421" t="s">
        <v>65</v>
      </c>
      <c r="C14" s="421"/>
      <c r="D14" s="208" t="s">
        <v>342</v>
      </c>
      <c r="E14" s="208" t="s">
        <v>47</v>
      </c>
      <c r="F14" s="208"/>
      <c r="G14" s="208"/>
      <c r="H14" s="208"/>
      <c r="I14" s="208" t="str">
        <f t="shared" si="0"/>
        <v xml:space="preserve">Agriculture -:-  -:-  -:- </v>
      </c>
      <c r="J14" s="422" t="s">
        <v>344</v>
      </c>
      <c r="K14" s="421" t="s">
        <v>335</v>
      </c>
      <c r="L14" s="421"/>
      <c r="M14" s="421"/>
      <c r="N14" s="421"/>
      <c r="O14" s="421"/>
      <c r="P14" s="69"/>
      <c r="Q14" s="77" t="s">
        <v>67</v>
      </c>
      <c r="R14" s="77"/>
      <c r="S14" s="118" t="str">
        <f t="shared" si="3"/>
        <v>FTE_AGRPLT</v>
      </c>
      <c r="T14" s="118" t="s">
        <v>47</v>
      </c>
      <c r="U14" s="118"/>
      <c r="V14" s="118"/>
      <c r="W14" s="118"/>
      <c r="X14" s="118" t="s">
        <v>958</v>
      </c>
      <c r="Y14" s="118" t="str">
        <f t="shared" si="1"/>
        <v>Agriculture -:-  -:-  -:-  -:- Pellet</v>
      </c>
      <c r="Z14" s="105" t="str">
        <f t="shared" si="2"/>
        <v>Sector Fuel Supply - Agriculture pellet</v>
      </c>
      <c r="AA14" s="77" t="s">
        <v>53</v>
      </c>
      <c r="AB14" s="77" t="s">
        <v>289</v>
      </c>
      <c r="AC14" s="77" t="s">
        <v>154</v>
      </c>
      <c r="AD14" s="77"/>
      <c r="AE14" s="77"/>
    </row>
    <row r="15" spans="2:31" ht="15.75" customHeight="1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1" ht="15.75" customHeight="1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 ht="15.75" customHeight="1">
      <c r="D17" s="71" t="s">
        <v>13</v>
      </c>
      <c r="E17" s="71"/>
      <c r="F17" s="71"/>
    </row>
    <row r="18" spans="2:19" ht="15.75" customHeight="1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365</v>
      </c>
      <c r="G18" s="73" t="s">
        <v>359</v>
      </c>
      <c r="H18" s="73" t="s">
        <v>346</v>
      </c>
      <c r="I18" s="74" t="s">
        <v>56</v>
      </c>
      <c r="J18" s="74" t="s">
        <v>54</v>
      </c>
      <c r="K18" s="74" t="s">
        <v>360</v>
      </c>
      <c r="L18" s="74" t="s">
        <v>339</v>
      </c>
      <c r="M18" s="74" t="s">
        <v>340</v>
      </c>
      <c r="N18" s="74" t="s">
        <v>341</v>
      </c>
      <c r="O18" s="74" t="s">
        <v>345</v>
      </c>
      <c r="P18" s="74" t="s">
        <v>338</v>
      </c>
      <c r="Q18" s="74" t="s">
        <v>348</v>
      </c>
      <c r="R18" s="74" t="s">
        <v>349</v>
      </c>
      <c r="S18" s="74" t="s">
        <v>905</v>
      </c>
    </row>
    <row r="19" spans="2:19" ht="15.75" customHeight="1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350</v>
      </c>
      <c r="Q19" s="193" t="s">
        <v>351</v>
      </c>
      <c r="R19" s="193" t="s">
        <v>352</v>
      </c>
    </row>
    <row r="20" spans="2:19" ht="15.75" customHeight="1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353</v>
      </c>
      <c r="Q20" s="193" t="s">
        <v>353</v>
      </c>
      <c r="R20" s="193" t="s">
        <v>354</v>
      </c>
    </row>
    <row r="21" spans="2:19" ht="15.75" customHeight="1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 ht="15.75" customHeight="1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 ht="15.75" customHeight="1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 ht="15.75" customHeight="1">
      <c r="B24" s="118"/>
      <c r="C24" s="115" t="s">
        <v>904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 ht="15.75" customHeight="1">
      <c r="B25" s="118" t="str">
        <f t="shared" ref="B25:B27" si="4">+"FTE_AGR"&amp;C25</f>
        <v>FTE_AGRPET</v>
      </c>
      <c r="C25" s="115" t="str">
        <f t="shared" ref="C25:C27" si="5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 ht="15.75" customHeight="1">
      <c r="B26" s="118" t="str">
        <f>+"FTE_AGR"&amp;C26</f>
        <v>FTE_AGRFOL</v>
      </c>
      <c r="C26" s="115" t="str">
        <f t="shared" si="5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 ht="15.75" customHeight="1">
      <c r="B27" s="118" t="str">
        <f t="shared" si="4"/>
        <v>FTE_AGRLPG</v>
      </c>
      <c r="C27" s="115" t="str">
        <f t="shared" si="5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 ht="15.75" customHeight="1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 ht="15.75" customHeight="1">
      <c r="B29" s="118" t="str">
        <f t="shared" ref="B29" si="6">+"FTE_AGR"&amp;C29</f>
        <v>FTE_AGRPLT</v>
      </c>
      <c r="C29" s="115" t="s">
        <v>959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topLeftCell="B52" workbookViewId="0">
      <selection activeCell="H32" sqref="H32"/>
    </sheetView>
  </sheetViews>
  <sheetFormatPr defaultColWidth="9.140625" defaultRowHeight="15"/>
  <cols>
    <col min="1" max="2" width="9.140625" style="198"/>
    <col min="3" max="3" width="25.7109375" style="198" customWidth="1"/>
    <col min="4" max="4" width="43.42578125" style="198" customWidth="1"/>
    <col min="5" max="5" width="17.5703125" style="198" customWidth="1"/>
    <col min="6" max="6" width="22.140625" style="198" customWidth="1"/>
    <col min="7" max="7" width="26.5703125" style="198" customWidth="1"/>
    <col min="8" max="8" width="22" style="198" customWidth="1"/>
    <col min="9" max="10" width="9.28515625" style="198" bestFit="1" customWidth="1"/>
    <col min="11" max="11" width="10.5703125" style="198" bestFit="1" customWidth="1"/>
    <col min="12" max="12" width="14.28515625" style="198" customWidth="1"/>
    <col min="13" max="13" width="23" style="198" customWidth="1"/>
    <col min="14" max="14" width="21.85546875" style="198" customWidth="1"/>
    <col min="15" max="15" width="9.28515625" style="198" bestFit="1" customWidth="1"/>
    <col min="16" max="16" width="9.5703125" style="198" bestFit="1" customWidth="1"/>
    <col min="17" max="16384" width="9.14062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355</v>
      </c>
      <c r="G3" s="179" t="s">
        <v>513</v>
      </c>
      <c r="H3" s="179" t="s">
        <v>56</v>
      </c>
      <c r="I3" s="179" t="s">
        <v>54</v>
      </c>
      <c r="J3" s="180" t="s">
        <v>338</v>
      </c>
      <c r="K3" s="179" t="s">
        <v>348</v>
      </c>
      <c r="L3" s="179" t="s">
        <v>356</v>
      </c>
      <c r="M3" s="179" t="s">
        <v>366</v>
      </c>
      <c r="N3" s="179" t="s">
        <v>362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514</v>
      </c>
      <c r="H4" s="172" t="s">
        <v>58</v>
      </c>
      <c r="I4" s="172" t="s">
        <v>77</v>
      </c>
      <c r="J4" s="193" t="s">
        <v>515</v>
      </c>
      <c r="K4" s="193" t="s">
        <v>516</v>
      </c>
      <c r="L4" s="193" t="s">
        <v>357</v>
      </c>
      <c r="M4" s="172" t="s">
        <v>517</v>
      </c>
      <c r="N4" s="172" t="s">
        <v>518</v>
      </c>
    </row>
    <row r="5" spans="3:16">
      <c r="C5" s="172" t="s">
        <v>59</v>
      </c>
      <c r="D5" s="172"/>
      <c r="E5" s="172"/>
      <c r="F5" s="172" t="s">
        <v>373</v>
      </c>
      <c r="G5" s="172" t="s">
        <v>519</v>
      </c>
      <c r="H5" s="172" t="s">
        <v>520</v>
      </c>
      <c r="I5" s="172" t="s">
        <v>60</v>
      </c>
      <c r="J5" s="193" t="s">
        <v>521</v>
      </c>
      <c r="K5" s="193" t="s">
        <v>522</v>
      </c>
      <c r="L5" s="193"/>
      <c r="M5" s="172" t="s">
        <v>523</v>
      </c>
      <c r="N5" s="172" t="s">
        <v>520</v>
      </c>
    </row>
    <row r="6" spans="3:16">
      <c r="C6" s="214" t="s">
        <v>371</v>
      </c>
      <c r="D6" s="214" t="s">
        <v>287</v>
      </c>
      <c r="E6" s="214" t="s">
        <v>367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376</v>
      </c>
      <c r="D7" s="198" t="s">
        <v>287</v>
      </c>
      <c r="E7" s="198" t="s">
        <v>367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380</v>
      </c>
      <c r="D8" s="198" t="s">
        <v>287</v>
      </c>
      <c r="E8" s="198" t="s">
        <v>369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383</v>
      </c>
      <c r="D9" s="198" t="s">
        <v>287</v>
      </c>
      <c r="E9" s="198" t="s">
        <v>369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386</v>
      </c>
      <c r="D10" s="198" t="s">
        <v>287</v>
      </c>
      <c r="E10" s="198" t="s">
        <v>374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389</v>
      </c>
      <c r="D11" s="198" t="s">
        <v>287</v>
      </c>
      <c r="E11" s="198" t="s">
        <v>374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393</v>
      </c>
      <c r="D12" s="198" t="s">
        <v>524</v>
      </c>
      <c r="E12" s="198" t="s">
        <v>378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397</v>
      </c>
      <c r="D13" s="198" t="s">
        <v>524</v>
      </c>
      <c r="E13" s="198" t="s">
        <v>382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401</v>
      </c>
      <c r="D14" s="198" t="s">
        <v>524</v>
      </c>
      <c r="E14" s="198" t="s">
        <v>385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405</v>
      </c>
      <c r="D15" s="198" t="s">
        <v>525</v>
      </c>
      <c r="E15" s="198" t="s">
        <v>388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409</v>
      </c>
      <c r="D16" s="198" t="s">
        <v>287</v>
      </c>
      <c r="E16" s="198" t="s">
        <v>391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412</v>
      </c>
      <c r="D17" s="198" t="s">
        <v>287</v>
      </c>
      <c r="E17" s="198" t="s">
        <v>395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415</v>
      </c>
      <c r="D18" s="198" t="s">
        <v>287</v>
      </c>
      <c r="E18" s="198" t="s">
        <v>395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418</v>
      </c>
      <c r="D19" s="213" t="s">
        <v>287</v>
      </c>
      <c r="E19" s="213" t="s">
        <v>399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422</v>
      </c>
      <c r="D20" s="214" t="s">
        <v>287</v>
      </c>
      <c r="E20" s="214" t="s">
        <v>403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426</v>
      </c>
      <c r="D21" s="198" t="s">
        <v>287</v>
      </c>
      <c r="E21" s="198" t="s">
        <v>403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430</v>
      </c>
      <c r="D22" s="198" t="s">
        <v>524</v>
      </c>
      <c r="E22" s="198" t="s">
        <v>407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433</v>
      </c>
      <c r="D23" s="198" t="s">
        <v>524</v>
      </c>
      <c r="E23" s="198" t="s">
        <v>411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436</v>
      </c>
      <c r="D24" s="198" t="s">
        <v>524</v>
      </c>
      <c r="E24" s="198" t="s">
        <v>414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440</v>
      </c>
      <c r="D25" s="198" t="s">
        <v>525</v>
      </c>
      <c r="E25" s="198" t="s">
        <v>417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444</v>
      </c>
      <c r="D26" s="213" t="s">
        <v>287</v>
      </c>
      <c r="E26" s="213" t="s">
        <v>420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448</v>
      </c>
      <c r="D27" s="214" t="s">
        <v>287</v>
      </c>
      <c r="E27" s="214" t="s">
        <v>424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451</v>
      </c>
      <c r="D28" s="198" t="s">
        <v>287</v>
      </c>
      <c r="E28" s="198" t="s">
        <v>424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455</v>
      </c>
      <c r="D29" s="198" t="s">
        <v>524</v>
      </c>
      <c r="E29" s="198" t="s">
        <v>428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459</v>
      </c>
      <c r="D30" s="198" t="s">
        <v>524</v>
      </c>
      <c r="E30" s="198" t="s">
        <v>432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462</v>
      </c>
      <c r="D31" s="198" t="s">
        <v>524</v>
      </c>
      <c r="E31" s="198" t="s">
        <v>435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466</v>
      </c>
      <c r="D32" s="198" t="s">
        <v>524</v>
      </c>
      <c r="E32" s="198" t="s">
        <v>438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470</v>
      </c>
      <c r="D33" s="213" t="s">
        <v>287</v>
      </c>
      <c r="E33" s="213" t="s">
        <v>442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474</v>
      </c>
      <c r="D34" s="214" t="s">
        <v>275</v>
      </c>
      <c r="E34" s="214" t="s">
        <v>446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478</v>
      </c>
      <c r="D35" s="198" t="s">
        <v>524</v>
      </c>
      <c r="E35" s="198" t="s">
        <v>446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481</v>
      </c>
      <c r="D36" s="213" t="s">
        <v>287</v>
      </c>
      <c r="E36" s="213" t="s">
        <v>450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485</v>
      </c>
      <c r="D37" s="214" t="s">
        <v>287</v>
      </c>
      <c r="E37" s="214" t="s">
        <v>453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534</v>
      </c>
      <c r="D38" s="198" t="s">
        <v>524</v>
      </c>
      <c r="E38" s="198" t="s">
        <v>453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491</v>
      </c>
      <c r="D39" s="198" t="s">
        <v>524</v>
      </c>
      <c r="E39" s="198" t="s">
        <v>457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493</v>
      </c>
      <c r="D40" s="198" t="s">
        <v>524</v>
      </c>
      <c r="E40" s="198" t="s">
        <v>461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495</v>
      </c>
      <c r="D41" s="213" t="s">
        <v>287</v>
      </c>
      <c r="E41" s="213" t="s">
        <v>464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497</v>
      </c>
      <c r="D42" s="214" t="s">
        <v>524</v>
      </c>
      <c r="E42" s="214" t="s">
        <v>468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499</v>
      </c>
      <c r="D43" s="198" t="s">
        <v>526</v>
      </c>
      <c r="E43" s="198" t="s">
        <v>468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500</v>
      </c>
      <c r="D44" s="198" t="s">
        <v>287</v>
      </c>
      <c r="E44" s="198" t="s">
        <v>472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502</v>
      </c>
      <c r="D45" s="213" t="s">
        <v>287</v>
      </c>
      <c r="E45" s="213" t="s">
        <v>476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504</v>
      </c>
      <c r="D46" s="214" t="s">
        <v>287</v>
      </c>
      <c r="E46" s="214" t="s">
        <v>479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507</v>
      </c>
      <c r="D47" s="198" t="s">
        <v>526</v>
      </c>
      <c r="E47" s="198" t="s">
        <v>483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509</v>
      </c>
      <c r="D48" s="198" t="s">
        <v>527</v>
      </c>
      <c r="E48" s="198" t="s">
        <v>487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511</v>
      </c>
      <c r="D49" s="213" t="s">
        <v>525</v>
      </c>
      <c r="E49" s="213" t="s">
        <v>489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363</v>
      </c>
    </row>
    <row r="57" spans="3:16" ht="15.75" thickBot="1">
      <c r="C57" s="181" t="s">
        <v>320</v>
      </c>
      <c r="D57" s="181" t="s">
        <v>321</v>
      </c>
    </row>
    <row r="58" spans="3:16">
      <c r="C58" t="s">
        <v>367</v>
      </c>
      <c r="D58" s="195">
        <f>+ROUNDDOWN(SUMIF($E$6:$E$49,C58,$M$6:$M$49),3)</f>
        <v>0.41199999999999998</v>
      </c>
    </row>
    <row r="59" spans="3:16">
      <c r="C59" t="s">
        <v>369</v>
      </c>
      <c r="D59" s="195">
        <f t="shared" ref="D59:D92" si="1">+ROUNDDOWN(SUMIF($E$6:$E$49,C59,$M$6:$M$49),3)</f>
        <v>0.93500000000000005</v>
      </c>
    </row>
    <row r="60" spans="3:16">
      <c r="C60" t="s">
        <v>374</v>
      </c>
      <c r="D60" s="195">
        <f t="shared" si="1"/>
        <v>0.84099999999999997</v>
      </c>
    </row>
    <row r="61" spans="3:16">
      <c r="C61" t="s">
        <v>378</v>
      </c>
      <c r="D61" s="195">
        <f t="shared" si="1"/>
        <v>0.155</v>
      </c>
    </row>
    <row r="62" spans="3:16">
      <c r="C62" t="s">
        <v>382</v>
      </c>
      <c r="D62" s="195">
        <f t="shared" si="1"/>
        <v>0.05</v>
      </c>
    </row>
    <row r="63" spans="3:16">
      <c r="C63" t="s">
        <v>385</v>
      </c>
      <c r="D63" s="195">
        <f t="shared" si="1"/>
        <v>4.5999999999999999E-2</v>
      </c>
    </row>
    <row r="64" spans="3:16">
      <c r="C64" s="198" t="s">
        <v>388</v>
      </c>
      <c r="D64" s="195">
        <f t="shared" si="1"/>
        <v>2.8000000000000001E-2</v>
      </c>
    </row>
    <row r="65" spans="3:4">
      <c r="C65" s="198" t="s">
        <v>391</v>
      </c>
      <c r="D65" s="195">
        <f t="shared" si="1"/>
        <v>0.36199999999999999</v>
      </c>
    </row>
    <row r="66" spans="3:4">
      <c r="C66" s="198" t="s">
        <v>395</v>
      </c>
      <c r="D66" s="195">
        <f t="shared" si="1"/>
        <v>1.3680000000000001</v>
      </c>
    </row>
    <row r="67" spans="3:4">
      <c r="C67" s="198" t="s">
        <v>399</v>
      </c>
      <c r="D67" s="195">
        <f t="shared" si="1"/>
        <v>4.0000000000000001E-3</v>
      </c>
    </row>
    <row r="68" spans="3:4">
      <c r="C68" s="198" t="s">
        <v>403</v>
      </c>
      <c r="D68" s="195">
        <f t="shared" si="1"/>
        <v>0.48</v>
      </c>
    </row>
    <row r="69" spans="3:4">
      <c r="C69" s="198" t="s">
        <v>407</v>
      </c>
      <c r="D69" s="195">
        <f t="shared" si="1"/>
        <v>0.115</v>
      </c>
    </row>
    <row r="70" spans="3:4">
      <c r="C70" s="198" t="s">
        <v>411</v>
      </c>
      <c r="D70" s="195">
        <f t="shared" si="1"/>
        <v>7.0000000000000001E-3</v>
      </c>
    </row>
    <row r="71" spans="3:4">
      <c r="C71" s="198" t="s">
        <v>414</v>
      </c>
      <c r="D71" s="195">
        <f t="shared" si="1"/>
        <v>1.2999999999999999E-2</v>
      </c>
    </row>
    <row r="72" spans="3:4">
      <c r="C72" s="198" t="s">
        <v>417</v>
      </c>
      <c r="D72" s="195">
        <f t="shared" si="1"/>
        <v>2.1000000000000001E-2</v>
      </c>
    </row>
    <row r="73" spans="3:4">
      <c r="C73" s="198" t="s">
        <v>420</v>
      </c>
      <c r="D73" s="195">
        <f t="shared" si="1"/>
        <v>3.2000000000000001E-2</v>
      </c>
    </row>
    <row r="74" spans="3:4">
      <c r="C74" s="198" t="s">
        <v>424</v>
      </c>
      <c r="D74" s="195">
        <f t="shared" si="1"/>
        <v>0.48599999999999999</v>
      </c>
    </row>
    <row r="75" spans="3:4">
      <c r="C75" s="198" t="s">
        <v>428</v>
      </c>
      <c r="D75" s="195">
        <f t="shared" si="1"/>
        <v>0.13400000000000001</v>
      </c>
    </row>
    <row r="76" spans="3:4">
      <c r="C76" s="198" t="s">
        <v>432</v>
      </c>
      <c r="D76" s="195">
        <f t="shared" si="1"/>
        <v>8.0000000000000002E-3</v>
      </c>
    </row>
    <row r="77" spans="3:4">
      <c r="C77" s="198" t="s">
        <v>435</v>
      </c>
      <c r="D77" s="195">
        <f t="shared" si="1"/>
        <v>1.4999999999999999E-2</v>
      </c>
    </row>
    <row r="78" spans="3:4">
      <c r="C78" s="198" t="s">
        <v>438</v>
      </c>
      <c r="D78" s="195">
        <f t="shared" si="1"/>
        <v>7.0000000000000007E-2</v>
      </c>
    </row>
    <row r="79" spans="3:4">
      <c r="C79" s="198" t="s">
        <v>442</v>
      </c>
      <c r="D79" s="195">
        <f t="shared" si="1"/>
        <v>2E-3</v>
      </c>
    </row>
    <row r="80" spans="3:4">
      <c r="C80" s="198" t="s">
        <v>446</v>
      </c>
      <c r="D80" s="195">
        <f t="shared" si="1"/>
        <v>1.0740000000000001</v>
      </c>
    </row>
    <row r="81" spans="3:4">
      <c r="C81" s="198" t="s">
        <v>450</v>
      </c>
      <c r="D81" s="195">
        <f t="shared" si="1"/>
        <v>1E-3</v>
      </c>
    </row>
    <row r="82" spans="3:4">
      <c r="C82" s="198" t="s">
        <v>453</v>
      </c>
      <c r="D82" s="195">
        <f t="shared" si="1"/>
        <v>5.2999999999999999E-2</v>
      </c>
    </row>
    <row r="83" spans="3:4">
      <c r="C83" s="198" t="s">
        <v>457</v>
      </c>
      <c r="D83" s="195">
        <f t="shared" si="1"/>
        <v>2.3E-2</v>
      </c>
    </row>
    <row r="84" spans="3:4">
      <c r="C84" s="198" t="s">
        <v>461</v>
      </c>
      <c r="D84" s="195">
        <f t="shared" si="1"/>
        <v>2.3E-2</v>
      </c>
    </row>
    <row r="85" spans="3:4">
      <c r="C85" s="198" t="s">
        <v>464</v>
      </c>
      <c r="D85" s="195">
        <f t="shared" si="1"/>
        <v>2E-3</v>
      </c>
    </row>
    <row r="86" spans="3:4">
      <c r="C86" s="198" t="s">
        <v>468</v>
      </c>
      <c r="D86" s="195">
        <f t="shared" si="1"/>
        <v>0.33700000000000002</v>
      </c>
    </row>
    <row r="87" spans="3:4">
      <c r="C87" s="198" t="s">
        <v>472</v>
      </c>
      <c r="D87" s="195">
        <f t="shared" si="1"/>
        <v>0.161</v>
      </c>
    </row>
    <row r="88" spans="3:4">
      <c r="C88" s="198" t="s">
        <v>476</v>
      </c>
      <c r="D88" s="195">
        <f t="shared" si="1"/>
        <v>1E-3</v>
      </c>
    </row>
    <row r="89" spans="3:4">
      <c r="C89" s="198" t="s">
        <v>479</v>
      </c>
      <c r="D89" s="195">
        <f t="shared" si="1"/>
        <v>1.0999999999999999E-2</v>
      </c>
    </row>
    <row r="90" spans="3:4">
      <c r="C90" s="198" t="s">
        <v>483</v>
      </c>
      <c r="D90" s="195">
        <f t="shared" si="1"/>
        <v>1.4999999999999999E-2</v>
      </c>
    </row>
    <row r="91" spans="3:4">
      <c r="C91" s="198" t="s">
        <v>487</v>
      </c>
      <c r="D91" s="195">
        <f t="shared" si="1"/>
        <v>5.5E-2</v>
      </c>
    </row>
    <row r="92" spans="3:4">
      <c r="C92" s="198" t="s">
        <v>489</v>
      </c>
      <c r="D92" s="195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1"/>
  <sheetViews>
    <sheetView topLeftCell="H7" zoomScale="70" zoomScaleNormal="70" workbookViewId="0">
      <selection activeCell="W43" sqref="W43"/>
    </sheetView>
  </sheetViews>
  <sheetFormatPr defaultColWidth="9.140625" defaultRowHeight="12.75"/>
  <cols>
    <col min="1" max="1" width="14" style="182" customWidth="1"/>
    <col min="2" max="2" width="13.7109375" style="182" customWidth="1"/>
    <col min="3" max="3" width="15.42578125" style="182" customWidth="1"/>
    <col min="4" max="4" width="13.5703125" style="182" customWidth="1"/>
    <col min="5" max="5" width="18.140625" style="182" customWidth="1"/>
    <col min="6" max="6" width="19.85546875" style="182" customWidth="1"/>
    <col min="7" max="7" width="47.7109375" style="182" customWidth="1"/>
    <col min="8" max="8" width="57.5703125" style="182" bestFit="1" customWidth="1"/>
    <col min="9" max="12" width="9.140625" style="182"/>
    <col min="13" max="13" width="13.42578125" style="182" customWidth="1"/>
    <col min="14" max="14" width="10.7109375" style="182" customWidth="1"/>
    <col min="15" max="15" width="9.140625" style="182"/>
    <col min="16" max="16" width="25.85546875" style="182" bestFit="1" customWidth="1"/>
    <col min="17" max="17" width="28.28515625" style="182" bestFit="1" customWidth="1"/>
    <col min="18" max="18" width="17.7109375" style="182" customWidth="1"/>
    <col min="19" max="19" width="14.42578125" style="182" customWidth="1"/>
    <col min="20" max="20" width="25.85546875" style="182" customWidth="1"/>
    <col min="21" max="21" width="15.85546875" style="182" customWidth="1"/>
    <col min="22" max="22" width="25.85546875" style="182" customWidth="1"/>
    <col min="23" max="23" width="58" style="182" customWidth="1"/>
    <col min="24" max="24" width="69.5703125" style="182" bestFit="1" customWidth="1"/>
    <col min="25" max="16384" width="9.140625" style="182"/>
  </cols>
  <sheetData>
    <row r="1" spans="2:29">
      <c r="B1" s="182" t="s">
        <v>842</v>
      </c>
    </row>
    <row r="2" spans="2:29">
      <c r="P2" s="271"/>
      <c r="Q2" s="271"/>
      <c r="R2" s="271"/>
      <c r="S2" s="271"/>
      <c r="T2" s="271"/>
      <c r="U2" s="271"/>
      <c r="V2" s="271"/>
      <c r="W2" s="271"/>
    </row>
    <row r="3" spans="2:29">
      <c r="P3" s="271"/>
      <c r="Q3" s="271"/>
      <c r="R3" s="271"/>
      <c r="S3" s="271"/>
      <c r="T3" s="271"/>
      <c r="U3" s="271"/>
      <c r="V3" s="271"/>
      <c r="W3" s="271"/>
    </row>
    <row r="4" spans="2:29">
      <c r="P4" s="271"/>
      <c r="Q4" s="271"/>
      <c r="R4" s="271"/>
      <c r="S4" s="271"/>
      <c r="T4" s="271"/>
      <c r="U4" s="271"/>
      <c r="V4" s="271"/>
      <c r="W4" s="271"/>
    </row>
    <row r="5" spans="2:29">
      <c r="P5" s="271"/>
      <c r="Q5" s="271"/>
      <c r="R5" s="271"/>
      <c r="S5" s="271"/>
      <c r="T5" s="271"/>
      <c r="U5" s="271"/>
      <c r="V5" s="271"/>
      <c r="W5" s="271"/>
    </row>
    <row r="6" spans="2:29">
      <c r="B6" s="183" t="s">
        <v>14</v>
      </c>
      <c r="I6" s="184"/>
      <c r="J6" s="184"/>
      <c r="K6" s="184"/>
      <c r="L6" s="184"/>
      <c r="M6" s="184"/>
      <c r="N6" s="184"/>
      <c r="P6" s="183" t="s">
        <v>15</v>
      </c>
      <c r="X6" s="184"/>
      <c r="Y6" s="184"/>
      <c r="Z6" s="184"/>
      <c r="AA6" s="184"/>
      <c r="AB6" s="184"/>
      <c r="AC6" s="184"/>
    </row>
    <row r="7" spans="2:29">
      <c r="B7" s="185" t="s">
        <v>7</v>
      </c>
      <c r="C7" s="185" t="s">
        <v>0</v>
      </c>
      <c r="D7" s="427" t="s">
        <v>911</v>
      </c>
      <c r="E7" s="427" t="s">
        <v>912</v>
      </c>
      <c r="F7" s="427" t="s">
        <v>916</v>
      </c>
      <c r="G7" s="427" t="s">
        <v>914</v>
      </c>
      <c r="H7" s="427" t="s">
        <v>3</v>
      </c>
      <c r="I7" s="427" t="s">
        <v>913</v>
      </c>
      <c r="J7" s="185" t="s">
        <v>4</v>
      </c>
      <c r="K7" s="185" t="s">
        <v>8</v>
      </c>
      <c r="L7" s="185" t="s">
        <v>9</v>
      </c>
      <c r="M7" s="185" t="s">
        <v>10</v>
      </c>
      <c r="N7" s="185" t="s">
        <v>12</v>
      </c>
      <c r="P7" s="185" t="s">
        <v>11</v>
      </c>
      <c r="Q7" s="185" t="s">
        <v>1</v>
      </c>
      <c r="R7" s="427" t="s">
        <v>911</v>
      </c>
      <c r="S7" s="427" t="s">
        <v>912</v>
      </c>
      <c r="T7" s="427" t="s">
        <v>914</v>
      </c>
      <c r="U7" s="427" t="s">
        <v>915</v>
      </c>
      <c r="V7" s="427" t="s">
        <v>916</v>
      </c>
      <c r="W7" s="427" t="s">
        <v>2</v>
      </c>
      <c r="X7" s="427" t="s">
        <v>917</v>
      </c>
      <c r="Y7" s="185" t="s">
        <v>16</v>
      </c>
      <c r="Z7" s="185" t="s">
        <v>17</v>
      </c>
      <c r="AA7" s="185" t="s">
        <v>18</v>
      </c>
      <c r="AB7" s="185" t="s">
        <v>19</v>
      </c>
      <c r="AC7" s="185" t="s">
        <v>20</v>
      </c>
    </row>
    <row r="8" spans="2:29">
      <c r="B8" s="186" t="s">
        <v>49</v>
      </c>
      <c r="C8" s="186" t="s">
        <v>223</v>
      </c>
      <c r="D8" s="114" t="s">
        <v>44</v>
      </c>
      <c r="E8" s="114"/>
      <c r="F8" s="114" t="s">
        <v>81</v>
      </c>
      <c r="G8" s="114"/>
      <c r="H8" s="114" t="str">
        <f xml:space="preserve"> _xlfn.CONCAT( D8, " -:- ", E8, " -:- ", F8, " -:- ", G8)</f>
        <v xml:space="preserve">Residential -:-  -:- Coal -:- </v>
      </c>
      <c r="I8" s="186" t="s">
        <v>303</v>
      </c>
      <c r="J8" s="186" t="s">
        <v>53</v>
      </c>
      <c r="K8" s="186" t="s">
        <v>347</v>
      </c>
      <c r="L8" s="186"/>
      <c r="M8" s="186"/>
      <c r="N8" s="186"/>
      <c r="P8" s="186" t="s">
        <v>67</v>
      </c>
      <c r="Q8" s="187" t="str">
        <f t="shared" ref="Q8:Q15" si="0">"FTE_"&amp;C8&amp;"_00"</f>
        <v>FTE_RESCOA_00</v>
      </c>
      <c r="R8" s="112" t="s">
        <v>44</v>
      </c>
      <c r="S8" s="112"/>
      <c r="T8" s="112"/>
      <c r="U8" s="112"/>
      <c r="V8" s="112" t="s">
        <v>81</v>
      </c>
      <c r="W8" s="112" t="str">
        <f xml:space="preserve"> _xlfn.CONCAT( R8, " -:- ", S8, " -:- ", T8, " -:- ", U8, " -:- ", V8 )</f>
        <v>Residential -:-  -:-  -:-  -:- Coal</v>
      </c>
      <c r="X8" s="186" t="str">
        <f>"Distribution network for "&amp;I8</f>
        <v>Distribution network for  Residential Coal</v>
      </c>
      <c r="Y8" s="186" t="s">
        <v>53</v>
      </c>
      <c r="Z8" s="186" t="s">
        <v>298</v>
      </c>
      <c r="AA8" s="186"/>
      <c r="AB8" s="186"/>
      <c r="AC8" s="186"/>
    </row>
    <row r="9" spans="2:29">
      <c r="B9" s="186" t="s">
        <v>49</v>
      </c>
      <c r="C9" s="186" t="s">
        <v>226</v>
      </c>
      <c r="D9" s="114" t="s">
        <v>44</v>
      </c>
      <c r="E9" s="114"/>
      <c r="F9" s="114" t="s">
        <v>43</v>
      </c>
      <c r="G9" s="114"/>
      <c r="H9" s="114" t="str">
        <f t="shared" ref="H9:H41" si="1" xml:space="preserve"> _xlfn.CONCAT( D9, " -:- ", E9, " -:- ", F9, " -:- ", G9)</f>
        <v xml:space="preserve">Residential -:-  -:- Natural Gas -:- </v>
      </c>
      <c r="I9" s="186" t="s">
        <v>304</v>
      </c>
      <c r="J9" s="186" t="s">
        <v>53</v>
      </c>
      <c r="K9" s="186" t="s">
        <v>347</v>
      </c>
      <c r="L9" s="186"/>
      <c r="M9" s="186"/>
      <c r="N9" s="186"/>
      <c r="P9" s="186" t="s">
        <v>67</v>
      </c>
      <c r="Q9" s="187" t="str">
        <f t="shared" si="0"/>
        <v>FTE_RESNGA_00</v>
      </c>
      <c r="R9" s="112" t="s">
        <v>44</v>
      </c>
      <c r="S9" s="112"/>
      <c r="T9" s="112"/>
      <c r="U9" s="112"/>
      <c r="V9" s="112" t="s">
        <v>43</v>
      </c>
      <c r="W9" s="112" t="str">
        <f t="shared" ref="W9:W15" si="2" xml:space="preserve"> _xlfn.CONCAT( R9, " -:- ", S9, " -:- ", T9, " -:- ", U9, " -:- ", V9 )</f>
        <v>Residential -:-  -:-  -:-  -:- Natural Gas</v>
      </c>
      <c r="X9" s="186" t="str">
        <f t="shared" ref="X9:X15" si="3">"Distribution network for "&amp;I9</f>
        <v>Distribution network for Residential Natural gas</v>
      </c>
      <c r="Y9" s="186" t="s">
        <v>53</v>
      </c>
      <c r="Z9" s="186" t="s">
        <v>298</v>
      </c>
      <c r="AA9" s="186"/>
      <c r="AB9" s="186"/>
      <c r="AC9" s="186"/>
    </row>
    <row r="10" spans="2:29">
      <c r="B10" s="186" t="s">
        <v>49</v>
      </c>
      <c r="C10" s="186" t="s">
        <v>301</v>
      </c>
      <c r="D10" s="114" t="s">
        <v>44</v>
      </c>
      <c r="E10" s="114"/>
      <c r="F10" s="114" t="s">
        <v>71</v>
      </c>
      <c r="G10" s="114"/>
      <c r="H10" s="114" t="str">
        <f t="shared" si="1"/>
        <v xml:space="preserve">Residential -:-  -:- LPG -:- </v>
      </c>
      <c r="I10" s="186" t="s">
        <v>305</v>
      </c>
      <c r="J10" s="186" t="s">
        <v>53</v>
      </c>
      <c r="K10" s="186" t="s">
        <v>347</v>
      </c>
      <c r="L10" s="186"/>
      <c r="M10" s="186"/>
      <c r="N10" s="186"/>
      <c r="P10" s="186" t="s">
        <v>67</v>
      </c>
      <c r="Q10" s="187" t="str">
        <f t="shared" si="0"/>
        <v>FTE_RESLPG_00</v>
      </c>
      <c r="R10" s="112" t="s">
        <v>44</v>
      </c>
      <c r="S10" s="112"/>
      <c r="T10" s="112"/>
      <c r="U10" s="112"/>
      <c r="V10" s="112" t="s">
        <v>71</v>
      </c>
      <c r="W10" s="112" t="str">
        <f t="shared" si="2"/>
        <v>Residential -:-  -:-  -:-  -:- LPG</v>
      </c>
      <c r="X10" s="186" t="str">
        <f t="shared" si="3"/>
        <v>Distribution network for Residential LPG</v>
      </c>
      <c r="Y10" s="186" t="s">
        <v>53</v>
      </c>
      <c r="Z10" s="186" t="s">
        <v>298</v>
      </c>
      <c r="AA10" s="186"/>
      <c r="AB10" s="186"/>
      <c r="AC10" s="186"/>
    </row>
    <row r="11" spans="2:29">
      <c r="B11" s="186" t="s">
        <v>49</v>
      </c>
      <c r="C11" s="186" t="s">
        <v>302</v>
      </c>
      <c r="D11" s="114" t="s">
        <v>44</v>
      </c>
      <c r="E11" s="114"/>
      <c r="F11" s="114" t="s">
        <v>82</v>
      </c>
      <c r="G11" s="114"/>
      <c r="H11" s="114" t="str">
        <f t="shared" si="1"/>
        <v xml:space="preserve">Residential -:-  -:- Diesel -:- </v>
      </c>
      <c r="I11" s="186" t="s">
        <v>306</v>
      </c>
      <c r="J11" s="186" t="s">
        <v>53</v>
      </c>
      <c r="K11" s="186" t="s">
        <v>347</v>
      </c>
      <c r="L11" s="186"/>
      <c r="M11" s="186"/>
      <c r="N11" s="186"/>
      <c r="P11" s="186" t="s">
        <v>67</v>
      </c>
      <c r="Q11" s="187" t="str">
        <f t="shared" si="0"/>
        <v>FTE_RESDSL_00</v>
      </c>
      <c r="R11" s="112" t="s">
        <v>44</v>
      </c>
      <c r="S11" s="112"/>
      <c r="T11" s="112"/>
      <c r="U11" s="112"/>
      <c r="V11" s="112" t="s">
        <v>82</v>
      </c>
      <c r="W11" s="112" t="str">
        <f t="shared" si="2"/>
        <v>Residential -:-  -:-  -:-  -:- Diesel</v>
      </c>
      <c r="X11" s="186" t="str">
        <f t="shared" si="3"/>
        <v>Distribution network for Residential Diesel</v>
      </c>
      <c r="Y11" s="186" t="s">
        <v>53</v>
      </c>
      <c r="Z11" s="186" t="s">
        <v>298</v>
      </c>
      <c r="AA11" s="186"/>
      <c r="AB11" s="186"/>
      <c r="AC11" s="186"/>
    </row>
    <row r="12" spans="2:29">
      <c r="B12" s="186" t="s">
        <v>49</v>
      </c>
      <c r="C12" s="186" t="s">
        <v>233</v>
      </c>
      <c r="D12" s="114" t="s">
        <v>44</v>
      </c>
      <c r="E12" s="114"/>
      <c r="F12" s="114" t="s">
        <v>87</v>
      </c>
      <c r="G12" s="114"/>
      <c r="H12" s="114" t="str">
        <f t="shared" si="1"/>
        <v xml:space="preserve">Residential -:-  -:- Wood -:- </v>
      </c>
      <c r="I12" s="186" t="s">
        <v>307</v>
      </c>
      <c r="J12" s="186" t="s">
        <v>53</v>
      </c>
      <c r="K12" s="186" t="s">
        <v>347</v>
      </c>
      <c r="L12" s="186"/>
      <c r="M12" s="186"/>
      <c r="N12" s="186"/>
      <c r="P12" s="186" t="s">
        <v>67</v>
      </c>
      <c r="Q12" s="187" t="str">
        <f t="shared" si="0"/>
        <v>FTE_RESWOD_00</v>
      </c>
      <c r="R12" s="112" t="s">
        <v>44</v>
      </c>
      <c r="S12" s="112"/>
      <c r="T12" s="112"/>
      <c r="U12" s="112"/>
      <c r="V12" s="112" t="s">
        <v>87</v>
      </c>
      <c r="W12" s="112" t="str">
        <f t="shared" si="2"/>
        <v>Residential -:-  -:-  -:-  -:- Wood</v>
      </c>
      <c r="X12" s="186" t="str">
        <f t="shared" si="3"/>
        <v>Distribution network for Residential Firewood</v>
      </c>
      <c r="Y12" s="186" t="s">
        <v>53</v>
      </c>
      <c r="Z12" s="186" t="s">
        <v>298</v>
      </c>
      <c r="AA12" s="186"/>
      <c r="AB12" s="186"/>
      <c r="AC12" s="186"/>
    </row>
    <row r="13" spans="2:29">
      <c r="B13" s="186" t="s">
        <v>49</v>
      </c>
      <c r="C13" s="186" t="s">
        <v>228</v>
      </c>
      <c r="D13" s="114" t="s">
        <v>44</v>
      </c>
      <c r="E13" s="114"/>
      <c r="F13" s="114" t="s">
        <v>84</v>
      </c>
      <c r="G13" s="114"/>
      <c r="H13" s="114" t="str">
        <f t="shared" si="1"/>
        <v xml:space="preserve">Residential -:-  -:- Geothermal -:- </v>
      </c>
      <c r="I13" s="186" t="s">
        <v>308</v>
      </c>
      <c r="J13" s="186" t="s">
        <v>53</v>
      </c>
      <c r="K13" s="186" t="s">
        <v>347</v>
      </c>
      <c r="L13" s="186"/>
      <c r="M13" s="186"/>
      <c r="N13" s="186"/>
      <c r="P13" s="186" t="s">
        <v>67</v>
      </c>
      <c r="Q13" s="187" t="str">
        <f t="shared" si="0"/>
        <v>FTE_RESGEO_00</v>
      </c>
      <c r="R13" s="112" t="s">
        <v>44</v>
      </c>
      <c r="S13" s="112"/>
      <c r="T13" s="112"/>
      <c r="U13" s="112"/>
      <c r="V13" s="112" t="s">
        <v>84</v>
      </c>
      <c r="W13" s="112" t="str">
        <f t="shared" si="2"/>
        <v>Residential -:-  -:-  -:-  -:- Geothermal</v>
      </c>
      <c r="X13" s="186" t="str">
        <f t="shared" si="3"/>
        <v>Distribution network for Residential Geothermal</v>
      </c>
      <c r="Y13" s="186" t="s">
        <v>53</v>
      </c>
      <c r="Z13" s="186" t="s">
        <v>298</v>
      </c>
      <c r="AA13" s="186"/>
      <c r="AB13" s="186"/>
      <c r="AC13" s="186"/>
    </row>
    <row r="14" spans="2:29">
      <c r="B14" s="186" t="s">
        <v>49</v>
      </c>
      <c r="C14" s="186" t="s">
        <v>229</v>
      </c>
      <c r="D14" s="114" t="s">
        <v>44</v>
      </c>
      <c r="E14" s="114"/>
      <c r="F14" s="114" t="s">
        <v>86</v>
      </c>
      <c r="G14" s="114"/>
      <c r="H14" s="114" t="str">
        <f t="shared" si="1"/>
        <v xml:space="preserve">Residential -:-  -:- Solar -:- </v>
      </c>
      <c r="I14" s="186" t="s">
        <v>309</v>
      </c>
      <c r="J14" s="186" t="s">
        <v>53</v>
      </c>
      <c r="K14" s="186" t="s">
        <v>347</v>
      </c>
      <c r="L14" s="186"/>
      <c r="M14" s="186"/>
      <c r="N14" s="186"/>
      <c r="P14" s="186" t="s">
        <v>67</v>
      </c>
      <c r="Q14" s="187" t="str">
        <f t="shared" si="0"/>
        <v>FTE_RESSOL_00</v>
      </c>
      <c r="R14" s="112" t="s">
        <v>44</v>
      </c>
      <c r="S14" s="112"/>
      <c r="T14" s="112"/>
      <c r="U14" s="112"/>
      <c r="V14" s="112" t="s">
        <v>86</v>
      </c>
      <c r="W14" s="112" t="str">
        <f t="shared" si="2"/>
        <v>Residential -:-  -:-  -:-  -:- Solar</v>
      </c>
      <c r="X14" s="186" t="str">
        <f t="shared" si="3"/>
        <v>Distribution network for Residential Solar energy</v>
      </c>
      <c r="Y14" s="186" t="s">
        <v>53</v>
      </c>
      <c r="Z14" s="186" t="s">
        <v>298</v>
      </c>
      <c r="AA14" s="186"/>
      <c r="AB14" s="186"/>
      <c r="AC14" s="186"/>
    </row>
    <row r="15" spans="2:29">
      <c r="B15" s="186" t="s">
        <v>49</v>
      </c>
      <c r="C15" s="186" t="s">
        <v>843</v>
      </c>
      <c r="D15" s="114" t="s">
        <v>44</v>
      </c>
      <c r="E15" s="114"/>
      <c r="F15" s="114" t="s">
        <v>85</v>
      </c>
      <c r="G15" s="114"/>
      <c r="H15" s="114" t="str">
        <f t="shared" si="1"/>
        <v xml:space="preserve">Residential -:-  -:- Petrol -:- </v>
      </c>
      <c r="I15" s="186" t="s">
        <v>844</v>
      </c>
      <c r="J15" s="186" t="s">
        <v>53</v>
      </c>
      <c r="K15" s="186" t="s">
        <v>347</v>
      </c>
      <c r="L15" s="186"/>
      <c r="M15" s="186"/>
      <c r="N15" s="186"/>
      <c r="P15" s="186" t="s">
        <v>67</v>
      </c>
      <c r="Q15" s="187" t="str">
        <f t="shared" si="0"/>
        <v>FTE_RESPET_00</v>
      </c>
      <c r="R15" s="112" t="s">
        <v>44</v>
      </c>
      <c r="S15" s="112"/>
      <c r="T15" s="112"/>
      <c r="U15" s="112"/>
      <c r="V15" s="112" t="s">
        <v>85</v>
      </c>
      <c r="W15" s="112" t="str">
        <f t="shared" si="2"/>
        <v>Residential -:-  -:-  -:-  -:- Petrol</v>
      </c>
      <c r="X15" s="186" t="str">
        <f t="shared" si="3"/>
        <v>Distribution network for Residential petroleum</v>
      </c>
      <c r="Y15" s="186" t="s">
        <v>53</v>
      </c>
      <c r="Z15" s="186" t="s">
        <v>298</v>
      </c>
      <c r="AA15" s="186"/>
      <c r="AB15" s="186"/>
      <c r="AC15" s="186"/>
    </row>
    <row r="16" spans="2:29">
      <c r="B16" s="186" t="s">
        <v>65</v>
      </c>
      <c r="C16" s="186" t="s">
        <v>343</v>
      </c>
      <c r="D16" s="114" t="s">
        <v>44</v>
      </c>
      <c r="E16" s="114"/>
      <c r="F16" s="114"/>
      <c r="G16" s="114"/>
      <c r="H16" s="114" t="str">
        <f t="shared" si="1"/>
        <v xml:space="preserve">Residential -:-  -:-  -:- </v>
      </c>
      <c r="I16" s="186" t="s">
        <v>845</v>
      </c>
      <c r="J16" s="186" t="s">
        <v>335</v>
      </c>
      <c r="K16" s="186"/>
      <c r="L16" s="186"/>
      <c r="M16" s="186"/>
      <c r="N16" s="186"/>
      <c r="P16" s="272" t="s">
        <v>311</v>
      </c>
      <c r="Q16" s="272" t="str">
        <f>+RES!C7</f>
        <v>R_DDW-SH_Burner-WOD00</v>
      </c>
      <c r="R16" s="272" t="s">
        <v>44</v>
      </c>
      <c r="S16" s="429" t="s">
        <v>960</v>
      </c>
      <c r="T16" s="429" t="s">
        <v>945</v>
      </c>
      <c r="U16" s="429" t="s">
        <v>968</v>
      </c>
      <c r="V16" s="429" t="s">
        <v>87</v>
      </c>
      <c r="W16" s="429" t="str">
        <f xml:space="preserve"> _xlfn.CONCAT( R16, " -:- ", S16, " -:- ", T16, " -:- ", U16, " -:- ", V16 )</f>
        <v>Residential -:- Detached Dwellings -:- Space Heating -:- Burner -:- Wood</v>
      </c>
      <c r="X16" s="272" t="str">
        <f>+RES!D7</f>
        <v>Detached dwellings - Heat/Cooling Devices - Burner (Direct Heat)</v>
      </c>
      <c r="Y16" s="273" t="s">
        <v>53</v>
      </c>
      <c r="Z16" s="273" t="s">
        <v>373</v>
      </c>
      <c r="AA16" s="273"/>
      <c r="AB16" s="273"/>
      <c r="AC16" s="273"/>
    </row>
    <row r="17" spans="2:29">
      <c r="B17" s="274" t="s">
        <v>310</v>
      </c>
      <c r="C17" s="274" t="s">
        <v>846</v>
      </c>
      <c r="D17" s="428" t="s">
        <v>44</v>
      </c>
      <c r="E17" s="428" t="s">
        <v>960</v>
      </c>
      <c r="F17" s="428"/>
      <c r="G17" s="428" t="s">
        <v>945</v>
      </c>
      <c r="H17" s="428" t="str">
        <f t="shared" si="1"/>
        <v>Residential -:- Detached Dwellings -:-  -:- Space Heating</v>
      </c>
      <c r="I17" s="274" t="s">
        <v>847</v>
      </c>
      <c r="J17" s="274" t="s">
        <v>53</v>
      </c>
      <c r="K17" s="274"/>
      <c r="L17" s="274"/>
      <c r="M17" s="274"/>
      <c r="N17" s="274"/>
      <c r="P17" s="272" t="s">
        <v>311</v>
      </c>
      <c r="Q17" s="272" t="str">
        <f>+RES!C8</f>
        <v>R_DDW-SH_Burner-LPG00</v>
      </c>
      <c r="R17" s="272" t="s">
        <v>44</v>
      </c>
      <c r="S17" s="429" t="s">
        <v>960</v>
      </c>
      <c r="T17" s="429" t="s">
        <v>945</v>
      </c>
      <c r="U17" s="429" t="s">
        <v>968</v>
      </c>
      <c r="V17" s="429" t="s">
        <v>71</v>
      </c>
      <c r="W17" s="429" t="str">
        <f xml:space="preserve"> _xlfn.CONCAT( R17, " -:- ", S17, " -:- ", T17, " -:- ", U17, " -:- ",V17 )</f>
        <v>Residential -:- Detached Dwellings -:- Space Heating -:- Burner -:- LPG</v>
      </c>
      <c r="X17" s="272" t="str">
        <f>+RES!D8</f>
        <v>Detached dwellings - Heat/Cooling Devices - Burner (Direct Heat)</v>
      </c>
      <c r="Y17" s="273" t="s">
        <v>53</v>
      </c>
      <c r="Z17" s="273" t="s">
        <v>373</v>
      </c>
      <c r="AA17" s="273"/>
      <c r="AB17" s="273"/>
      <c r="AC17" s="273"/>
    </row>
    <row r="18" spans="2:29">
      <c r="B18" s="274" t="s">
        <v>310</v>
      </c>
      <c r="C18" s="274" t="s">
        <v>848</v>
      </c>
      <c r="D18" s="428" t="s">
        <v>44</v>
      </c>
      <c r="E18" s="428" t="s">
        <v>960</v>
      </c>
      <c r="F18" s="428"/>
      <c r="G18" s="428" t="s">
        <v>921</v>
      </c>
      <c r="H18" s="428" t="str">
        <f t="shared" si="1"/>
        <v>Residential -:- Detached Dwellings -:-  -:- Water Heating</v>
      </c>
      <c r="I18" s="274" t="s">
        <v>849</v>
      </c>
      <c r="J18" s="274" t="s">
        <v>53</v>
      </c>
      <c r="K18" s="274"/>
      <c r="L18" s="274"/>
      <c r="M18" s="274"/>
      <c r="N18" s="274"/>
      <c r="P18" s="272" t="s">
        <v>311</v>
      </c>
      <c r="Q18" s="272" t="str">
        <f>+RES!C9</f>
        <v>R_DDW-SH_Burner-DSL00</v>
      </c>
      <c r="R18" s="272" t="s">
        <v>44</v>
      </c>
      <c r="S18" s="429" t="s">
        <v>960</v>
      </c>
      <c r="T18" s="429" t="s">
        <v>945</v>
      </c>
      <c r="U18" s="429" t="s">
        <v>968</v>
      </c>
      <c r="V18" s="429" t="s">
        <v>82</v>
      </c>
      <c r="W18" s="429" t="str">
        <f xml:space="preserve"> _xlfn.CONCAT( R18, " -:- ", S18, " -:- ", T18, " -:- ", U18, " -:- ", V18 )</f>
        <v>Residential -:- Detached Dwellings -:- Space Heating -:- Burner -:- Diesel</v>
      </c>
      <c r="X18" s="272" t="str">
        <f>+RES!D9</f>
        <v>Detached dwellings - Heat/Cooling Devices - Burner (Direct Heat)</v>
      </c>
      <c r="Y18" s="273" t="s">
        <v>53</v>
      </c>
      <c r="Z18" s="273" t="s">
        <v>373</v>
      </c>
      <c r="AA18" s="273"/>
      <c r="AB18" s="273"/>
      <c r="AC18" s="273"/>
    </row>
    <row r="19" spans="2:29">
      <c r="B19" s="274" t="s">
        <v>310</v>
      </c>
      <c r="C19" s="274" t="s">
        <v>850</v>
      </c>
      <c r="D19" s="428" t="s">
        <v>44</v>
      </c>
      <c r="E19" s="428" t="s">
        <v>960</v>
      </c>
      <c r="F19" s="428"/>
      <c r="G19" s="428" t="s">
        <v>219</v>
      </c>
      <c r="H19" s="428" t="str">
        <f t="shared" si="1"/>
        <v>Residential -:- Detached Dwellings -:-  -:- Cooking</v>
      </c>
      <c r="I19" s="274" t="s">
        <v>851</v>
      </c>
      <c r="J19" s="274" t="s">
        <v>53</v>
      </c>
      <c r="K19" s="274"/>
      <c r="L19" s="274"/>
      <c r="M19" s="274"/>
      <c r="N19" s="274"/>
      <c r="P19" s="272" t="s">
        <v>311</v>
      </c>
      <c r="Q19" s="272" t="str">
        <f>+RES!C10</f>
        <v>R_DDW-SH_Burner-COA00</v>
      </c>
      <c r="R19" s="272" t="s">
        <v>44</v>
      </c>
      <c r="S19" s="429" t="s">
        <v>960</v>
      </c>
      <c r="T19" s="429" t="s">
        <v>945</v>
      </c>
      <c r="U19" s="429" t="s">
        <v>968</v>
      </c>
      <c r="V19" s="429" t="s">
        <v>81</v>
      </c>
      <c r="W19" s="429" t="str">
        <f xml:space="preserve"> _xlfn.CONCAT( R20, " -:- ", S19, " -:- ", T19, " -:- ", U19, " -:- ", V19 )</f>
        <v>Residential -:- Detached Dwellings -:- Space Heating -:- Burner -:- Coal</v>
      </c>
      <c r="X19" s="272" t="str">
        <f>+RES!D10</f>
        <v>Detached dwellings - Heat/Cooling Devices - Burner (Direct Heat)</v>
      </c>
      <c r="Y19" s="273" t="s">
        <v>53</v>
      </c>
      <c r="Z19" s="273" t="s">
        <v>373</v>
      </c>
      <c r="AA19" s="273"/>
      <c r="AB19" s="273"/>
      <c r="AC19" s="273"/>
    </row>
    <row r="20" spans="2:29">
      <c r="B20" s="274" t="s">
        <v>310</v>
      </c>
      <c r="C20" s="274" t="s">
        <v>852</v>
      </c>
      <c r="D20" s="428" t="s">
        <v>44</v>
      </c>
      <c r="E20" s="428" t="s">
        <v>960</v>
      </c>
      <c r="F20" s="428"/>
      <c r="G20" s="428" t="s">
        <v>933</v>
      </c>
      <c r="H20" s="428" t="str">
        <f t="shared" si="1"/>
        <v>Residential -:- Detached Dwellings -:-  -:- Refrigeration</v>
      </c>
      <c r="I20" s="274" t="s">
        <v>853</v>
      </c>
      <c r="J20" s="274" t="s">
        <v>53</v>
      </c>
      <c r="K20" s="274"/>
      <c r="L20" s="274"/>
      <c r="M20" s="274"/>
      <c r="N20" s="274"/>
      <c r="P20" s="272" t="s">
        <v>311</v>
      </c>
      <c r="Q20" s="272" t="str">
        <f>+RES!C11</f>
        <v>R_DDW-SH_OF-WOD00</v>
      </c>
      <c r="R20" s="272" t="s">
        <v>44</v>
      </c>
      <c r="S20" s="429" t="s">
        <v>960</v>
      </c>
      <c r="T20" s="429" t="s">
        <v>945</v>
      </c>
      <c r="U20" s="429" t="s">
        <v>969</v>
      </c>
      <c r="V20" s="429" t="s">
        <v>87</v>
      </c>
      <c r="W20" s="429" t="str">
        <f t="shared" ref="W20:W43" si="4" xml:space="preserve"> _xlfn.CONCAT( R20, " -:- ", S20, " -:- ", T20, " -:- ", U20, " -:- ", V20 )</f>
        <v>Residential -:- Detached Dwellings -:- Space Heating -:- Open Fire -:- Wood</v>
      </c>
      <c r="X20" s="272" t="str">
        <f>+RES!D11</f>
        <v>Detached dwellings - Heat/Cooling Devices - Open Fire</v>
      </c>
      <c r="Y20" s="273" t="s">
        <v>53</v>
      </c>
      <c r="Z20" s="273" t="s">
        <v>373</v>
      </c>
      <c r="AA20" s="273"/>
      <c r="AB20" s="273"/>
      <c r="AC20" s="273"/>
    </row>
    <row r="21" spans="2:29">
      <c r="B21" s="274" t="s">
        <v>310</v>
      </c>
      <c r="C21" s="274" t="s">
        <v>854</v>
      </c>
      <c r="D21" s="428" t="s">
        <v>44</v>
      </c>
      <c r="E21" s="428" t="s">
        <v>960</v>
      </c>
      <c r="F21" s="428"/>
      <c r="G21" s="428" t="s">
        <v>961</v>
      </c>
      <c r="H21" s="428" t="str">
        <f t="shared" si="1"/>
        <v>Residential -:- Detached Dwellings -:-  -:- Clothes Drying</v>
      </c>
      <c r="I21" s="274" t="s">
        <v>855</v>
      </c>
      <c r="J21" s="274" t="s">
        <v>53</v>
      </c>
      <c r="K21" s="274"/>
      <c r="L21" s="274"/>
      <c r="M21" s="274"/>
      <c r="N21" s="274"/>
      <c r="P21" s="272" t="s">
        <v>311</v>
      </c>
      <c r="Q21" s="272" t="str">
        <f>+RES!C12</f>
        <v>R_DDW-SH_OF-COA00</v>
      </c>
      <c r="R21" s="272" t="s">
        <v>44</v>
      </c>
      <c r="S21" s="429" t="s">
        <v>960</v>
      </c>
      <c r="T21" s="429" t="s">
        <v>945</v>
      </c>
      <c r="U21" s="429" t="s">
        <v>969</v>
      </c>
      <c r="V21" s="429" t="s">
        <v>81</v>
      </c>
      <c r="W21" s="429" t="str">
        <f t="shared" si="4"/>
        <v>Residential -:- Detached Dwellings -:- Space Heating -:- Open Fire -:- Coal</v>
      </c>
      <c r="X21" s="272" t="str">
        <f>+RES!D12</f>
        <v>Detached dwellings - Heat/Cooling Devices - Open Fire</v>
      </c>
      <c r="Y21" s="273" t="s">
        <v>53</v>
      </c>
      <c r="Z21" s="273" t="s">
        <v>373</v>
      </c>
      <c r="AA21" s="273"/>
      <c r="AB21" s="273"/>
      <c r="AC21" s="273"/>
    </row>
    <row r="22" spans="2:29">
      <c r="B22" s="274" t="s">
        <v>310</v>
      </c>
      <c r="C22" s="274" t="s">
        <v>856</v>
      </c>
      <c r="D22" s="428" t="s">
        <v>44</v>
      </c>
      <c r="E22" s="428" t="s">
        <v>960</v>
      </c>
      <c r="F22" s="428"/>
      <c r="G22" s="428" t="s">
        <v>962</v>
      </c>
      <c r="H22" s="428" t="str">
        <f t="shared" si="1"/>
        <v>Residential -:- Detached Dwellings -:-  -:- Space Cooling</v>
      </c>
      <c r="I22" s="274" t="s">
        <v>857</v>
      </c>
      <c r="J22" s="274" t="s">
        <v>53</v>
      </c>
      <c r="K22" s="274"/>
      <c r="L22" s="274"/>
      <c r="M22" s="274"/>
      <c r="N22" s="274"/>
      <c r="P22" s="272" t="s">
        <v>311</v>
      </c>
      <c r="Q22" s="272" t="str">
        <f>+RES!C13</f>
        <v>R_DDW-SH_OFWB-COA00</v>
      </c>
      <c r="R22" s="272" t="s">
        <v>44</v>
      </c>
      <c r="S22" s="429" t="s">
        <v>960</v>
      </c>
      <c r="T22" s="429" t="s">
        <v>945</v>
      </c>
      <c r="U22" s="429" t="s">
        <v>970</v>
      </c>
      <c r="V22" s="429" t="s">
        <v>81</v>
      </c>
      <c r="W22" s="429" t="str">
        <f t="shared" si="4"/>
        <v>Residential -:- Detached Dwellings -:- Space Heating -:- Open Fire (with Wetback) -:- Coal</v>
      </c>
      <c r="X22" s="272" t="str">
        <f>+RES!D13</f>
        <v>Detached dwellings - Heat/Cooling Devices - Open Fire, with Wetback</v>
      </c>
      <c r="Y22" s="273" t="s">
        <v>53</v>
      </c>
      <c r="Z22" s="273" t="s">
        <v>373</v>
      </c>
      <c r="AA22" s="273"/>
      <c r="AB22" s="273"/>
      <c r="AC22" s="273"/>
    </row>
    <row r="23" spans="2:29">
      <c r="B23" s="274" t="s">
        <v>310</v>
      </c>
      <c r="C23" s="274" t="s">
        <v>858</v>
      </c>
      <c r="D23" s="428" t="s">
        <v>44</v>
      </c>
      <c r="E23" s="428" t="s">
        <v>960</v>
      </c>
      <c r="F23" s="428"/>
      <c r="G23" s="428" t="s">
        <v>963</v>
      </c>
      <c r="H23" s="428" t="str">
        <f t="shared" si="1"/>
        <v>Residential -:- Detached Dwellings -:-  -:- Clothes Washing</v>
      </c>
      <c r="I23" s="274" t="s">
        <v>859</v>
      </c>
      <c r="J23" s="274" t="s">
        <v>53</v>
      </c>
      <c r="K23" s="274"/>
      <c r="L23" s="274"/>
      <c r="M23" s="274"/>
      <c r="N23" s="274"/>
      <c r="P23" s="272" t="s">
        <v>311</v>
      </c>
      <c r="Q23" s="272" t="str">
        <f>+RES!C14</f>
        <v>R_DDW-SH_HP-ELC00</v>
      </c>
      <c r="R23" s="272" t="s">
        <v>44</v>
      </c>
      <c r="S23" s="429" t="s">
        <v>960</v>
      </c>
      <c r="T23" s="429" t="s">
        <v>945</v>
      </c>
      <c r="U23" s="429" t="s">
        <v>971</v>
      </c>
      <c r="V23" s="429" t="s">
        <v>57</v>
      </c>
      <c r="W23" s="429" t="str">
        <f t="shared" si="4"/>
        <v>Residential -:- Detached Dwellings -:- Space Heating -:- Heat Pump -:- Electricity</v>
      </c>
      <c r="X23" s="272" t="str">
        <f>+RES!D14</f>
        <v>Detached dwellings - Heat/Cooling Devices - Heat Pump (for Heating)</v>
      </c>
      <c r="Y23" s="273" t="s">
        <v>53</v>
      </c>
      <c r="Z23" s="273" t="s">
        <v>373</v>
      </c>
      <c r="AA23" s="273"/>
      <c r="AB23" s="273"/>
      <c r="AC23" s="273"/>
    </row>
    <row r="24" spans="2:29">
      <c r="B24" s="274" t="s">
        <v>310</v>
      </c>
      <c r="C24" s="274" t="s">
        <v>860</v>
      </c>
      <c r="D24" s="428" t="s">
        <v>44</v>
      </c>
      <c r="E24" s="428" t="s">
        <v>960</v>
      </c>
      <c r="F24" s="428"/>
      <c r="G24" s="428" t="s">
        <v>964</v>
      </c>
      <c r="H24" s="428" t="str">
        <f t="shared" si="1"/>
        <v>Residential -:- Detached Dwellings -:-  -:- Dishwashing</v>
      </c>
      <c r="I24" s="274" t="s">
        <v>861</v>
      </c>
      <c r="J24" s="274" t="s">
        <v>53</v>
      </c>
      <c r="K24" s="274"/>
      <c r="L24" s="274"/>
      <c r="M24" s="274"/>
      <c r="N24" s="274"/>
      <c r="P24" s="272" t="s">
        <v>311</v>
      </c>
      <c r="Q24" s="272" t="str">
        <f>+RES!C15</f>
        <v>R_DDW-SH_RH-ELC00</v>
      </c>
      <c r="R24" s="272" t="s">
        <v>44</v>
      </c>
      <c r="S24" s="429" t="s">
        <v>960</v>
      </c>
      <c r="T24" s="429" t="s">
        <v>945</v>
      </c>
      <c r="U24" s="429" t="s">
        <v>972</v>
      </c>
      <c r="V24" s="429" t="s">
        <v>57</v>
      </c>
      <c r="W24" s="429" t="str">
        <f t="shared" si="4"/>
        <v>Residential -:- Detached Dwellings -:- Space Heating -:- Resistance Heater -:- Electricity</v>
      </c>
      <c r="X24" s="272" t="str">
        <f>+RES!D15</f>
        <v>Detached dwellings - Heat/Cooling Devices - Resistance Heater</v>
      </c>
      <c r="Y24" s="273" t="s">
        <v>53</v>
      </c>
      <c r="Z24" s="273" t="s">
        <v>373</v>
      </c>
      <c r="AA24" s="273"/>
      <c r="AB24" s="273"/>
      <c r="AC24" s="273"/>
    </row>
    <row r="25" spans="2:29">
      <c r="B25" s="274" t="s">
        <v>310</v>
      </c>
      <c r="C25" s="274" t="s">
        <v>862</v>
      </c>
      <c r="D25" s="428" t="s">
        <v>44</v>
      </c>
      <c r="E25" s="428" t="s">
        <v>960</v>
      </c>
      <c r="F25" s="428"/>
      <c r="G25" s="428" t="s">
        <v>935</v>
      </c>
      <c r="H25" s="428" t="str">
        <f t="shared" si="1"/>
        <v>Residential -:- Detached Dwellings -:-  -:- Lighting</v>
      </c>
      <c r="I25" s="274" t="s">
        <v>863</v>
      </c>
      <c r="J25" s="274" t="s">
        <v>53</v>
      </c>
      <c r="K25" s="274"/>
      <c r="L25" s="274"/>
      <c r="M25" s="274"/>
      <c r="N25" s="274"/>
      <c r="P25" s="272" t="s">
        <v>311</v>
      </c>
      <c r="Q25" s="272" t="str">
        <f>+RES!C16</f>
        <v>R_DDW-WH_OFWB-COA00</v>
      </c>
      <c r="R25" s="272" t="s">
        <v>44</v>
      </c>
      <c r="S25" s="429" t="s">
        <v>960</v>
      </c>
      <c r="T25" s="429" t="s">
        <v>921</v>
      </c>
      <c r="U25" s="429" t="s">
        <v>970</v>
      </c>
      <c r="V25" s="429" t="s">
        <v>81</v>
      </c>
      <c r="W25" s="429" t="str">
        <f t="shared" si="4"/>
        <v>Residential -:- Detached Dwellings -:- Water Heating -:- Open Fire (with Wetback) -:- Coal</v>
      </c>
      <c r="X25" s="272" t="str">
        <f>+RES!D16</f>
        <v>Detached dwellings - Heat/Cooling Devices - Open Fire, with Wetback</v>
      </c>
      <c r="Y25" s="273" t="s">
        <v>53</v>
      </c>
      <c r="Z25" s="273" t="s">
        <v>373</v>
      </c>
      <c r="AA25" s="273"/>
      <c r="AB25" s="273"/>
      <c r="AC25" s="273"/>
    </row>
    <row r="26" spans="2:29">
      <c r="B26" s="274" t="s">
        <v>310</v>
      </c>
      <c r="C26" s="274" t="s">
        <v>864</v>
      </c>
      <c r="D26" s="428" t="s">
        <v>44</v>
      </c>
      <c r="E26" s="428" t="s">
        <v>960</v>
      </c>
      <c r="F26" s="428"/>
      <c r="G26" s="428" t="s">
        <v>965</v>
      </c>
      <c r="H26" s="428" t="str">
        <f t="shared" si="1"/>
        <v>Residential -:- Detached Dwellings -:-  -:- Electronics and Other Appliances</v>
      </c>
      <c r="I26" s="274" t="s">
        <v>865</v>
      </c>
      <c r="J26" s="274" t="s">
        <v>53</v>
      </c>
      <c r="K26" s="274"/>
      <c r="L26" s="274"/>
      <c r="M26" s="274"/>
      <c r="N26" s="274"/>
      <c r="P26" s="272" t="s">
        <v>311</v>
      </c>
      <c r="Q26" s="272" t="str">
        <f>+RES!C17</f>
        <v>R_DDW-WH_HWC-SOL00</v>
      </c>
      <c r="R26" s="272" t="s">
        <v>44</v>
      </c>
      <c r="S26" s="429" t="s">
        <v>960</v>
      </c>
      <c r="T26" s="429" t="s">
        <v>921</v>
      </c>
      <c r="U26" s="429" t="s">
        <v>928</v>
      </c>
      <c r="V26" s="429" t="s">
        <v>86</v>
      </c>
      <c r="W26" s="429" t="str">
        <f t="shared" si="4"/>
        <v>Residential -:- Detached Dwellings -:- Water Heating -:- Hot Water Cylinder -:- Solar</v>
      </c>
      <c r="X26" s="272" t="str">
        <f>+RES!D17</f>
        <v>Detached dwellings - Heat/Cooling Devices - Hot Water Cylinder</v>
      </c>
      <c r="Y26" s="273" t="s">
        <v>53</v>
      </c>
      <c r="Z26" s="273" t="s">
        <v>373</v>
      </c>
      <c r="AA26" s="273"/>
      <c r="AB26" s="273"/>
      <c r="AC26" s="273"/>
    </row>
    <row r="27" spans="2:29">
      <c r="B27" s="274" t="s">
        <v>310</v>
      </c>
      <c r="C27" s="274" t="s">
        <v>866</v>
      </c>
      <c r="D27" s="428" t="s">
        <v>44</v>
      </c>
      <c r="E27" s="428" t="s">
        <v>960</v>
      </c>
      <c r="F27" s="428"/>
      <c r="G27" s="428" t="s">
        <v>944</v>
      </c>
      <c r="H27" s="428" t="str">
        <f t="shared" si="1"/>
        <v>Residential -:- Detached Dwellings -:-  -:- Motive Power, Stationary</v>
      </c>
      <c r="I27" s="274" t="s">
        <v>867</v>
      </c>
      <c r="J27" s="274" t="s">
        <v>53</v>
      </c>
      <c r="K27" s="274"/>
      <c r="L27" s="274"/>
      <c r="M27" s="274"/>
      <c r="N27" s="274"/>
      <c r="P27" s="272" t="s">
        <v>311</v>
      </c>
      <c r="Q27" s="272" t="str">
        <f>+RES!C18</f>
        <v>R_DDW-WH_HWC-ELC00</v>
      </c>
      <c r="R27" s="272" t="s">
        <v>44</v>
      </c>
      <c r="S27" s="429" t="s">
        <v>960</v>
      </c>
      <c r="T27" s="429" t="s">
        <v>921</v>
      </c>
      <c r="U27" s="429" t="s">
        <v>928</v>
      </c>
      <c r="V27" s="429" t="s">
        <v>57</v>
      </c>
      <c r="W27" s="429" t="str">
        <f t="shared" si="4"/>
        <v>Residential -:- Detached Dwellings -:- Water Heating -:- Hot Water Cylinder -:- Electricity</v>
      </c>
      <c r="X27" s="272" t="str">
        <f>+RES!D18</f>
        <v>Detached dwellings - Heat/Cooling Devices - Hot Water Cylinder</v>
      </c>
      <c r="Y27" s="273" t="s">
        <v>53</v>
      </c>
      <c r="Z27" s="273" t="s">
        <v>373</v>
      </c>
      <c r="AA27" s="273"/>
      <c r="AB27" s="273"/>
      <c r="AC27" s="273"/>
    </row>
    <row r="28" spans="2:29">
      <c r="B28" s="274" t="s">
        <v>310</v>
      </c>
      <c r="C28" s="274" t="s">
        <v>868</v>
      </c>
      <c r="D28" s="428" t="s">
        <v>44</v>
      </c>
      <c r="E28" s="428" t="s">
        <v>960</v>
      </c>
      <c r="F28" s="428"/>
      <c r="G28" s="428" t="s">
        <v>966</v>
      </c>
      <c r="H28" s="428" t="str">
        <f t="shared" si="1"/>
        <v>Residential -:- Detached Dwellings -:-  -:- Motive Power, Mobile</v>
      </c>
      <c r="I28" s="274" t="s">
        <v>869</v>
      </c>
      <c r="J28" s="274" t="s">
        <v>53</v>
      </c>
      <c r="K28" s="274"/>
      <c r="L28" s="274"/>
      <c r="M28" s="274"/>
      <c r="N28" s="274"/>
      <c r="P28" s="272" t="s">
        <v>311</v>
      </c>
      <c r="Q28" s="272" t="str">
        <f>+RES!C19</f>
        <v>R_DDW-WH_Gasheat-LPG00</v>
      </c>
      <c r="R28" s="272" t="s">
        <v>44</v>
      </c>
      <c r="S28" s="429" t="s">
        <v>960</v>
      </c>
      <c r="T28" s="429" t="s">
        <v>921</v>
      </c>
      <c r="U28" s="429" t="s">
        <v>973</v>
      </c>
      <c r="V28" s="429" t="s">
        <v>71</v>
      </c>
      <c r="W28" s="429" t="str">
        <f t="shared" si="4"/>
        <v>Residential -:- Detached Dwellings -:- Water Heating -:- Gas Heater -:- LPG</v>
      </c>
      <c r="X28" s="272" t="str">
        <f>+RES!D19</f>
        <v>Detached dwellings - Heat/Cooling Devices - Gas Water Heater</v>
      </c>
      <c r="Y28" s="273" t="s">
        <v>53</v>
      </c>
      <c r="Z28" s="273" t="s">
        <v>373</v>
      </c>
      <c r="AA28" s="273"/>
      <c r="AB28" s="273"/>
      <c r="AC28" s="273"/>
    </row>
    <row r="29" spans="2:29">
      <c r="B29" s="274" t="s">
        <v>310</v>
      </c>
      <c r="C29" s="274" t="s">
        <v>870</v>
      </c>
      <c r="D29" s="428" t="s">
        <v>44</v>
      </c>
      <c r="E29" s="428" t="s">
        <v>967</v>
      </c>
      <c r="F29" s="428"/>
      <c r="G29" s="428" t="s">
        <v>945</v>
      </c>
      <c r="H29" s="428" t="str">
        <f t="shared" si="1"/>
        <v>Residential -:- Joined Dwellings -:-  -:- Space Heating</v>
      </c>
      <c r="I29" s="274" t="s">
        <v>871</v>
      </c>
      <c r="J29" s="274" t="s">
        <v>53</v>
      </c>
      <c r="K29" s="274"/>
      <c r="L29" s="274"/>
      <c r="M29" s="274"/>
      <c r="N29" s="274"/>
      <c r="P29" s="272" t="s">
        <v>311</v>
      </c>
      <c r="Q29" s="272" t="str">
        <f>+RES!C20</f>
        <v>R_DDW-WH_BRNWB-WOD00</v>
      </c>
      <c r="R29" s="272" t="s">
        <v>44</v>
      </c>
      <c r="S29" s="429" t="s">
        <v>960</v>
      </c>
      <c r="T29" s="429" t="s">
        <v>921</v>
      </c>
      <c r="U29" s="429" t="s">
        <v>974</v>
      </c>
      <c r="V29" s="429" t="s">
        <v>87</v>
      </c>
      <c r="W29" s="429" t="str">
        <f t="shared" si="4"/>
        <v>Residential -:- Detached Dwellings -:- Water Heating -:- Burner (with Wetback) -:- Wood</v>
      </c>
      <c r="X29" s="272" t="str">
        <f>+RES!D20</f>
        <v>Detached dwellings - Heat/Cooling Devices - Burner, with Wetback</v>
      </c>
      <c r="Y29" s="273" t="s">
        <v>53</v>
      </c>
      <c r="Z29" s="273" t="s">
        <v>373</v>
      </c>
      <c r="AA29" s="273"/>
      <c r="AB29" s="273"/>
      <c r="AC29" s="273"/>
    </row>
    <row r="30" spans="2:29">
      <c r="B30" s="274" t="s">
        <v>310</v>
      </c>
      <c r="C30" s="274" t="s">
        <v>872</v>
      </c>
      <c r="D30" s="428" t="s">
        <v>44</v>
      </c>
      <c r="E30" s="428" t="s">
        <v>967</v>
      </c>
      <c r="F30" s="428"/>
      <c r="G30" s="428" t="s">
        <v>921</v>
      </c>
      <c r="H30" s="428" t="str">
        <f t="shared" si="1"/>
        <v>Residential -:- Joined Dwellings -:-  -:- Water Heating</v>
      </c>
      <c r="I30" s="274" t="s">
        <v>873</v>
      </c>
      <c r="J30" s="274" t="s">
        <v>53</v>
      </c>
      <c r="K30" s="274"/>
      <c r="L30" s="274"/>
      <c r="M30" s="274"/>
      <c r="N30" s="274"/>
      <c r="P30" s="272" t="s">
        <v>311</v>
      </c>
      <c r="Q30" s="272" t="str">
        <f>+RES!C21</f>
        <v>R_DDW-CK_Oven-COA00</v>
      </c>
      <c r="R30" s="272" t="s">
        <v>44</v>
      </c>
      <c r="S30" s="429" t="s">
        <v>960</v>
      </c>
      <c r="T30" s="429" t="s">
        <v>219</v>
      </c>
      <c r="U30" s="429" t="s">
        <v>975</v>
      </c>
      <c r="V30" s="429" t="s">
        <v>81</v>
      </c>
      <c r="W30" s="429" t="str">
        <f t="shared" si="4"/>
        <v>Residential -:- Detached Dwellings -:- Cooking -:- Oven -:- Coal</v>
      </c>
      <c r="X30" s="272" t="str">
        <f>+RES!D21</f>
        <v>Detached dwellings - Heat/Cooling Devices - Cooking Ovens</v>
      </c>
      <c r="Y30" s="273" t="s">
        <v>53</v>
      </c>
      <c r="Z30" s="273" t="s">
        <v>373</v>
      </c>
      <c r="AA30" s="273"/>
      <c r="AB30" s="273"/>
      <c r="AC30" s="273"/>
    </row>
    <row r="31" spans="2:29">
      <c r="B31" s="274" t="s">
        <v>310</v>
      </c>
      <c r="C31" s="274" t="s">
        <v>874</v>
      </c>
      <c r="D31" s="428" t="s">
        <v>44</v>
      </c>
      <c r="E31" s="428" t="s">
        <v>967</v>
      </c>
      <c r="F31" s="428"/>
      <c r="G31" s="428" t="s">
        <v>219</v>
      </c>
      <c r="H31" s="428" t="str">
        <f t="shared" si="1"/>
        <v>Residential -:- Joined Dwellings -:-  -:- Cooking</v>
      </c>
      <c r="I31" s="274" t="s">
        <v>875</v>
      </c>
      <c r="J31" s="274" t="s">
        <v>53</v>
      </c>
      <c r="K31" s="274"/>
      <c r="L31" s="274"/>
      <c r="M31" s="274"/>
      <c r="N31" s="274"/>
      <c r="P31" s="272" t="s">
        <v>311</v>
      </c>
      <c r="Q31" s="272" t="str">
        <f>+RES!C22</f>
        <v>R_DDW-CK_Appl-ELC00</v>
      </c>
      <c r="R31" s="272" t="s">
        <v>44</v>
      </c>
      <c r="S31" s="429" t="s">
        <v>960</v>
      </c>
      <c r="T31" s="429" t="s">
        <v>219</v>
      </c>
      <c r="U31" s="429" t="s">
        <v>976</v>
      </c>
      <c r="V31" s="429" t="s">
        <v>57</v>
      </c>
      <c r="W31" s="429" t="str">
        <f t="shared" si="4"/>
        <v>Residential -:- Detached Dwellings -:- Cooking -:- Cooking Element -:- Electricity</v>
      </c>
      <c r="X31" s="272" t="str">
        <f>+RES!D22</f>
        <v>Detached dwellings - Heat/Cooling Devices - Cooking Appliances</v>
      </c>
      <c r="Y31" s="273" t="s">
        <v>53</v>
      </c>
      <c r="Z31" s="273" t="s">
        <v>373</v>
      </c>
      <c r="AA31" s="273"/>
      <c r="AB31" s="273"/>
      <c r="AC31" s="273"/>
    </row>
    <row r="32" spans="2:29">
      <c r="B32" s="274" t="s">
        <v>310</v>
      </c>
      <c r="C32" s="274" t="s">
        <v>876</v>
      </c>
      <c r="D32" s="428" t="s">
        <v>44</v>
      </c>
      <c r="E32" s="428" t="s">
        <v>967</v>
      </c>
      <c r="F32" s="428"/>
      <c r="G32" s="428" t="s">
        <v>933</v>
      </c>
      <c r="H32" s="428" t="str">
        <f t="shared" si="1"/>
        <v>Residential -:- Joined Dwellings -:-  -:- Refrigeration</v>
      </c>
      <c r="I32" s="274" t="s">
        <v>877</v>
      </c>
      <c r="J32" s="274" t="s">
        <v>53</v>
      </c>
      <c r="K32" s="274"/>
      <c r="L32" s="274"/>
      <c r="M32" s="274"/>
      <c r="N32" s="274"/>
      <c r="P32" s="272" t="s">
        <v>311</v>
      </c>
      <c r="Q32" s="272" t="str">
        <f>+RES!C23</f>
        <v>R_DDW-CK_Appl-LPG00</v>
      </c>
      <c r="R32" s="272" t="s">
        <v>44</v>
      </c>
      <c r="S32" s="429" t="s">
        <v>960</v>
      </c>
      <c r="T32" s="429" t="s">
        <v>219</v>
      </c>
      <c r="U32" s="429" t="s">
        <v>976</v>
      </c>
      <c r="V32" s="429" t="s">
        <v>71</v>
      </c>
      <c r="W32" s="429" t="str">
        <f t="shared" si="4"/>
        <v>Residential -:- Detached Dwellings -:- Cooking -:- Cooking Element -:- LPG</v>
      </c>
      <c r="X32" s="272" t="str">
        <f>+RES!D23</f>
        <v>Detached dwellings - Heat/Cooling Devices - Cooking Appliances</v>
      </c>
      <c r="Y32" s="273" t="s">
        <v>53</v>
      </c>
      <c r="Z32" s="273" t="s">
        <v>373</v>
      </c>
      <c r="AA32" s="273"/>
      <c r="AB32" s="273"/>
      <c r="AC32" s="273"/>
    </row>
    <row r="33" spans="1:29">
      <c r="B33" s="274" t="s">
        <v>310</v>
      </c>
      <c r="C33" s="274" t="s">
        <v>878</v>
      </c>
      <c r="D33" s="428" t="s">
        <v>44</v>
      </c>
      <c r="E33" s="428" t="s">
        <v>967</v>
      </c>
      <c r="F33" s="428"/>
      <c r="G33" s="428" t="s">
        <v>961</v>
      </c>
      <c r="H33" s="428" t="str">
        <f t="shared" si="1"/>
        <v>Residential -:- Joined Dwellings -:-  -:- Clothes Drying</v>
      </c>
      <c r="I33" s="274" t="s">
        <v>879</v>
      </c>
      <c r="J33" s="274" t="s">
        <v>53</v>
      </c>
      <c r="K33" s="274"/>
      <c r="L33" s="274"/>
      <c r="M33" s="274"/>
      <c r="N33" s="274"/>
      <c r="P33" s="272" t="s">
        <v>311</v>
      </c>
      <c r="Q33" s="272" t="str">
        <f>+RES!C24</f>
        <v>R_DDW-RF_Refriger-ELC00</v>
      </c>
      <c r="R33" s="272" t="s">
        <v>44</v>
      </c>
      <c r="S33" s="429" t="s">
        <v>960</v>
      </c>
      <c r="T33" s="429" t="s">
        <v>933</v>
      </c>
      <c r="U33" s="429" t="s">
        <v>940</v>
      </c>
      <c r="V33" s="429" t="s">
        <v>57</v>
      </c>
      <c r="W33" s="429" t="str">
        <f t="shared" si="4"/>
        <v>Residential -:- Detached Dwellings -:- Refrigeration -:- Refrigerator -:- Electricity</v>
      </c>
      <c r="X33" s="272" t="str">
        <f>+RES!D24</f>
        <v>Detached dwellings - Heat/Cooling Devices - Refrigeration systems</v>
      </c>
      <c r="Y33" s="273" t="s">
        <v>53</v>
      </c>
      <c r="Z33" s="273" t="s">
        <v>373</v>
      </c>
      <c r="AA33" s="273"/>
      <c r="AB33" s="273"/>
      <c r="AC33" s="273"/>
    </row>
    <row r="34" spans="1:29">
      <c r="B34" s="274" t="s">
        <v>310</v>
      </c>
      <c r="C34" s="274" t="s">
        <v>880</v>
      </c>
      <c r="D34" s="428" t="s">
        <v>44</v>
      </c>
      <c r="E34" s="428" t="s">
        <v>967</v>
      </c>
      <c r="F34" s="428"/>
      <c r="G34" s="428" t="s">
        <v>962</v>
      </c>
      <c r="H34" s="428" t="str">
        <f t="shared" si="1"/>
        <v>Residential -:- Joined Dwellings -:-  -:- Space Cooling</v>
      </c>
      <c r="I34" s="274" t="s">
        <v>881</v>
      </c>
      <c r="J34" s="274" t="s">
        <v>53</v>
      </c>
      <c r="K34" s="274"/>
      <c r="L34" s="274"/>
      <c r="M34" s="274"/>
      <c r="N34" s="274"/>
      <c r="P34" s="272" t="s">
        <v>311</v>
      </c>
      <c r="Q34" s="272" t="str">
        <f>+RES!C25</f>
        <v>R_DDW-CD_Dryer-ELC00</v>
      </c>
      <c r="R34" s="272" t="s">
        <v>44</v>
      </c>
      <c r="S34" s="429" t="s">
        <v>960</v>
      </c>
      <c r="T34" s="429" t="s">
        <v>961</v>
      </c>
      <c r="U34" s="429" t="s">
        <v>977</v>
      </c>
      <c r="V34" s="429" t="s">
        <v>57</v>
      </c>
      <c r="W34" s="429" t="str">
        <f t="shared" si="4"/>
        <v>Residential -:- Detached Dwellings -:- Clothes Drying -:- Clothes Dryer -:- Electricity</v>
      </c>
      <c r="X34" s="272" t="str">
        <f>+RES!D25</f>
        <v>Detached dwellings - Heat/Cooling Devices - Clothes Dryer</v>
      </c>
      <c r="Y34" s="273" t="s">
        <v>53</v>
      </c>
      <c r="Z34" s="273" t="s">
        <v>373</v>
      </c>
      <c r="AA34" s="273"/>
      <c r="AB34" s="273"/>
      <c r="AC34" s="273"/>
    </row>
    <row r="35" spans="1:29">
      <c r="B35" s="274" t="s">
        <v>310</v>
      </c>
      <c r="C35" s="274" t="s">
        <v>882</v>
      </c>
      <c r="D35" s="428" t="s">
        <v>44</v>
      </c>
      <c r="E35" s="428" t="s">
        <v>967</v>
      </c>
      <c r="F35" s="428"/>
      <c r="G35" s="428" t="s">
        <v>963</v>
      </c>
      <c r="H35" s="428" t="str">
        <f t="shared" si="1"/>
        <v>Residential -:- Joined Dwellings -:-  -:- Clothes Washing</v>
      </c>
      <c r="I35" s="274" t="s">
        <v>883</v>
      </c>
      <c r="J35" s="274" t="s">
        <v>53</v>
      </c>
      <c r="K35" s="274"/>
      <c r="L35" s="274"/>
      <c r="M35" s="274"/>
      <c r="N35" s="274"/>
      <c r="P35" s="272" t="s">
        <v>311</v>
      </c>
      <c r="Q35" s="272" t="str">
        <f>+RES!C26</f>
        <v>R_DDW-SC_HP-ELC00</v>
      </c>
      <c r="R35" s="272" t="s">
        <v>44</v>
      </c>
      <c r="S35" s="429" t="s">
        <v>960</v>
      </c>
      <c r="T35" s="429" t="s">
        <v>962</v>
      </c>
      <c r="U35" s="429" t="s">
        <v>971</v>
      </c>
      <c r="V35" s="429" t="s">
        <v>57</v>
      </c>
      <c r="W35" s="429" t="str">
        <f t="shared" si="4"/>
        <v>Residential -:- Detached Dwellings -:- Space Cooling -:- Heat Pump -:- Electricity</v>
      </c>
      <c r="X35" s="272" t="str">
        <f>+RES!D26</f>
        <v>Detached dwellings - Heat/Cooling Devices - Heat Pump (for Cooling)</v>
      </c>
      <c r="Y35" s="273" t="s">
        <v>53</v>
      </c>
      <c r="Z35" s="273" t="s">
        <v>373</v>
      </c>
      <c r="AA35" s="273"/>
      <c r="AB35" s="273"/>
      <c r="AC35" s="273"/>
    </row>
    <row r="36" spans="1:29">
      <c r="B36" s="274" t="s">
        <v>310</v>
      </c>
      <c r="C36" s="274" t="s">
        <v>884</v>
      </c>
      <c r="D36" s="428" t="s">
        <v>44</v>
      </c>
      <c r="E36" s="428" t="s">
        <v>967</v>
      </c>
      <c r="F36" s="428"/>
      <c r="G36" s="428" t="s">
        <v>964</v>
      </c>
      <c r="H36" s="428" t="str">
        <f t="shared" si="1"/>
        <v>Residential -:- Joined Dwellings -:-  -:- Dishwashing</v>
      </c>
      <c r="I36" s="274" t="s">
        <v>885</v>
      </c>
      <c r="J36" s="274" t="s">
        <v>53</v>
      </c>
      <c r="K36" s="274"/>
      <c r="L36" s="274"/>
      <c r="M36" s="274"/>
      <c r="N36" s="274"/>
      <c r="P36" s="272" t="s">
        <v>311</v>
      </c>
      <c r="Q36" s="272" t="str">
        <f>+RES!C27</f>
        <v>R_DDW-CW_Washer-ELC00</v>
      </c>
      <c r="R36" s="272" t="s">
        <v>44</v>
      </c>
      <c r="S36" s="429" t="s">
        <v>960</v>
      </c>
      <c r="T36" s="429" t="s">
        <v>963</v>
      </c>
      <c r="U36" s="429" t="s">
        <v>978</v>
      </c>
      <c r="V36" s="429" t="s">
        <v>57</v>
      </c>
      <c r="W36" s="429" t="str">
        <f t="shared" si="4"/>
        <v>Residential -:- Detached Dwellings -:- Clothes Washing -:- Clothes Washer -:- Electricity</v>
      </c>
      <c r="X36" s="272" t="str">
        <f>+RES!D27</f>
        <v>Detached dwellings - Heat/Cooling Devices - Clothes Washers</v>
      </c>
      <c r="Y36" s="273" t="s">
        <v>53</v>
      </c>
      <c r="Z36" s="273" t="s">
        <v>373</v>
      </c>
      <c r="AA36" s="273"/>
      <c r="AB36" s="273"/>
      <c r="AC36" s="273"/>
    </row>
    <row r="37" spans="1:29">
      <c r="B37" s="274" t="s">
        <v>310</v>
      </c>
      <c r="C37" s="274" t="s">
        <v>886</v>
      </c>
      <c r="D37" s="428" t="s">
        <v>44</v>
      </c>
      <c r="E37" s="428" t="s">
        <v>967</v>
      </c>
      <c r="F37" s="428"/>
      <c r="G37" s="428" t="s">
        <v>935</v>
      </c>
      <c r="H37" s="428" t="str">
        <f t="shared" si="1"/>
        <v>Residential -:- Joined Dwellings -:-  -:- Lighting</v>
      </c>
      <c r="I37" s="274" t="s">
        <v>887</v>
      </c>
      <c r="J37" s="274" t="s">
        <v>53</v>
      </c>
      <c r="K37" s="274"/>
      <c r="L37" s="274"/>
      <c r="M37" s="274"/>
      <c r="N37" s="274"/>
      <c r="P37" s="272" t="s">
        <v>311</v>
      </c>
      <c r="Q37" s="272" t="str">
        <f>+RES!C28</f>
        <v>R_DDW-DW_Dwash-ELC00</v>
      </c>
      <c r="R37" s="272" t="s">
        <v>44</v>
      </c>
      <c r="S37" s="429" t="s">
        <v>960</v>
      </c>
      <c r="T37" s="429" t="s">
        <v>964</v>
      </c>
      <c r="U37" s="429" t="s">
        <v>979</v>
      </c>
      <c r="V37" s="429" t="s">
        <v>57</v>
      </c>
      <c r="W37" s="429" t="str">
        <f t="shared" si="4"/>
        <v>Residential -:- Detached Dwellings -:- Dishwashing -:- Dishwasher -:- Electricity</v>
      </c>
      <c r="X37" s="272" t="str">
        <f>+RES!D28</f>
        <v>Detached dwellings - Heat/Cooling Devices - Dishwashers</v>
      </c>
      <c r="Y37" s="273" t="s">
        <v>53</v>
      </c>
      <c r="Z37" s="273" t="s">
        <v>373</v>
      </c>
      <c r="AA37" s="273"/>
      <c r="AB37" s="273"/>
      <c r="AC37" s="273"/>
    </row>
    <row r="38" spans="1:29">
      <c r="B38" s="274" t="s">
        <v>310</v>
      </c>
      <c r="C38" s="274" t="s">
        <v>888</v>
      </c>
      <c r="D38" s="428" t="s">
        <v>44</v>
      </c>
      <c r="E38" s="428" t="s">
        <v>967</v>
      </c>
      <c r="F38" s="428"/>
      <c r="G38" s="428" t="s">
        <v>965</v>
      </c>
      <c r="H38" s="428" t="str">
        <f t="shared" si="1"/>
        <v>Residential -:- Joined Dwellings -:-  -:- Electronics and Other Appliances</v>
      </c>
      <c r="I38" s="274" t="s">
        <v>889</v>
      </c>
      <c r="J38" s="274" t="s">
        <v>53</v>
      </c>
      <c r="K38" s="274"/>
      <c r="L38" s="274"/>
      <c r="M38" s="274"/>
      <c r="N38" s="274"/>
      <c r="P38" s="272" t="s">
        <v>311</v>
      </c>
      <c r="Q38" s="272" t="str">
        <f>+RES!C29</f>
        <v>R_DDW-LT_LED-ELC00</v>
      </c>
      <c r="R38" s="272" t="s">
        <v>44</v>
      </c>
      <c r="S38" s="429" t="s">
        <v>960</v>
      </c>
      <c r="T38" s="429" t="s">
        <v>935</v>
      </c>
      <c r="U38" s="429" t="s">
        <v>980</v>
      </c>
      <c r="V38" s="429" t="s">
        <v>57</v>
      </c>
      <c r="W38" s="429" t="str">
        <f t="shared" si="4"/>
        <v>Residential -:- Detached Dwellings -:- Lighting -:- Lights (LED) -:- Electricity</v>
      </c>
      <c r="X38" s="272" t="str">
        <f>+RES!D29</f>
        <v>Detached dwellings - Electronics and Lights - LED</v>
      </c>
      <c r="Y38" s="273" t="s">
        <v>53</v>
      </c>
      <c r="Z38" s="273" t="s">
        <v>373</v>
      </c>
      <c r="AA38" s="273"/>
      <c r="AB38" s="273"/>
      <c r="AC38" s="273"/>
    </row>
    <row r="39" spans="1:29">
      <c r="B39" s="274" t="s">
        <v>310</v>
      </c>
      <c r="C39" s="274" t="s">
        <v>890</v>
      </c>
      <c r="D39" s="428" t="s">
        <v>44</v>
      </c>
      <c r="E39" s="428" t="s">
        <v>967</v>
      </c>
      <c r="F39" s="428"/>
      <c r="G39" s="428" t="s">
        <v>944</v>
      </c>
      <c r="H39" s="428" t="str">
        <f t="shared" si="1"/>
        <v>Residential -:- Joined Dwellings -:-  -:- Motive Power, Stationary</v>
      </c>
      <c r="I39" s="274" t="s">
        <v>891</v>
      </c>
      <c r="J39" s="274" t="s">
        <v>53</v>
      </c>
      <c r="K39" s="274"/>
      <c r="L39" s="274"/>
      <c r="M39" s="274"/>
      <c r="N39" s="274"/>
      <c r="P39" s="272" t="s">
        <v>311</v>
      </c>
      <c r="Q39" s="272" t="str">
        <f>+RES!C30</f>
        <v>R_DDW-LT_Incan-ELC00</v>
      </c>
      <c r="R39" s="272" t="s">
        <v>44</v>
      </c>
      <c r="S39" s="429" t="s">
        <v>960</v>
      </c>
      <c r="T39" s="429" t="s">
        <v>935</v>
      </c>
      <c r="U39" s="429" t="s">
        <v>981</v>
      </c>
      <c r="V39" s="429" t="s">
        <v>57</v>
      </c>
      <c r="W39" s="429" t="str">
        <f t="shared" si="4"/>
        <v>Residential -:- Detached Dwellings -:- Lighting -:- Lights (Incandescent)  -:- Electricity</v>
      </c>
      <c r="X39" s="272" t="str">
        <f>+RES!D30</f>
        <v>Detached dwellings - Electronics and Lights - Incandescent</v>
      </c>
      <c r="Y39" s="273" t="s">
        <v>53</v>
      </c>
      <c r="Z39" s="273" t="s">
        <v>373</v>
      </c>
      <c r="AA39" s="273"/>
      <c r="AB39" s="273"/>
      <c r="AC39" s="273"/>
    </row>
    <row r="40" spans="1:29">
      <c r="B40" s="274" t="s">
        <v>310</v>
      </c>
      <c r="C40" s="274" t="s">
        <v>892</v>
      </c>
      <c r="D40" s="428" t="s">
        <v>44</v>
      </c>
      <c r="E40" s="428" t="s">
        <v>967</v>
      </c>
      <c r="F40" s="428"/>
      <c r="G40" s="428" t="s">
        <v>966</v>
      </c>
      <c r="H40" s="428" t="str">
        <f t="shared" si="1"/>
        <v>Residential -:- Joined Dwellings -:-  -:- Motive Power, Mobile</v>
      </c>
      <c r="I40" s="274" t="s">
        <v>893</v>
      </c>
      <c r="J40" s="274" t="s">
        <v>53</v>
      </c>
      <c r="K40" s="274"/>
      <c r="L40" s="274"/>
      <c r="M40" s="274"/>
      <c r="N40" s="274"/>
      <c r="P40" s="272" t="s">
        <v>311</v>
      </c>
      <c r="Q40" s="272" t="str">
        <f>+RES!C31</f>
        <v>R_DDW-LT_CFL-ELC00</v>
      </c>
      <c r="R40" s="272" t="s">
        <v>44</v>
      </c>
      <c r="S40" s="429" t="s">
        <v>960</v>
      </c>
      <c r="T40" s="429" t="s">
        <v>935</v>
      </c>
      <c r="U40" s="429" t="s">
        <v>982</v>
      </c>
      <c r="V40" s="429" t="s">
        <v>57</v>
      </c>
      <c r="W40" s="429" t="str">
        <f t="shared" si="4"/>
        <v>Residential -:- Detached Dwellings -:- Lighting -:- Lights (Fluorescent)  -:- Electricity</v>
      </c>
      <c r="X40" s="272" t="str">
        <f>+RES!D31</f>
        <v>Detached dwellings - Electronics and Lights - Fluorescent</v>
      </c>
      <c r="Y40" s="273" t="s">
        <v>53</v>
      </c>
      <c r="Z40" s="273" t="s">
        <v>373</v>
      </c>
      <c r="AA40" s="273"/>
      <c r="AB40" s="273"/>
      <c r="AC40" s="273"/>
    </row>
    <row r="41" spans="1:29">
      <c r="A41"/>
      <c r="B41" s="274"/>
      <c r="C41" s="274"/>
      <c r="D41" s="428"/>
      <c r="E41" s="428"/>
      <c r="F41" s="428"/>
      <c r="G41" s="428"/>
      <c r="H41" s="428" t="str">
        <f t="shared" si="1"/>
        <v xml:space="preserve"> -:-  -:-  -:- </v>
      </c>
      <c r="I41" s="274"/>
      <c r="J41" s="274"/>
      <c r="K41" s="274"/>
      <c r="L41" s="274"/>
      <c r="M41" s="274"/>
      <c r="N41" s="274"/>
      <c r="P41" s="272" t="s">
        <v>311</v>
      </c>
      <c r="Q41" s="272" t="str">
        <f>+RES!C32</f>
        <v>R_DDW-OTH_Elec-ELC00</v>
      </c>
      <c r="R41" s="272" t="s">
        <v>44</v>
      </c>
      <c r="S41" s="429" t="s">
        <v>960</v>
      </c>
      <c r="T41" s="429" t="s">
        <v>965</v>
      </c>
      <c r="U41" s="429" t="s">
        <v>965</v>
      </c>
      <c r="V41" s="429" t="s">
        <v>57</v>
      </c>
      <c r="W41" s="429" t="str">
        <f t="shared" si="4"/>
        <v>Residential -:- Detached Dwellings -:- Electronics and Other Appliances -:- Electronics and Other Appliances -:- Electricity</v>
      </c>
      <c r="X41" s="272" t="str">
        <f>+RES!D32</f>
        <v>Detached dwellings - Electronics and Lights - Electronics</v>
      </c>
      <c r="Y41" s="273" t="s">
        <v>53</v>
      </c>
      <c r="Z41" s="273" t="s">
        <v>373</v>
      </c>
      <c r="AA41" s="273"/>
      <c r="AB41" s="273"/>
      <c r="AC41" s="273"/>
    </row>
    <row r="42" spans="1:29">
      <c r="A42"/>
      <c r="P42" s="272" t="s">
        <v>311</v>
      </c>
      <c r="Q42" s="272" t="str">
        <f>+RES!C33</f>
        <v>R_DDW-MPS_Motor-ELC00</v>
      </c>
      <c r="R42" s="272" t="s">
        <v>44</v>
      </c>
      <c r="S42" s="429" t="s">
        <v>960</v>
      </c>
      <c r="T42" s="429" t="s">
        <v>944</v>
      </c>
      <c r="U42" s="429" t="s">
        <v>949</v>
      </c>
      <c r="V42" s="429" t="s">
        <v>57</v>
      </c>
      <c r="W42" s="429" t="str">
        <f t="shared" si="4"/>
        <v>Residential -:- Detached Dwellings -:- Motive Power, Stationary -:- Stationary Motor -:- Electricity</v>
      </c>
      <c r="X42" s="272" t="str">
        <f>+RES!D33</f>
        <v>Detached dwellings - Stationary Motors - Electric Motor</v>
      </c>
      <c r="Y42" s="273" t="s">
        <v>53</v>
      </c>
      <c r="Z42" s="273" t="s">
        <v>373</v>
      </c>
      <c r="AA42" s="273"/>
      <c r="AB42" s="273"/>
      <c r="AC42" s="273"/>
    </row>
    <row r="43" spans="1:29">
      <c r="A43"/>
      <c r="P43" s="272" t="s">
        <v>311</v>
      </c>
      <c r="Q43" s="272" t="str">
        <f>+RES!C34</f>
        <v>R_DDW-MPM_ICE-PET00</v>
      </c>
      <c r="R43" s="272" t="s">
        <v>44</v>
      </c>
      <c r="S43" s="429" t="s">
        <v>960</v>
      </c>
      <c r="T43" s="429" t="s">
        <v>966</v>
      </c>
      <c r="U43" s="429" t="s">
        <v>983</v>
      </c>
      <c r="V43" s="429" t="s">
        <v>85</v>
      </c>
      <c r="W43" s="429" t="str">
        <f t="shared" si="4"/>
        <v>Residential -:- Detached Dwellings -:- Motive Power, Mobile -:- Mobile Motor -:- Petrol</v>
      </c>
      <c r="X43" s="272" t="str">
        <f>+RES!D34</f>
        <v>Detached dwellings - Stationary Motors - Internal Combustion (Domestic Use)</v>
      </c>
      <c r="Y43" s="273" t="s">
        <v>53</v>
      </c>
      <c r="Z43" s="273" t="s">
        <v>373</v>
      </c>
      <c r="AA43" s="273"/>
      <c r="AB43" s="273"/>
      <c r="AC43" s="273"/>
    </row>
    <row r="44" spans="1:29">
      <c r="A44"/>
      <c r="P44" s="272" t="s">
        <v>311</v>
      </c>
      <c r="Q44" s="272" t="str">
        <f>+RES!C35</f>
        <v>R_JDW-SH_Burner-LPG00</v>
      </c>
      <c r="R44" s="272" t="s">
        <v>44</v>
      </c>
      <c r="S44" s="429" t="s">
        <v>967</v>
      </c>
      <c r="T44" s="429" t="s">
        <v>945</v>
      </c>
      <c r="U44" s="429" t="s">
        <v>968</v>
      </c>
      <c r="V44" s="429" t="s">
        <v>71</v>
      </c>
      <c r="W44" s="429" t="str">
        <f xml:space="preserve"> _xlfn.CONCAT( R44, " -:- ", S44, " -:- ", T44, " -:- ", U44, " -:- ",V44 )</f>
        <v>Residential -:- Joined Dwellings -:- Space Heating -:- Burner -:- LPG</v>
      </c>
      <c r="X44" s="272" t="str">
        <f>+RES!D35</f>
        <v>Joined dwellings - Heat/Cooling Devices - Burner (Direct Heat)</v>
      </c>
      <c r="Y44" s="273" t="s">
        <v>53</v>
      </c>
      <c r="Z44" s="273" t="s">
        <v>373</v>
      </c>
      <c r="AA44" s="273"/>
      <c r="AB44" s="273"/>
      <c r="AC44" s="273"/>
    </row>
    <row r="45" spans="1:29">
      <c r="A45"/>
      <c r="P45" s="272" t="s">
        <v>311</v>
      </c>
      <c r="Q45" s="272" t="str">
        <f>+RES!C36</f>
        <v>R_JDW-SH_Burner-DSL00</v>
      </c>
      <c r="R45" s="272" t="s">
        <v>44</v>
      </c>
      <c r="S45" s="429" t="s">
        <v>967</v>
      </c>
      <c r="T45" s="429" t="s">
        <v>945</v>
      </c>
      <c r="U45" s="429" t="s">
        <v>968</v>
      </c>
      <c r="V45" s="429" t="s">
        <v>82</v>
      </c>
      <c r="W45" s="429" t="str">
        <f xml:space="preserve"> _xlfn.CONCAT( R45, " -:- ", S45, " -:- ", T45, " -:- ", U45, " -:- ", V45 )</f>
        <v>Residential -:- Joined Dwellings -:- Space Heating -:- Burner -:- Diesel</v>
      </c>
      <c r="X45" s="272" t="str">
        <f>+RES!D36</f>
        <v>Joined dwellings - Heat/Cooling Devices - Burner (Direct Heat)</v>
      </c>
      <c r="Y45" s="273" t="s">
        <v>53</v>
      </c>
      <c r="Z45" s="273" t="s">
        <v>373</v>
      </c>
      <c r="AA45" s="273"/>
      <c r="AB45" s="273"/>
      <c r="AC45" s="273"/>
    </row>
    <row r="46" spans="1:29">
      <c r="A46"/>
      <c r="P46" s="272" t="s">
        <v>311</v>
      </c>
      <c r="Q46" s="272" t="str">
        <f>+RES!C37</f>
        <v>R_JDW-SH_HP-ELC00</v>
      </c>
      <c r="R46" s="272" t="s">
        <v>44</v>
      </c>
      <c r="S46" s="429" t="s">
        <v>967</v>
      </c>
      <c r="T46" s="429" t="s">
        <v>945</v>
      </c>
      <c r="U46" s="429" t="s">
        <v>971</v>
      </c>
      <c r="V46" s="429" t="s">
        <v>57</v>
      </c>
      <c r="W46" s="429" t="str">
        <f t="shared" ref="W46:W47" si="5" xml:space="preserve"> _xlfn.CONCAT( R46, " -:- ", S46, " -:- ", T46, " -:- ", U46, " -:- ", V46 )</f>
        <v>Residential -:- Joined Dwellings -:- Space Heating -:- Heat Pump -:- Electricity</v>
      </c>
      <c r="X46" s="272" t="str">
        <f>+RES!D37</f>
        <v>Joined dwellings - Heat/Cooling Devices - Heat Pump (for Heating)</v>
      </c>
      <c r="Y46" s="273" t="s">
        <v>53</v>
      </c>
      <c r="Z46" s="273" t="s">
        <v>373</v>
      </c>
      <c r="AA46" s="273"/>
      <c r="AB46" s="273"/>
      <c r="AC46" s="273"/>
    </row>
    <row r="47" spans="1:29">
      <c r="A47"/>
      <c r="P47" s="272" t="s">
        <v>311</v>
      </c>
      <c r="Q47" s="272" t="str">
        <f>+RES!C38</f>
        <v>R_JDW-SH_RH-ELC00</v>
      </c>
      <c r="R47" s="272" t="s">
        <v>44</v>
      </c>
      <c r="S47" s="429" t="s">
        <v>967</v>
      </c>
      <c r="T47" s="429" t="s">
        <v>945</v>
      </c>
      <c r="U47" s="429" t="s">
        <v>972</v>
      </c>
      <c r="V47" s="429" t="s">
        <v>57</v>
      </c>
      <c r="W47" s="429" t="str">
        <f t="shared" si="5"/>
        <v>Residential -:- Joined Dwellings -:- Space Heating -:- Resistance Heater -:- Electricity</v>
      </c>
      <c r="X47" s="272" t="str">
        <f>+RES!D38</f>
        <v>Joined dwellings - Heat/Cooling Devices - Resistance Heater</v>
      </c>
      <c r="Y47" s="273" t="s">
        <v>53</v>
      </c>
      <c r="Z47" s="273" t="s">
        <v>373</v>
      </c>
      <c r="AA47" s="273"/>
      <c r="AB47" s="273"/>
      <c r="AC47" s="273"/>
    </row>
    <row r="48" spans="1:29">
      <c r="A48"/>
      <c r="P48" s="272" t="s">
        <v>311</v>
      </c>
      <c r="Q48" s="272" t="str">
        <f>+RES!C39</f>
        <v>R_JDW-WH_HWC-SOL00</v>
      </c>
      <c r="R48" s="272" t="s">
        <v>44</v>
      </c>
      <c r="S48" s="429" t="s">
        <v>967</v>
      </c>
      <c r="T48" s="429" t="s">
        <v>921</v>
      </c>
      <c r="U48" s="429" t="s">
        <v>928</v>
      </c>
      <c r="V48" s="429" t="s">
        <v>86</v>
      </c>
      <c r="W48" s="429" t="str">
        <f t="shared" ref="W48:W49" si="6" xml:space="preserve"> _xlfn.CONCAT( R48, " -:- ", S48, " -:- ", T48, " -:- ", U48, " -:- ", V48 )</f>
        <v>Residential -:- Joined Dwellings -:- Water Heating -:- Hot Water Cylinder -:- Solar</v>
      </c>
      <c r="X48" s="272" t="str">
        <f>+RES!D39</f>
        <v>Joined dwellings - Heat/Cooling Devices - Hot Water Cylinder</v>
      </c>
      <c r="Y48" s="273" t="s">
        <v>53</v>
      </c>
      <c r="Z48" s="273" t="s">
        <v>373</v>
      </c>
      <c r="AA48" s="273"/>
      <c r="AB48" s="273"/>
      <c r="AC48" s="273"/>
    </row>
    <row r="49" spans="1:29">
      <c r="A49"/>
      <c r="P49" s="272" t="s">
        <v>311</v>
      </c>
      <c r="Q49" s="272" t="str">
        <f>+RES!C40</f>
        <v>R_JDW-WH_HWC-ELC00</v>
      </c>
      <c r="R49" s="272" t="s">
        <v>44</v>
      </c>
      <c r="S49" s="429" t="s">
        <v>967</v>
      </c>
      <c r="T49" s="429" t="s">
        <v>921</v>
      </c>
      <c r="U49" s="429" t="s">
        <v>928</v>
      </c>
      <c r="V49" s="429" t="s">
        <v>57</v>
      </c>
      <c r="W49" s="429" t="str">
        <f t="shared" si="6"/>
        <v>Residential -:- Joined Dwellings -:- Water Heating -:- Hot Water Cylinder -:- Electricity</v>
      </c>
      <c r="X49" s="272" t="str">
        <f>+RES!D40</f>
        <v>Joined dwellings - Heat/Cooling Devices - Hot Water Cylinder</v>
      </c>
      <c r="Y49" s="273" t="s">
        <v>53</v>
      </c>
      <c r="Z49" s="273" t="s">
        <v>373</v>
      </c>
      <c r="AA49" s="273"/>
      <c r="AB49" s="273"/>
      <c r="AC49" s="273"/>
    </row>
    <row r="50" spans="1:29">
      <c r="A50"/>
      <c r="P50" s="272" t="s">
        <v>311</v>
      </c>
      <c r="Q50" s="272" t="str">
        <f>+RES!C41</f>
        <v>R_JDW-WH_Gasheat-LPG00</v>
      </c>
      <c r="R50" s="272" t="s">
        <v>44</v>
      </c>
      <c r="S50" s="429" t="s">
        <v>967</v>
      </c>
      <c r="T50" s="429" t="s">
        <v>921</v>
      </c>
      <c r="U50" s="429" t="s">
        <v>973</v>
      </c>
      <c r="V50" s="429" t="s">
        <v>71</v>
      </c>
      <c r="W50" s="429" t="str">
        <f t="shared" ref="W50" si="7" xml:space="preserve"> _xlfn.CONCAT( R50, " -:- ", S50, " -:- ", T50, " -:- ", U50, " -:- ", V50 )</f>
        <v>Residential -:- Joined Dwellings -:- Water Heating -:- Gas Heater -:- LPG</v>
      </c>
      <c r="X50" s="272" t="str">
        <f>+RES!D41</f>
        <v>Joined dwellings - Heat/Cooling Devices - Gas Water Heater</v>
      </c>
      <c r="Y50" s="273" t="s">
        <v>53</v>
      </c>
      <c r="Z50" s="273" t="s">
        <v>373</v>
      </c>
      <c r="AA50" s="273"/>
      <c r="AB50" s="273"/>
      <c r="AC50" s="273"/>
    </row>
    <row r="51" spans="1:29">
      <c r="A51"/>
      <c r="P51" s="272" t="s">
        <v>311</v>
      </c>
      <c r="Q51" s="272" t="str">
        <f>+RES!C42</f>
        <v>R_JDW-CK_Appl-ELC00</v>
      </c>
      <c r="R51" s="272" t="s">
        <v>44</v>
      </c>
      <c r="S51" s="429" t="s">
        <v>967</v>
      </c>
      <c r="T51" s="429" t="s">
        <v>219</v>
      </c>
      <c r="U51" s="429" t="s">
        <v>976</v>
      </c>
      <c r="V51" s="429" t="s">
        <v>57</v>
      </c>
      <c r="W51" s="429" t="str">
        <f t="shared" ref="W51:W52" si="8" xml:space="preserve"> _xlfn.CONCAT( R51, " -:- ", S51, " -:- ", T51, " -:- ", U51, " -:- ", V51 )</f>
        <v>Residential -:- Joined Dwellings -:- Cooking -:- Cooking Element -:- Electricity</v>
      </c>
      <c r="X51" s="272" t="str">
        <f>+RES!D42</f>
        <v>Joined dwellings - Heat/Cooling Devices - Cooking Appliances</v>
      </c>
      <c r="Y51" s="273" t="s">
        <v>53</v>
      </c>
      <c r="Z51" s="273" t="s">
        <v>373</v>
      </c>
      <c r="AA51" s="273"/>
      <c r="AB51" s="273"/>
      <c r="AC51" s="273"/>
    </row>
    <row r="52" spans="1:29">
      <c r="A52"/>
      <c r="P52" s="272" t="s">
        <v>311</v>
      </c>
      <c r="Q52" s="272" t="str">
        <f>+RES!C43</f>
        <v>R_JDW-CK_Appl-LPG00</v>
      </c>
      <c r="R52" s="272" t="s">
        <v>44</v>
      </c>
      <c r="S52" s="429" t="s">
        <v>967</v>
      </c>
      <c r="T52" s="429" t="s">
        <v>219</v>
      </c>
      <c r="U52" s="429" t="s">
        <v>976</v>
      </c>
      <c r="V52" s="429" t="s">
        <v>71</v>
      </c>
      <c r="W52" s="429" t="str">
        <f t="shared" si="8"/>
        <v>Residential -:- Joined Dwellings -:- Cooking -:- Cooking Element -:- LPG</v>
      </c>
      <c r="X52" s="272" t="str">
        <f>+RES!D43</f>
        <v>Joined dwellings - Heat/Cooling Devices - Cooking Appliances</v>
      </c>
      <c r="Y52" s="273" t="s">
        <v>53</v>
      </c>
      <c r="Z52" s="273" t="s">
        <v>373</v>
      </c>
      <c r="AA52" s="273"/>
      <c r="AB52" s="273"/>
      <c r="AC52" s="273"/>
    </row>
    <row r="53" spans="1:29">
      <c r="A53"/>
      <c r="P53" s="272" t="s">
        <v>311</v>
      </c>
      <c r="Q53" s="272" t="str">
        <f>+RES!C44</f>
        <v>R_JDW-RF_Refriger-ELC00</v>
      </c>
      <c r="R53" s="272" t="s">
        <v>44</v>
      </c>
      <c r="S53" s="429" t="s">
        <v>967</v>
      </c>
      <c r="T53" s="429" t="s">
        <v>933</v>
      </c>
      <c r="U53" s="429" t="s">
        <v>940</v>
      </c>
      <c r="V53" s="429" t="s">
        <v>57</v>
      </c>
      <c r="W53" s="429" t="str">
        <f t="shared" ref="W53:W63" si="9" xml:space="preserve"> _xlfn.CONCAT( R53, " -:- ", S53, " -:- ", T53, " -:- ", U53, " -:- ", V53 )</f>
        <v>Residential -:- Joined Dwellings -:- Refrigeration -:- Refrigerator -:- Electricity</v>
      </c>
      <c r="X53" s="272" t="str">
        <f>+RES!D44</f>
        <v>Joined dwellings - Heat/Cooling Devices - Refrigeration systems</v>
      </c>
      <c r="Y53" s="273" t="s">
        <v>53</v>
      </c>
      <c r="Z53" s="273" t="s">
        <v>373</v>
      </c>
      <c r="AA53" s="273"/>
      <c r="AB53" s="273"/>
      <c r="AC53" s="273"/>
    </row>
    <row r="54" spans="1:29">
      <c r="A54"/>
      <c r="P54" s="272" t="s">
        <v>311</v>
      </c>
      <c r="Q54" s="272" t="str">
        <f>+RES!C45</f>
        <v>R_JDW-CD_Dryer-ELC00</v>
      </c>
      <c r="R54" s="272" t="s">
        <v>44</v>
      </c>
      <c r="S54" s="429" t="s">
        <v>967</v>
      </c>
      <c r="T54" s="429" t="s">
        <v>961</v>
      </c>
      <c r="U54" s="429" t="s">
        <v>977</v>
      </c>
      <c r="V54" s="429" t="s">
        <v>57</v>
      </c>
      <c r="W54" s="429" t="str">
        <f t="shared" si="9"/>
        <v>Residential -:- Joined Dwellings -:- Clothes Drying -:- Clothes Dryer -:- Electricity</v>
      </c>
      <c r="X54" s="272" t="str">
        <f>+RES!D45</f>
        <v>Joined dwellings - Heat/Cooling Devices - Clothes Dryer</v>
      </c>
      <c r="Y54" s="273" t="s">
        <v>53</v>
      </c>
      <c r="Z54" s="273" t="s">
        <v>373</v>
      </c>
      <c r="AA54" s="273"/>
      <c r="AB54" s="273"/>
      <c r="AC54" s="273"/>
    </row>
    <row r="55" spans="1:29">
      <c r="A55"/>
      <c r="P55" s="272" t="s">
        <v>311</v>
      </c>
      <c r="Q55" s="272" t="str">
        <f>+RES!C46</f>
        <v>R_JDW-SC_HP-ELC00</v>
      </c>
      <c r="R55" s="272" t="s">
        <v>44</v>
      </c>
      <c r="S55" s="429" t="s">
        <v>967</v>
      </c>
      <c r="T55" s="429" t="s">
        <v>962</v>
      </c>
      <c r="U55" s="429" t="s">
        <v>971</v>
      </c>
      <c r="V55" s="429" t="s">
        <v>57</v>
      </c>
      <c r="W55" s="429" t="str">
        <f t="shared" si="9"/>
        <v>Residential -:- Joined Dwellings -:- Space Cooling -:- Heat Pump -:- Electricity</v>
      </c>
      <c r="X55" s="272" t="str">
        <f>+RES!D46</f>
        <v>Joined dwellings - Heat/Cooling Devices - Heat Pump (for Cooling)</v>
      </c>
      <c r="Y55" s="273" t="s">
        <v>53</v>
      </c>
      <c r="Z55" s="273" t="s">
        <v>373</v>
      </c>
      <c r="AA55" s="273"/>
      <c r="AB55" s="273"/>
      <c r="AC55" s="273"/>
    </row>
    <row r="56" spans="1:29">
      <c r="A56"/>
      <c r="P56" s="272" t="s">
        <v>311</v>
      </c>
      <c r="Q56" s="272" t="str">
        <f>+RES!C47</f>
        <v>R_JDW-CW_Washer-ELC00</v>
      </c>
      <c r="R56" s="272" t="s">
        <v>44</v>
      </c>
      <c r="S56" s="429" t="s">
        <v>967</v>
      </c>
      <c r="T56" s="429" t="s">
        <v>963</v>
      </c>
      <c r="U56" s="429" t="s">
        <v>978</v>
      </c>
      <c r="V56" s="429" t="s">
        <v>57</v>
      </c>
      <c r="W56" s="429" t="str">
        <f t="shared" si="9"/>
        <v>Residential -:- Joined Dwellings -:- Clothes Washing -:- Clothes Washer -:- Electricity</v>
      </c>
      <c r="X56" s="272" t="str">
        <f>+RES!D47</f>
        <v>Joined dwellings - Heat/Cooling Devices - Clothes Washers</v>
      </c>
      <c r="Y56" s="273" t="s">
        <v>53</v>
      </c>
      <c r="Z56" s="273" t="s">
        <v>373</v>
      </c>
      <c r="AA56" s="273"/>
      <c r="AB56" s="273"/>
      <c r="AC56" s="273"/>
    </row>
    <row r="57" spans="1:29">
      <c r="A57"/>
      <c r="P57" s="272" t="s">
        <v>311</v>
      </c>
      <c r="Q57" s="272" t="str">
        <f>+RES!C48</f>
        <v>R_JDW-DW_Dwash-ELC00</v>
      </c>
      <c r="R57" s="272" t="s">
        <v>44</v>
      </c>
      <c r="S57" s="429" t="s">
        <v>967</v>
      </c>
      <c r="T57" s="429" t="s">
        <v>964</v>
      </c>
      <c r="U57" s="429" t="s">
        <v>979</v>
      </c>
      <c r="V57" s="429" t="s">
        <v>57</v>
      </c>
      <c r="W57" s="429" t="str">
        <f t="shared" si="9"/>
        <v>Residential -:- Joined Dwellings -:- Dishwashing -:- Dishwasher -:- Electricity</v>
      </c>
      <c r="X57" s="272" t="str">
        <f>+RES!D48</f>
        <v>Joined dwellings - Heat/Cooling Devices - Dishwashers</v>
      </c>
      <c r="Y57" s="273" t="s">
        <v>53</v>
      </c>
      <c r="Z57" s="273" t="s">
        <v>373</v>
      </c>
      <c r="AA57" s="273"/>
      <c r="AB57" s="273"/>
      <c r="AC57" s="273"/>
    </row>
    <row r="58" spans="1:29">
      <c r="A58"/>
      <c r="P58" s="272" t="s">
        <v>311</v>
      </c>
      <c r="Q58" s="272" t="str">
        <f>+RES!C49</f>
        <v>R_JDW-LT_LED-ELC00</v>
      </c>
      <c r="R58" s="272" t="s">
        <v>44</v>
      </c>
      <c r="S58" s="429" t="s">
        <v>967</v>
      </c>
      <c r="T58" s="429" t="s">
        <v>935</v>
      </c>
      <c r="U58" s="429" t="s">
        <v>980</v>
      </c>
      <c r="V58" s="429" t="s">
        <v>57</v>
      </c>
      <c r="W58" s="429" t="str">
        <f t="shared" si="9"/>
        <v>Residential -:- Joined Dwellings -:- Lighting -:- Lights (LED) -:- Electricity</v>
      </c>
      <c r="X58" s="272" t="str">
        <f>+RES!D49</f>
        <v>Joined dwellings - Electronics and Lights - LED</v>
      </c>
      <c r="Y58" s="273" t="s">
        <v>53</v>
      </c>
      <c r="Z58" s="273" t="s">
        <v>373</v>
      </c>
      <c r="AA58" s="273"/>
      <c r="AB58" s="273"/>
      <c r="AC58" s="273"/>
    </row>
    <row r="59" spans="1:29">
      <c r="A59"/>
      <c r="P59" s="272" t="s">
        <v>311</v>
      </c>
      <c r="Q59" s="272" t="str">
        <f>+RES!C50</f>
        <v>R_JDW-LT_Incan-ELC00</v>
      </c>
      <c r="R59" s="272" t="s">
        <v>44</v>
      </c>
      <c r="S59" s="429" t="s">
        <v>967</v>
      </c>
      <c r="T59" s="429" t="s">
        <v>935</v>
      </c>
      <c r="U59" s="429" t="s">
        <v>981</v>
      </c>
      <c r="V59" s="429" t="s">
        <v>57</v>
      </c>
      <c r="W59" s="429" t="str">
        <f t="shared" si="9"/>
        <v>Residential -:- Joined Dwellings -:- Lighting -:- Lights (Incandescent)  -:- Electricity</v>
      </c>
      <c r="X59" s="272" t="str">
        <f>+RES!D50</f>
        <v>Joined dwellings - Electronics and Lights - Incandescent</v>
      </c>
      <c r="Y59" s="273" t="s">
        <v>53</v>
      </c>
      <c r="Z59" s="273" t="s">
        <v>373</v>
      </c>
      <c r="AA59" s="273"/>
      <c r="AB59" s="273"/>
      <c r="AC59" s="273"/>
    </row>
    <row r="60" spans="1:29">
      <c r="A60"/>
      <c r="P60" s="272" t="s">
        <v>311</v>
      </c>
      <c r="Q60" s="272" t="str">
        <f>+RES!C51</f>
        <v>R_JDW-LT_CFL-ELC00</v>
      </c>
      <c r="R60" s="272" t="s">
        <v>44</v>
      </c>
      <c r="S60" s="429" t="s">
        <v>967</v>
      </c>
      <c r="T60" s="429" t="s">
        <v>935</v>
      </c>
      <c r="U60" s="429" t="s">
        <v>982</v>
      </c>
      <c r="V60" s="429" t="s">
        <v>57</v>
      </c>
      <c r="W60" s="429" t="str">
        <f t="shared" si="9"/>
        <v>Residential -:- Joined Dwellings -:- Lighting -:- Lights (Fluorescent)  -:- Electricity</v>
      </c>
      <c r="X60" s="272" t="str">
        <f>+RES!D51</f>
        <v>Joined dwellings - Electronics and Lights - Fluorescent</v>
      </c>
      <c r="Y60" s="273" t="s">
        <v>53</v>
      </c>
      <c r="Z60" s="273" t="s">
        <v>373</v>
      </c>
      <c r="AA60" s="273"/>
      <c r="AB60" s="273"/>
      <c r="AC60" s="273"/>
    </row>
    <row r="61" spans="1:29">
      <c r="A61"/>
      <c r="P61" s="272" t="s">
        <v>311</v>
      </c>
      <c r="Q61" s="272" t="str">
        <f>+RES!C52</f>
        <v>R_JDW-OTH_Elec-ELC00</v>
      </c>
      <c r="R61" s="272" t="s">
        <v>44</v>
      </c>
      <c r="S61" s="429" t="s">
        <v>967</v>
      </c>
      <c r="T61" s="429" t="s">
        <v>965</v>
      </c>
      <c r="U61" s="429" t="s">
        <v>965</v>
      </c>
      <c r="V61" s="429" t="s">
        <v>57</v>
      </c>
      <c r="W61" s="429" t="str">
        <f t="shared" si="9"/>
        <v>Residential -:- Joined Dwellings -:- Electronics and Other Appliances -:- Electronics and Other Appliances -:- Electricity</v>
      </c>
      <c r="X61" s="272" t="str">
        <f>+RES!D52</f>
        <v>Joined dwellings - Electronics and Lights - Electronics</v>
      </c>
      <c r="Y61" s="273" t="s">
        <v>53</v>
      </c>
      <c r="Z61" s="273" t="s">
        <v>373</v>
      </c>
      <c r="AA61" s="273"/>
      <c r="AB61" s="273"/>
      <c r="AC61" s="273"/>
    </row>
    <row r="62" spans="1:29">
      <c r="A62"/>
      <c r="P62" s="272" t="s">
        <v>311</v>
      </c>
      <c r="Q62" s="272" t="str">
        <f>+RES!C53</f>
        <v>R_JDW-MPS_Motor-ELC00</v>
      </c>
      <c r="R62" s="272" t="s">
        <v>44</v>
      </c>
      <c r="S62" s="429" t="s">
        <v>967</v>
      </c>
      <c r="T62" s="429" t="s">
        <v>944</v>
      </c>
      <c r="U62" s="429" t="s">
        <v>949</v>
      </c>
      <c r="V62" s="429" t="s">
        <v>57</v>
      </c>
      <c r="W62" s="429" t="str">
        <f t="shared" si="9"/>
        <v>Residential -:- Joined Dwellings -:- Motive Power, Stationary -:- Stationary Motor -:- Electricity</v>
      </c>
      <c r="X62" s="272" t="str">
        <f>+RES!D53</f>
        <v>Joined dwellings - Stationary Motors - Electric Motor</v>
      </c>
      <c r="Y62" s="273" t="s">
        <v>53</v>
      </c>
      <c r="Z62" s="273" t="s">
        <v>373</v>
      </c>
      <c r="AA62" s="273"/>
      <c r="AB62" s="273"/>
      <c r="AC62" s="273"/>
    </row>
    <row r="63" spans="1:29">
      <c r="A63"/>
      <c r="P63" s="272" t="s">
        <v>311</v>
      </c>
      <c r="Q63" s="272" t="str">
        <f>+RES!C54</f>
        <v>R_JDW-MPM_ICE-PET00</v>
      </c>
      <c r="R63" s="272" t="s">
        <v>44</v>
      </c>
      <c r="S63" s="429" t="s">
        <v>967</v>
      </c>
      <c r="T63" s="429" t="s">
        <v>966</v>
      </c>
      <c r="U63" s="429" t="s">
        <v>983</v>
      </c>
      <c r="V63" s="429" t="s">
        <v>85</v>
      </c>
      <c r="W63" s="429" t="str">
        <f t="shared" si="9"/>
        <v>Residential -:- Joined Dwellings -:- Motive Power, Mobile -:- Mobile Motor -:- Petrol</v>
      </c>
      <c r="X63" s="272" t="str">
        <f>+RES!D54</f>
        <v>Joined dwellings - Stationary Motors - Internal Combustion (Domestic Use)</v>
      </c>
      <c r="Y63" s="273" t="s">
        <v>53</v>
      </c>
      <c r="Z63" s="273" t="s">
        <v>373</v>
      </c>
      <c r="AA63" s="273"/>
      <c r="AB63" s="273"/>
      <c r="AC63" s="273"/>
    </row>
    <row r="64" spans="1:29">
      <c r="A64"/>
      <c r="P64" s="272"/>
      <c r="Q64" s="272"/>
      <c r="R64" s="272"/>
      <c r="S64" s="272"/>
      <c r="T64" s="272"/>
      <c r="U64" s="272"/>
      <c r="V64" s="272"/>
      <c r="W64" s="272"/>
      <c r="X64" s="273"/>
      <c r="Y64" s="273"/>
      <c r="Z64" s="273"/>
      <c r="AA64" s="273"/>
      <c r="AB64" s="273"/>
      <c r="AC64" s="273"/>
    </row>
    <row r="65" spans="16:29">
      <c r="P65" s="272"/>
      <c r="Q65" s="272"/>
      <c r="R65" s="272"/>
      <c r="S65" s="272"/>
      <c r="T65" s="272"/>
      <c r="U65" s="272"/>
      <c r="V65" s="272"/>
      <c r="W65" s="272"/>
      <c r="X65" s="273"/>
      <c r="Y65" s="273"/>
      <c r="Z65" s="273"/>
      <c r="AA65" s="273"/>
      <c r="AB65" s="273"/>
      <c r="AC65" s="273"/>
    </row>
    <row r="66" spans="16:29">
      <c r="P66" s="272"/>
      <c r="Q66" s="272"/>
      <c r="R66" s="272"/>
      <c r="S66" s="272"/>
      <c r="T66" s="272"/>
      <c r="U66" s="272"/>
      <c r="V66" s="272"/>
      <c r="W66" s="272"/>
      <c r="X66" s="273"/>
      <c r="Y66" s="273"/>
      <c r="Z66" s="273"/>
      <c r="AA66" s="273"/>
      <c r="AB66" s="273"/>
      <c r="AC66" s="273"/>
    </row>
    <row r="67" spans="16:29">
      <c r="P67" s="272"/>
      <c r="Q67" s="272"/>
      <c r="R67" s="272"/>
      <c r="S67" s="272"/>
      <c r="T67" s="272"/>
      <c r="U67" s="272"/>
      <c r="V67" s="272"/>
      <c r="W67" s="272"/>
      <c r="X67" s="273"/>
      <c r="Y67" s="273"/>
      <c r="Z67" s="273"/>
      <c r="AA67" s="273"/>
      <c r="AB67" s="273"/>
      <c r="AC67" s="273"/>
    </row>
    <row r="68" spans="16:29">
      <c r="P68" s="272"/>
      <c r="Q68" s="272"/>
      <c r="R68" s="272"/>
      <c r="S68" s="272"/>
      <c r="T68" s="272"/>
      <c r="U68" s="272"/>
      <c r="V68" s="272"/>
      <c r="W68" s="272"/>
      <c r="X68" s="273"/>
      <c r="Y68" s="273"/>
      <c r="Z68" s="273"/>
      <c r="AA68" s="273"/>
      <c r="AB68" s="273"/>
      <c r="AC68" s="273"/>
    </row>
    <row r="69" spans="16:29">
      <c r="P69" s="272"/>
      <c r="Q69" s="272"/>
      <c r="R69" s="272"/>
      <c r="S69" s="272"/>
      <c r="T69" s="272"/>
      <c r="U69" s="272"/>
      <c r="V69" s="272"/>
      <c r="W69" s="272"/>
      <c r="X69" s="273"/>
      <c r="Y69" s="273"/>
      <c r="Z69" s="273"/>
      <c r="AA69" s="273"/>
      <c r="AB69" s="273"/>
      <c r="AC69" s="273"/>
    </row>
    <row r="70" spans="16:29">
      <c r="P70" s="272"/>
      <c r="Q70" s="272"/>
      <c r="R70" s="272"/>
      <c r="S70" s="272"/>
      <c r="T70" s="272"/>
      <c r="U70" s="272"/>
      <c r="V70" s="272"/>
      <c r="W70" s="272"/>
      <c r="X70" s="273"/>
      <c r="Y70" s="273"/>
      <c r="Z70" s="273"/>
      <c r="AA70" s="273"/>
      <c r="AB70" s="273"/>
      <c r="AC70" s="273"/>
    </row>
    <row r="71" spans="16:29">
      <c r="P71" s="272"/>
      <c r="Q71" s="272"/>
      <c r="R71" s="272"/>
      <c r="S71" s="272"/>
      <c r="T71" s="272"/>
      <c r="U71" s="272"/>
      <c r="V71" s="272"/>
      <c r="W71" s="272"/>
      <c r="X71" s="273"/>
      <c r="Y71" s="273"/>
      <c r="Z71" s="273"/>
      <c r="AA71" s="273"/>
      <c r="AB71" s="273"/>
      <c r="AC71" s="2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ColWidth="9.140625" defaultRowHeight="12.75"/>
  <cols>
    <col min="1" max="2" width="9.140625" style="182"/>
    <col min="3" max="3" width="17" style="182" bestFit="1" customWidth="1"/>
    <col min="4" max="4" width="30.5703125" style="182" customWidth="1"/>
    <col min="5" max="10" width="9.140625" style="182"/>
    <col min="11" max="11" width="10.5703125" style="182" bestFit="1" customWidth="1"/>
    <col min="12" max="21" width="9.140625" style="182"/>
    <col min="22" max="22" width="7.5703125" style="182" bestFit="1" customWidth="1"/>
    <col min="23" max="16384" width="9.140625" style="182"/>
  </cols>
  <sheetData>
    <row r="1" spans="2:12">
      <c r="B1" s="182" t="s">
        <v>894</v>
      </c>
    </row>
    <row r="3" spans="2:12">
      <c r="C3" s="69"/>
      <c r="D3" s="69"/>
      <c r="E3" s="71" t="s">
        <v>13</v>
      </c>
      <c r="F3" s="71"/>
      <c r="G3" s="71"/>
      <c r="H3" s="69"/>
      <c r="I3" s="69"/>
    </row>
    <row r="4" spans="2:12" ht="25.5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338</v>
      </c>
      <c r="K4" s="74" t="s">
        <v>348</v>
      </c>
      <c r="L4" s="74" t="s">
        <v>349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350</v>
      </c>
      <c r="K5" s="275" t="s">
        <v>351</v>
      </c>
      <c r="L5" s="275" t="s">
        <v>352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353</v>
      </c>
      <c r="K6" s="275" t="s">
        <v>353</v>
      </c>
      <c r="L6" s="275" t="s">
        <v>354</v>
      </c>
    </row>
    <row r="7" spans="2:12">
      <c r="C7" s="182" t="str">
        <f>RES_techs_coms!Q8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RES_techs_coms!Q9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RES_techs_coms!Q10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RES_techs_coms!Q11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RES_techs_coms!Q12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RES_techs_coms!Q13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RES_techs_coms!Q14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RES_techs_coms!Q15</f>
        <v>FTE_RESPET_00</v>
      </c>
      <c r="D15" s="182" t="s">
        <v>895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2.5">
      <c r="C19" s="178" t="s">
        <v>0</v>
      </c>
      <c r="D19" s="276" t="s">
        <v>363</v>
      </c>
      <c r="E19" s="276" t="s">
        <v>364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23.25" thickBot="1">
      <c r="C20" s="277" t="s">
        <v>320</v>
      </c>
      <c r="D20" s="278" t="s">
        <v>321</v>
      </c>
      <c r="E20" s="278"/>
      <c r="F20" s="278"/>
      <c r="G20" s="278"/>
      <c r="H20" s="278"/>
      <c r="I20" s="278"/>
      <c r="J20" s="278"/>
    </row>
    <row r="21" spans="3:24" ht="15">
      <c r="C21" s="182" t="str">
        <f>RES_techs_coms!C17</f>
        <v>R_DDW-SH</v>
      </c>
      <c r="D21" s="279">
        <f>ROUNDDOWN(SUMIF(RES!$F$7:$F$62,C21,RES!$N$7:$N$62),3)</f>
        <v>10.134</v>
      </c>
      <c r="E21" s="280">
        <f>+D21</f>
        <v>10.134</v>
      </c>
      <c r="F21" s="280">
        <f t="shared" ref="F21:I21" si="1">+E21</f>
        <v>10.134</v>
      </c>
      <c r="G21" s="280">
        <f t="shared" si="1"/>
        <v>10.134</v>
      </c>
      <c r="H21" s="280">
        <f t="shared" si="1"/>
        <v>10.134</v>
      </c>
      <c r="I21" s="280">
        <f t="shared" si="1"/>
        <v>10.134</v>
      </c>
      <c r="J21" s="280">
        <f>+I21</f>
        <v>10.134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5">
      <c r="C22" s="182" t="str">
        <f>RES_techs_coms!C18</f>
        <v>R_DDW-WH</v>
      </c>
      <c r="D22" s="279">
        <f>ROUNDDOWN(SUMIF(RES!$F$7:$F$62,C22,RES!$N$7:$N$62),3)</f>
        <v>3.3239999999999998</v>
      </c>
      <c r="E22" s="280">
        <f t="shared" ref="E22:J44" si="2">+D22</f>
        <v>3.3239999999999998</v>
      </c>
      <c r="F22" s="280">
        <f t="shared" si="2"/>
        <v>3.3239999999999998</v>
      </c>
      <c r="G22" s="280">
        <f t="shared" si="2"/>
        <v>3.3239999999999998</v>
      </c>
      <c r="H22" s="280">
        <f t="shared" si="2"/>
        <v>3.3239999999999998</v>
      </c>
      <c r="I22" s="280">
        <f t="shared" si="2"/>
        <v>3.3239999999999998</v>
      </c>
      <c r="J22" s="280">
        <f t="shared" si="2"/>
        <v>3.3239999999999998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5">
      <c r="C23" s="182" t="str">
        <f>RES_techs_coms!C19</f>
        <v>R_DDW-CK</v>
      </c>
      <c r="D23" s="279">
        <f>ROUNDDOWN(SUMIF(RES!$F$7:$F$62,C23,RES!$N$7:$N$62),3)</f>
        <v>0.61</v>
      </c>
      <c r="E23" s="280">
        <f t="shared" si="2"/>
        <v>0.61</v>
      </c>
      <c r="F23" s="280">
        <f t="shared" si="2"/>
        <v>0.61</v>
      </c>
      <c r="G23" s="280">
        <f t="shared" si="2"/>
        <v>0.61</v>
      </c>
      <c r="H23" s="280">
        <f t="shared" si="2"/>
        <v>0.61</v>
      </c>
      <c r="I23" s="280">
        <f t="shared" si="2"/>
        <v>0.61</v>
      </c>
      <c r="J23" s="280">
        <f t="shared" si="2"/>
        <v>0.61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5">
      <c r="C24" s="182" t="str">
        <f>RES_techs_coms!C20</f>
        <v>R_DDW-RF</v>
      </c>
      <c r="D24" s="279">
        <f>ROUNDDOWN(SUMIF(RES!$F$7:$F$62,C24,RES!$N$7:$N$62),3)</f>
        <v>1.8009999999999999</v>
      </c>
      <c r="E24" s="280">
        <f t="shared" si="2"/>
        <v>1.8009999999999999</v>
      </c>
      <c r="F24" s="280">
        <f t="shared" si="2"/>
        <v>1.8009999999999999</v>
      </c>
      <c r="G24" s="280">
        <f t="shared" si="2"/>
        <v>1.8009999999999999</v>
      </c>
      <c r="H24" s="280">
        <f t="shared" si="2"/>
        <v>1.8009999999999999</v>
      </c>
      <c r="I24" s="280">
        <f t="shared" si="2"/>
        <v>1.8009999999999999</v>
      </c>
      <c r="J24" s="280">
        <f t="shared" si="2"/>
        <v>1.8009999999999999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5">
      <c r="C25" s="182" t="str">
        <f>RES_techs_coms!C21</f>
        <v>R_DDW-CD</v>
      </c>
      <c r="D25" s="279">
        <f>ROUNDDOWN(SUMIF(RES!$F$7:$F$62,C25,RES!$N$7:$N$62),3)</f>
        <v>5.1999999999999998E-2</v>
      </c>
      <c r="E25" s="280">
        <f t="shared" si="2"/>
        <v>5.1999999999999998E-2</v>
      </c>
      <c r="F25" s="280">
        <f t="shared" si="2"/>
        <v>5.1999999999999998E-2</v>
      </c>
      <c r="G25" s="280">
        <f t="shared" si="2"/>
        <v>5.1999999999999998E-2</v>
      </c>
      <c r="H25" s="280">
        <f t="shared" si="2"/>
        <v>5.1999999999999998E-2</v>
      </c>
      <c r="I25" s="280">
        <f t="shared" si="2"/>
        <v>5.1999999999999998E-2</v>
      </c>
      <c r="J25" s="280">
        <f t="shared" si="2"/>
        <v>5.1999999999999998E-2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5">
      <c r="C26" s="182" t="str">
        <f>RES_techs_coms!C22</f>
        <v>R_DDW-SC</v>
      </c>
      <c r="D26" s="279">
        <f>ROUNDDOWN(SUMIF(RES!$F$7:$F$62,C26,RES!$N$7:$N$62),3)</f>
        <v>0.371</v>
      </c>
      <c r="E26" s="280">
        <f t="shared" si="2"/>
        <v>0.371</v>
      </c>
      <c r="F26" s="280">
        <f t="shared" si="2"/>
        <v>0.371</v>
      </c>
      <c r="G26" s="280">
        <f t="shared" si="2"/>
        <v>0.371</v>
      </c>
      <c r="H26" s="280">
        <f t="shared" si="2"/>
        <v>0.371</v>
      </c>
      <c r="I26" s="280">
        <f t="shared" si="2"/>
        <v>0.371</v>
      </c>
      <c r="J26" s="280">
        <f t="shared" si="2"/>
        <v>0.371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5">
      <c r="C27" s="182" t="str">
        <f>RES_techs_coms!C23</f>
        <v>R_DDW-CW</v>
      </c>
      <c r="D27" s="279">
        <f>ROUNDDOWN(SUMIF(RES!$F$7:$F$62,C27,RES!$N$7:$N$62),3)</f>
        <v>0.16900000000000001</v>
      </c>
      <c r="E27" s="280">
        <f t="shared" si="2"/>
        <v>0.16900000000000001</v>
      </c>
      <c r="F27" s="280">
        <f t="shared" si="2"/>
        <v>0.16900000000000001</v>
      </c>
      <c r="G27" s="280">
        <f t="shared" si="2"/>
        <v>0.16900000000000001</v>
      </c>
      <c r="H27" s="280">
        <f t="shared" si="2"/>
        <v>0.16900000000000001</v>
      </c>
      <c r="I27" s="280">
        <f t="shared" si="2"/>
        <v>0.16900000000000001</v>
      </c>
      <c r="J27" s="280">
        <f t="shared" si="2"/>
        <v>0.16900000000000001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5">
      <c r="C28" s="182" t="str">
        <f>RES_techs_coms!C24</f>
        <v>R_DDW-DW</v>
      </c>
      <c r="D28" s="279">
        <f>ROUNDDOWN(SUMIF(RES!$F$7:$F$62,C28,RES!$N$7:$N$62),3)</f>
        <v>5.6000000000000001E-2</v>
      </c>
      <c r="E28" s="280">
        <f t="shared" si="2"/>
        <v>5.6000000000000001E-2</v>
      </c>
      <c r="F28" s="280">
        <f t="shared" si="2"/>
        <v>5.6000000000000001E-2</v>
      </c>
      <c r="G28" s="280">
        <f t="shared" si="2"/>
        <v>5.6000000000000001E-2</v>
      </c>
      <c r="H28" s="280">
        <f t="shared" si="2"/>
        <v>5.6000000000000001E-2</v>
      </c>
      <c r="I28" s="280">
        <f t="shared" si="2"/>
        <v>5.6000000000000001E-2</v>
      </c>
      <c r="J28" s="280">
        <f t="shared" si="2"/>
        <v>5.6000000000000001E-2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5">
      <c r="C29" s="182" t="str">
        <f>RES_techs_coms!C25</f>
        <v>R_DDW-LT</v>
      </c>
      <c r="D29" s="279">
        <f>ROUNDDOWN(SUMIF(RES!$F$7:$F$62,C29,RES!$N$7:$N$62),3)</f>
        <v>0.17399999999999999</v>
      </c>
      <c r="E29" s="280">
        <f t="shared" si="2"/>
        <v>0.17399999999999999</v>
      </c>
      <c r="F29" s="280">
        <f t="shared" si="2"/>
        <v>0.17399999999999999</v>
      </c>
      <c r="G29" s="280">
        <f t="shared" si="2"/>
        <v>0.17399999999999999</v>
      </c>
      <c r="H29" s="280">
        <f t="shared" si="2"/>
        <v>0.17399999999999999</v>
      </c>
      <c r="I29" s="280">
        <f t="shared" si="2"/>
        <v>0.17399999999999999</v>
      </c>
      <c r="J29" s="280">
        <f t="shared" si="2"/>
        <v>0.17399999999999999</v>
      </c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</row>
    <row r="30" spans="3:24" ht="15">
      <c r="C30" s="182" t="str">
        <f>RES_techs_coms!C26</f>
        <v>R_DDW-OTH</v>
      </c>
      <c r="D30" s="279">
        <f>ROUNDDOWN(SUMIF(RES!$F$7:$F$62,C30,RES!$N$7:$N$62),3)</f>
        <v>0.65400000000000003</v>
      </c>
      <c r="E30" s="280">
        <f t="shared" si="2"/>
        <v>0.65400000000000003</v>
      </c>
      <c r="F30" s="280">
        <f t="shared" si="2"/>
        <v>0.65400000000000003</v>
      </c>
      <c r="G30" s="280">
        <f t="shared" si="2"/>
        <v>0.65400000000000003</v>
      </c>
      <c r="H30" s="280">
        <f t="shared" si="2"/>
        <v>0.65400000000000003</v>
      </c>
      <c r="I30" s="280">
        <f t="shared" si="2"/>
        <v>0.65400000000000003</v>
      </c>
      <c r="J30" s="280">
        <f t="shared" si="2"/>
        <v>0.65400000000000003</v>
      </c>
    </row>
    <row r="31" spans="3:24" ht="15">
      <c r="C31" s="182" t="str">
        <f>RES_techs_coms!C27</f>
        <v>R_DDW-MPS</v>
      </c>
      <c r="D31" s="279">
        <f>ROUNDDOWN(SUMIF(RES!$F$7:$F$62,C31,RES!$N$7:$N$62),3)</f>
        <v>5.0999999999999997E-2</v>
      </c>
      <c r="E31" s="280">
        <f t="shared" si="2"/>
        <v>5.0999999999999997E-2</v>
      </c>
      <c r="F31" s="280">
        <f t="shared" si="2"/>
        <v>5.0999999999999997E-2</v>
      </c>
      <c r="G31" s="280">
        <f t="shared" si="2"/>
        <v>5.0999999999999997E-2</v>
      </c>
      <c r="H31" s="280">
        <f t="shared" si="2"/>
        <v>5.0999999999999997E-2</v>
      </c>
      <c r="I31" s="280">
        <f t="shared" si="2"/>
        <v>5.0999999999999997E-2</v>
      </c>
      <c r="J31" s="280">
        <f t="shared" si="2"/>
        <v>5.0999999999999997E-2</v>
      </c>
    </row>
    <row r="32" spans="3:24" ht="15">
      <c r="C32" s="182" t="str">
        <f>RES_techs_coms!C28</f>
        <v>R_DDW-MPM</v>
      </c>
      <c r="D32" s="279">
        <f>ROUNDDOWN(SUMIF(RES!$F$7:$F$62,C32,RES!$N$7:$N$62),3)</f>
        <v>0</v>
      </c>
      <c r="E32" s="280">
        <f t="shared" si="2"/>
        <v>0</v>
      </c>
      <c r="F32" s="280">
        <f t="shared" si="2"/>
        <v>0</v>
      </c>
      <c r="G32" s="280">
        <f t="shared" si="2"/>
        <v>0</v>
      </c>
      <c r="H32" s="280">
        <f t="shared" si="2"/>
        <v>0</v>
      </c>
      <c r="I32" s="280">
        <f t="shared" si="2"/>
        <v>0</v>
      </c>
      <c r="J32" s="280">
        <f t="shared" si="2"/>
        <v>0</v>
      </c>
    </row>
    <row r="33" spans="3:10" ht="15">
      <c r="C33" s="182" t="str">
        <f>RES_techs_coms!C29</f>
        <v>R_JDW-SH</v>
      </c>
      <c r="D33" s="279">
        <f>ROUNDDOWN(SUMIF(RES!$F$7:$F$62,C33,RES!$N$7:$N$62),3)</f>
        <v>1.365</v>
      </c>
      <c r="E33" s="280">
        <f t="shared" si="2"/>
        <v>1.365</v>
      </c>
      <c r="F33" s="280">
        <f t="shared" si="2"/>
        <v>1.365</v>
      </c>
      <c r="G33" s="280">
        <f t="shared" si="2"/>
        <v>1.365</v>
      </c>
      <c r="H33" s="280">
        <f t="shared" si="2"/>
        <v>1.365</v>
      </c>
      <c r="I33" s="280">
        <f t="shared" si="2"/>
        <v>1.365</v>
      </c>
      <c r="J33" s="280">
        <f t="shared" si="2"/>
        <v>1.365</v>
      </c>
    </row>
    <row r="34" spans="3:10" ht="15">
      <c r="C34" s="182" t="str">
        <f>RES_techs_coms!C30</f>
        <v>R_JDW-WH</v>
      </c>
      <c r="D34" s="279">
        <f>ROUNDDOWN(SUMIF(RES!$F$7:$F$62,C34,RES!$N$7:$N$62),3)</f>
        <v>0.76200000000000001</v>
      </c>
      <c r="E34" s="280">
        <f t="shared" si="2"/>
        <v>0.76200000000000001</v>
      </c>
      <c r="F34" s="280">
        <f t="shared" si="2"/>
        <v>0.76200000000000001</v>
      </c>
      <c r="G34" s="280">
        <f t="shared" si="2"/>
        <v>0.76200000000000001</v>
      </c>
      <c r="H34" s="280">
        <f t="shared" si="2"/>
        <v>0.76200000000000001</v>
      </c>
      <c r="I34" s="280">
        <f t="shared" si="2"/>
        <v>0.76200000000000001</v>
      </c>
      <c r="J34" s="280">
        <f t="shared" si="2"/>
        <v>0.76200000000000001</v>
      </c>
    </row>
    <row r="35" spans="3:10" ht="15">
      <c r="C35" s="182" t="str">
        <f>RES_techs_coms!C31</f>
        <v>R_JDW-CK</v>
      </c>
      <c r="D35" s="279">
        <f>ROUNDDOWN(SUMIF(RES!$F$7:$F$62,C35,RES!$N$7:$N$62),3)</f>
        <v>0.13400000000000001</v>
      </c>
      <c r="E35" s="280">
        <f t="shared" si="2"/>
        <v>0.13400000000000001</v>
      </c>
      <c r="F35" s="280">
        <f t="shared" si="2"/>
        <v>0.13400000000000001</v>
      </c>
      <c r="G35" s="280">
        <f t="shared" si="2"/>
        <v>0.13400000000000001</v>
      </c>
      <c r="H35" s="280">
        <f t="shared" si="2"/>
        <v>0.13400000000000001</v>
      </c>
      <c r="I35" s="280">
        <f t="shared" si="2"/>
        <v>0.13400000000000001</v>
      </c>
      <c r="J35" s="280">
        <f t="shared" si="2"/>
        <v>0.13400000000000001</v>
      </c>
    </row>
    <row r="36" spans="3:10" ht="15">
      <c r="C36" s="182" t="str">
        <f>RES_techs_coms!C32</f>
        <v>R_JDW-RF</v>
      </c>
      <c r="D36" s="279">
        <f>ROUNDDOWN(SUMIF(RES!$F$7:$F$62,C36,RES!$N$7:$N$62),3)</f>
        <v>0.39500000000000002</v>
      </c>
      <c r="E36" s="280">
        <f t="shared" si="2"/>
        <v>0.39500000000000002</v>
      </c>
      <c r="F36" s="280">
        <f t="shared" si="2"/>
        <v>0.39500000000000002</v>
      </c>
      <c r="G36" s="280">
        <f t="shared" si="2"/>
        <v>0.39500000000000002</v>
      </c>
      <c r="H36" s="280">
        <f t="shared" si="2"/>
        <v>0.39500000000000002</v>
      </c>
      <c r="I36" s="280">
        <f t="shared" si="2"/>
        <v>0.39500000000000002</v>
      </c>
      <c r="J36" s="280">
        <f t="shared" si="2"/>
        <v>0.39500000000000002</v>
      </c>
    </row>
    <row r="37" spans="3:10" ht="15">
      <c r="C37" s="182" t="str">
        <f>RES_techs_coms!C33</f>
        <v>R_JDW-CD</v>
      </c>
      <c r="D37" s="279">
        <f>ROUNDDOWN(SUMIF(RES!$F$7:$F$62,C37,RES!$N$7:$N$62),3)</f>
        <v>1.0999999999999999E-2</v>
      </c>
      <c r="E37" s="280">
        <f t="shared" si="2"/>
        <v>1.0999999999999999E-2</v>
      </c>
      <c r="F37" s="280">
        <f t="shared" si="2"/>
        <v>1.0999999999999999E-2</v>
      </c>
      <c r="G37" s="280">
        <f t="shared" si="2"/>
        <v>1.0999999999999999E-2</v>
      </c>
      <c r="H37" s="280">
        <f t="shared" si="2"/>
        <v>1.0999999999999999E-2</v>
      </c>
      <c r="I37" s="280">
        <f t="shared" si="2"/>
        <v>1.0999999999999999E-2</v>
      </c>
      <c r="J37" s="280">
        <f t="shared" si="2"/>
        <v>1.0999999999999999E-2</v>
      </c>
    </row>
    <row r="38" spans="3:10" ht="15">
      <c r="C38" s="182" t="str">
        <f>RES_techs_coms!C34</f>
        <v>R_JDW-SC</v>
      </c>
      <c r="D38" s="279">
        <f>ROUNDDOWN(SUMIF(RES!$F$7:$F$62,C38,RES!$N$7:$N$62),3)</f>
        <v>8.1000000000000003E-2</v>
      </c>
      <c r="E38" s="280">
        <f t="shared" si="2"/>
        <v>8.1000000000000003E-2</v>
      </c>
      <c r="F38" s="280">
        <f t="shared" si="2"/>
        <v>8.1000000000000003E-2</v>
      </c>
      <c r="G38" s="280">
        <f t="shared" si="2"/>
        <v>8.1000000000000003E-2</v>
      </c>
      <c r="H38" s="280">
        <f t="shared" si="2"/>
        <v>8.1000000000000003E-2</v>
      </c>
      <c r="I38" s="280">
        <f t="shared" si="2"/>
        <v>8.1000000000000003E-2</v>
      </c>
      <c r="J38" s="280">
        <f t="shared" si="2"/>
        <v>8.1000000000000003E-2</v>
      </c>
    </row>
    <row r="39" spans="3:10" ht="15">
      <c r="C39" s="182" t="str">
        <f>RES_techs_coms!C35</f>
        <v>R_JDW-CW</v>
      </c>
      <c r="D39" s="279">
        <f>ROUNDDOWN(SUMIF(RES!$F$7:$F$62,C39,RES!$N$7:$N$62),3)</f>
        <v>3.6999999999999998E-2</v>
      </c>
      <c r="E39" s="280">
        <f t="shared" si="2"/>
        <v>3.6999999999999998E-2</v>
      </c>
      <c r="F39" s="280">
        <f t="shared" si="2"/>
        <v>3.6999999999999998E-2</v>
      </c>
      <c r="G39" s="280">
        <f t="shared" si="2"/>
        <v>3.6999999999999998E-2</v>
      </c>
      <c r="H39" s="280">
        <f t="shared" si="2"/>
        <v>3.6999999999999998E-2</v>
      </c>
      <c r="I39" s="280">
        <f t="shared" si="2"/>
        <v>3.6999999999999998E-2</v>
      </c>
      <c r="J39" s="280">
        <f t="shared" si="2"/>
        <v>3.6999999999999998E-2</v>
      </c>
    </row>
    <row r="40" spans="3:10" ht="15">
      <c r="C40" s="182" t="str">
        <f>RES_techs_coms!C36</f>
        <v>R_JDW-DW</v>
      </c>
      <c r="D40" s="279">
        <f>ROUNDDOWN(SUMIF(RES!$F$7:$F$62,C40,RES!$N$7:$N$62),3)</f>
        <v>1.2E-2</v>
      </c>
      <c r="E40" s="280">
        <f t="shared" si="2"/>
        <v>1.2E-2</v>
      </c>
      <c r="F40" s="280">
        <f t="shared" si="2"/>
        <v>1.2E-2</v>
      </c>
      <c r="G40" s="280">
        <f t="shared" si="2"/>
        <v>1.2E-2</v>
      </c>
      <c r="H40" s="280">
        <f t="shared" si="2"/>
        <v>1.2E-2</v>
      </c>
      <c r="I40" s="280">
        <f t="shared" si="2"/>
        <v>1.2E-2</v>
      </c>
      <c r="J40" s="280">
        <f t="shared" si="2"/>
        <v>1.2E-2</v>
      </c>
    </row>
    <row r="41" spans="3:10" ht="15">
      <c r="C41" s="182" t="str">
        <f>RES_techs_coms!C37</f>
        <v>R_JDW-LT</v>
      </c>
      <c r="D41" s="279">
        <f>ROUNDDOWN(SUMIF(RES!$F$7:$F$62,C41,RES!$N$7:$N$62),3)</f>
        <v>3.5000000000000003E-2</v>
      </c>
      <c r="E41" s="280">
        <f t="shared" si="2"/>
        <v>3.5000000000000003E-2</v>
      </c>
      <c r="F41" s="280">
        <f t="shared" si="2"/>
        <v>3.5000000000000003E-2</v>
      </c>
      <c r="G41" s="280">
        <f t="shared" si="2"/>
        <v>3.5000000000000003E-2</v>
      </c>
      <c r="H41" s="280">
        <f t="shared" si="2"/>
        <v>3.5000000000000003E-2</v>
      </c>
      <c r="I41" s="280">
        <f t="shared" si="2"/>
        <v>3.5000000000000003E-2</v>
      </c>
      <c r="J41" s="280">
        <f t="shared" si="2"/>
        <v>3.5000000000000003E-2</v>
      </c>
    </row>
    <row r="42" spans="3:10" ht="15">
      <c r="C42" s="182" t="str">
        <f>RES_techs_coms!C38</f>
        <v>R_JDW-OTH</v>
      </c>
      <c r="D42" s="279">
        <f>ROUNDDOWN(SUMIF(RES!$F$7:$F$62,C42,RES!$N$7:$N$62),3)</f>
        <v>0.14299999999999999</v>
      </c>
      <c r="E42" s="280">
        <f t="shared" si="2"/>
        <v>0.14299999999999999</v>
      </c>
      <c r="F42" s="280">
        <f t="shared" si="2"/>
        <v>0.14299999999999999</v>
      </c>
      <c r="G42" s="280">
        <f t="shared" si="2"/>
        <v>0.14299999999999999</v>
      </c>
      <c r="H42" s="280">
        <f t="shared" si="2"/>
        <v>0.14299999999999999</v>
      </c>
      <c r="I42" s="280">
        <f t="shared" si="2"/>
        <v>0.14299999999999999</v>
      </c>
      <c r="J42" s="280">
        <f t="shared" si="2"/>
        <v>0.14299999999999999</v>
      </c>
    </row>
    <row r="43" spans="3:10" ht="15">
      <c r="C43" s="182" t="str">
        <f>RES_techs_coms!C39</f>
        <v>R_JDW-MPS</v>
      </c>
      <c r="D43" s="279">
        <f>ROUNDDOWN(SUMIF(RES!$F$7:$F$62,C43,RES!$N$7:$N$62),3)</f>
        <v>1.0999999999999999E-2</v>
      </c>
      <c r="E43" s="280">
        <f t="shared" si="2"/>
        <v>1.0999999999999999E-2</v>
      </c>
      <c r="F43" s="280">
        <f t="shared" si="2"/>
        <v>1.0999999999999999E-2</v>
      </c>
      <c r="G43" s="280">
        <f t="shared" si="2"/>
        <v>1.0999999999999999E-2</v>
      </c>
      <c r="H43" s="280">
        <f t="shared" si="2"/>
        <v>1.0999999999999999E-2</v>
      </c>
      <c r="I43" s="280">
        <f t="shared" si="2"/>
        <v>1.0999999999999999E-2</v>
      </c>
      <c r="J43" s="280">
        <f t="shared" si="2"/>
        <v>1.0999999999999999E-2</v>
      </c>
    </row>
    <row r="44" spans="3:10" ht="15">
      <c r="C44" s="182" t="str">
        <f>RES_techs_coms!C40</f>
        <v>R_JDW-MPM</v>
      </c>
      <c r="D44" s="279">
        <f>ROUNDDOWN(SUMIF(RES!$F$7:$F$62,C44,RES!$N$7:$N$62),3)</f>
        <v>0</v>
      </c>
      <c r="E44" s="280">
        <f t="shared" si="2"/>
        <v>0</v>
      </c>
      <c r="F44" s="280">
        <f t="shared" si="2"/>
        <v>0</v>
      </c>
      <c r="G44" s="280">
        <f t="shared" si="2"/>
        <v>0</v>
      </c>
      <c r="H44" s="280">
        <f t="shared" si="2"/>
        <v>0</v>
      </c>
      <c r="I44" s="280">
        <f t="shared" si="2"/>
        <v>0</v>
      </c>
      <c r="J44" s="28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19" activePane="bottomLeft" state="frozen"/>
      <selection activeCell="A4" sqref="A4"/>
      <selection pane="bottomLeft" activeCell="J6" sqref="J6"/>
    </sheetView>
  </sheetViews>
  <sheetFormatPr defaultColWidth="9.140625" defaultRowHeight="15"/>
  <cols>
    <col min="1" max="2" width="9.140625" style="289"/>
    <col min="3" max="3" width="27" style="289" bestFit="1" customWidth="1"/>
    <col min="4" max="5" width="9.140625" style="289"/>
    <col min="6" max="6" width="12.85546875" style="289" bestFit="1" customWidth="1"/>
    <col min="7" max="13" width="9.140625" style="289"/>
    <col min="14" max="14" width="9.5703125" style="289" bestFit="1" customWidth="1"/>
    <col min="15" max="15" width="12" style="289" bestFit="1" customWidth="1"/>
    <col min="16" max="16384" width="9.140625" style="289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2.5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362</v>
      </c>
      <c r="I5" s="179" t="s">
        <v>901</v>
      </c>
      <c r="J5" s="179" t="s">
        <v>910</v>
      </c>
      <c r="K5" s="180" t="s">
        <v>356</v>
      </c>
      <c r="L5" s="179" t="s">
        <v>909</v>
      </c>
      <c r="M5" s="179" t="s">
        <v>896</v>
      </c>
      <c r="N5" s="179" t="s">
        <v>366</v>
      </c>
      <c r="O5" s="179" t="s">
        <v>338</v>
      </c>
      <c r="P5" s="179" t="s">
        <v>348</v>
      </c>
      <c r="Q5" s="179" t="s">
        <v>899</v>
      </c>
      <c r="R5" s="179" t="s">
        <v>900</v>
      </c>
      <c r="S5" s="179" t="s">
        <v>902</v>
      </c>
      <c r="T5" s="179" t="s">
        <v>908</v>
      </c>
      <c r="U5" s="179" t="s">
        <v>907</v>
      </c>
      <c r="V5" s="179" t="s">
        <v>903</v>
      </c>
      <c r="W5" s="179"/>
    </row>
    <row r="6" spans="3:23" ht="45.75" thickBot="1">
      <c r="C6" s="181" t="s">
        <v>322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897</v>
      </c>
      <c r="P6" s="181" t="s">
        <v>898</v>
      </c>
    </row>
    <row r="7" spans="3:23">
      <c r="C7" s="381" t="str">
        <f>+[6]SI!J2</f>
        <v>R_DDW-SH_Burner-WOD00</v>
      </c>
      <c r="D7" s="381" t="str">
        <f>+[6]SI!A2&amp;" - "&amp;[6]SI!C2&amp;" - "&amp;[6]SI!D2</f>
        <v>Detached dwellings - Heat/Cooling Devices - Burner (Direct Heat)</v>
      </c>
      <c r="E7" s="381" t="str">
        <f>+[6]SI!K2</f>
        <v>RESWOD</v>
      </c>
      <c r="F7" s="381" t="str">
        <f>+[6]SI!L2</f>
        <v>R_DDW-SH</v>
      </c>
      <c r="G7" s="382">
        <f>+[6]SI!O2</f>
        <v>0.6</v>
      </c>
      <c r="H7" s="383">
        <f>+[6]SI!Q2</f>
        <v>8.2100000000000006E-2</v>
      </c>
      <c r="I7" s="383">
        <f t="shared" ref="I7:I16" si="0">+IF(L7&gt;0.01,H7*0.75,0)</f>
        <v>6.1575000000000005E-2</v>
      </c>
      <c r="J7" s="381">
        <f>+[6]SI!P2</f>
        <v>20</v>
      </c>
      <c r="K7" s="381">
        <v>31.536000000000001</v>
      </c>
      <c r="L7" s="382">
        <f t="shared" ref="L7:L54" si="1">+N7/K7/H7</f>
        <v>0.63556873368172162</v>
      </c>
      <c r="M7" s="381"/>
      <c r="N7" s="384">
        <v>1.6455545675602543</v>
      </c>
      <c r="O7" s="380">
        <v>373</v>
      </c>
      <c r="P7" s="380"/>
      <c r="S7" s="289">
        <f>+N7/SUM(N7:N15)</f>
        <v>0.16236589190506423</v>
      </c>
      <c r="V7" s="289">
        <v>5</v>
      </c>
    </row>
    <row r="8" spans="3:23">
      <c r="C8" s="377" t="str">
        <f>+[6]SI!J3</f>
        <v>R_DDW-SH_Burner-LPG00</v>
      </c>
      <c r="D8" s="377" t="str">
        <f>+[6]SI!A3&amp;" - "&amp;[6]SI!C3&amp;" - "&amp;[6]SI!D3</f>
        <v>Detached dwellings - Heat/Cooling Devices - Burner (Direct Heat)</v>
      </c>
      <c r="E8" s="377" t="str">
        <f>+[6]SI!K3</f>
        <v>RESLPG</v>
      </c>
      <c r="F8" s="377" t="str">
        <f>+[6]SI!L3</f>
        <v>R_DDW-SH</v>
      </c>
      <c r="G8" s="378">
        <f>+[6]SI!O3</f>
        <v>0.8</v>
      </c>
      <c r="H8" s="379">
        <f>+[6]SI!Q3</f>
        <v>8.2100000000000006E-2</v>
      </c>
      <c r="I8" s="379">
        <f t="shared" si="0"/>
        <v>6.1575000000000005E-2</v>
      </c>
      <c r="J8" s="377">
        <f>+[6]SI!P3</f>
        <v>20</v>
      </c>
      <c r="K8" s="377">
        <v>31.536000000000001</v>
      </c>
      <c r="L8" s="378">
        <f t="shared" si="1"/>
        <v>0.1289628716678852</v>
      </c>
      <c r="M8" s="377"/>
      <c r="N8" s="385">
        <v>0.33389849322740295</v>
      </c>
      <c r="O8" s="376">
        <f>+[6]SI!U3</f>
        <v>1260</v>
      </c>
      <c r="P8" s="376">
        <f>+[6]SI!V3</f>
        <v>150</v>
      </c>
    </row>
    <row r="9" spans="3:23">
      <c r="C9" s="377" t="str">
        <f>+[6]SI!J4</f>
        <v>R_DDW-SH_Burner-DSL00</v>
      </c>
      <c r="D9" s="377" t="str">
        <f>+[6]SI!A4&amp;" - "&amp;[6]SI!C4&amp;" - "&amp;[6]SI!D4</f>
        <v>Detached dwellings - Heat/Cooling Devices - Burner (Direct Heat)</v>
      </c>
      <c r="E9" s="377" t="str">
        <f>+[6]SI!K4</f>
        <v>RESDSL</v>
      </c>
      <c r="F9" s="377" t="str">
        <f>+[6]SI!L4</f>
        <v>R_DDW-SH</v>
      </c>
      <c r="G9" s="378">
        <f>+[6]SI!O4</f>
        <v>0.8</v>
      </c>
      <c r="H9" s="379">
        <f>+[6]SI!Q4</f>
        <v>4.4999999999999997E-3</v>
      </c>
      <c r="I9" s="379">
        <f t="shared" si="0"/>
        <v>3.3749999999999995E-3</v>
      </c>
      <c r="J9" s="377">
        <v>5</v>
      </c>
      <c r="K9" s="377">
        <v>31.536000000000001</v>
      </c>
      <c r="L9" s="378">
        <f t="shared" si="1"/>
        <v>0.21598682363912264</v>
      </c>
      <c r="M9" s="377"/>
      <c r="N9" s="385">
        <v>3.0651122116275169E-2</v>
      </c>
      <c r="O9" s="376"/>
      <c r="P9" s="376"/>
      <c r="Q9" s="289">
        <v>0</v>
      </c>
      <c r="R9" s="289">
        <v>5</v>
      </c>
    </row>
    <row r="10" spans="3:23">
      <c r="C10" s="377" t="str">
        <f>+[6]SI!J5</f>
        <v>R_DDW-SH_Burner-COA00</v>
      </c>
      <c r="D10" s="377" t="str">
        <f>+[6]SI!A5&amp;" - "&amp;[6]SI!C5&amp;" - "&amp;[6]SI!D5</f>
        <v>Detached dwellings - Heat/Cooling Devices - Burner (Direct Heat)</v>
      </c>
      <c r="E10" s="377" t="str">
        <f>+[6]SI!K5</f>
        <v>RESCOA</v>
      </c>
      <c r="F10" s="377" t="str">
        <f>+[6]SI!L5</f>
        <v>R_DDW-SH</v>
      </c>
      <c r="G10" s="378">
        <f>+[6]SI!O5</f>
        <v>0.6</v>
      </c>
      <c r="H10" s="379">
        <f>+[6]SI!Q5</f>
        <v>4.4999999999999997E-3</v>
      </c>
      <c r="I10" s="379">
        <f t="shared" si="0"/>
        <v>3.3749999999999995E-3</v>
      </c>
      <c r="J10" s="377">
        <v>5</v>
      </c>
      <c r="K10" s="377">
        <v>31.536000000000001</v>
      </c>
      <c r="L10" s="378">
        <f t="shared" si="1"/>
        <v>0.14145720199644807</v>
      </c>
      <c r="M10" s="377"/>
      <c r="N10" s="385">
        <v>2.007447444971994E-2</v>
      </c>
      <c r="O10" s="376"/>
      <c r="P10" s="376"/>
      <c r="Q10" s="289">
        <v>0</v>
      </c>
      <c r="R10" s="289">
        <v>5</v>
      </c>
    </row>
    <row r="11" spans="3:23">
      <c r="C11" s="377" t="str">
        <f>+[6]SI!J6</f>
        <v>R_DDW-SH_OF-WOD00</v>
      </c>
      <c r="D11" s="377" t="str">
        <f>+[6]SI!A6&amp;" - "&amp;[6]SI!C6&amp;" - "&amp;[6]SI!D6</f>
        <v>Detached dwellings - Heat/Cooling Devices - Open Fire</v>
      </c>
      <c r="E11" s="377" t="str">
        <f>+[6]SI!K6</f>
        <v>RESWOD</v>
      </c>
      <c r="F11" s="377" t="str">
        <f>+[6]SI!L6</f>
        <v>R_DDW-SH</v>
      </c>
      <c r="G11" s="378">
        <f>+[6]SI!O6</f>
        <v>0.06</v>
      </c>
      <c r="H11" s="379">
        <f>+[6]SI!Q6</f>
        <v>8.2100000000000006E-2</v>
      </c>
      <c r="I11" s="379">
        <f t="shared" si="0"/>
        <v>0</v>
      </c>
      <c r="J11" s="377">
        <f>+[6]SI!P6</f>
        <v>50</v>
      </c>
      <c r="K11" s="377">
        <v>31.536000000000001</v>
      </c>
      <c r="L11" s="378">
        <f t="shared" si="1"/>
        <v>1.9528038957474069E-3</v>
      </c>
      <c r="M11" s="377"/>
      <c r="N11" s="385">
        <v>5.056015502181428E-3</v>
      </c>
      <c r="O11" s="376"/>
      <c r="P11" s="376"/>
      <c r="Q11" s="289">
        <v>0</v>
      </c>
      <c r="R11" s="289">
        <v>5</v>
      </c>
    </row>
    <row r="12" spans="3:23">
      <c r="C12" s="377" t="str">
        <f>+[6]SI!J7</f>
        <v>R_DDW-SH_OF-COA00</v>
      </c>
      <c r="D12" s="377" t="str">
        <f>+[6]SI!A7&amp;" - "&amp;[6]SI!C7&amp;" - "&amp;[6]SI!D7</f>
        <v>Detached dwellings - Heat/Cooling Devices - Open Fire</v>
      </c>
      <c r="E12" s="377" t="str">
        <f>+[6]SI!K7</f>
        <v>RESCOA</v>
      </c>
      <c r="F12" s="377" t="str">
        <f>+[6]SI!L7</f>
        <v>R_DDW-SH</v>
      </c>
      <c r="G12" s="378">
        <f>+[6]SI!O7</f>
        <v>0.06</v>
      </c>
      <c r="H12" s="379">
        <f>+[6]SI!Q7</f>
        <v>8.2100000000000006E-2</v>
      </c>
      <c r="I12" s="379">
        <f t="shared" si="0"/>
        <v>0</v>
      </c>
      <c r="J12" s="377">
        <f>+[6]SI!P7</f>
        <v>50</v>
      </c>
      <c r="K12" s="377">
        <v>31.536000000000001</v>
      </c>
      <c r="L12" s="378">
        <f t="shared" si="1"/>
        <v>1.4953222973901898E-3</v>
      </c>
      <c r="M12" s="377"/>
      <c r="N12" s="385">
        <v>3.8715473339778067E-3</v>
      </c>
      <c r="O12" s="376"/>
      <c r="P12" s="376"/>
      <c r="Q12" s="289">
        <v>0</v>
      </c>
      <c r="R12" s="289">
        <v>5</v>
      </c>
    </row>
    <row r="13" spans="3:23">
      <c r="C13" s="377" t="str">
        <f>+[6]SI!J8</f>
        <v>R_DDW-SH_OFWB-COA00</v>
      </c>
      <c r="D13" s="377" t="str">
        <f>+[6]SI!A8&amp;" - "&amp;[6]SI!C8&amp;" - "&amp;[6]SI!D8</f>
        <v>Detached dwellings - Heat/Cooling Devices - Open Fire, with Wetback</v>
      </c>
      <c r="E13" s="377" t="str">
        <f>+[6]SI!K8</f>
        <v>RESCOA</v>
      </c>
      <c r="F13" s="377" t="str">
        <f>+[6]SI!L8</f>
        <v>R_DDW-SH</v>
      </c>
      <c r="G13" s="378">
        <f>+[6]SI!O8</f>
        <v>0.06</v>
      </c>
      <c r="H13" s="379">
        <f>+[6]SI!Q8</f>
        <v>8.2100000000000006E-2</v>
      </c>
      <c r="I13" s="379">
        <f t="shared" si="0"/>
        <v>0</v>
      </c>
      <c r="J13" s="377">
        <f>+[6]SI!P8</f>
        <v>50</v>
      </c>
      <c r="K13" s="377">
        <v>31.536000000000001</v>
      </c>
      <c r="L13" s="378">
        <f t="shared" si="1"/>
        <v>1.7711276270210497E-4</v>
      </c>
      <c r="M13" s="377"/>
      <c r="N13" s="385">
        <v>4.5856364574349117E-4</v>
      </c>
      <c r="O13" s="376"/>
      <c r="P13" s="376"/>
      <c r="Q13" s="289">
        <v>0</v>
      </c>
      <c r="R13" s="289">
        <v>5</v>
      </c>
    </row>
    <row r="14" spans="3:23">
      <c r="C14" s="377" t="str">
        <f>+[6]SI!J9</f>
        <v>R_DDW-SH_HP-ELC00</v>
      </c>
      <c r="D14" s="377" t="str">
        <f>+[6]SI!A9&amp;" - "&amp;[6]SI!C9&amp;" - "&amp;[6]SI!D9</f>
        <v>Detached dwellings - Heat/Cooling Devices - Heat Pump (for Heating)</v>
      </c>
      <c r="E14" s="377" t="str">
        <f>+[6]SI!K9</f>
        <v>RESELC</v>
      </c>
      <c r="F14" s="377" t="str">
        <f>+[6]SI!L9</f>
        <v>R_DDW-SH</v>
      </c>
      <c r="G14" s="378">
        <f>+[6]SI!O9</f>
        <v>3.75</v>
      </c>
      <c r="H14" s="379">
        <f>+[6]SI!Q9</f>
        <v>8.2100000000000006E-2</v>
      </c>
      <c r="I14" s="379">
        <f t="shared" si="0"/>
        <v>6.1575000000000005E-2</v>
      </c>
      <c r="J14" s="377">
        <f>+[6]SI!P9</f>
        <v>12</v>
      </c>
      <c r="K14" s="377">
        <v>31.536000000000001</v>
      </c>
      <c r="L14" s="378">
        <f t="shared" si="1"/>
        <v>2.5591375006259285</v>
      </c>
      <c r="M14" s="377"/>
      <c r="N14" s="385">
        <v>6.6258772340405949</v>
      </c>
      <c r="O14" s="376">
        <f>+[6]SI!U9</f>
        <v>557.90697674418607</v>
      </c>
      <c r="P14" s="376"/>
    </row>
    <row r="15" spans="3:23">
      <c r="C15" s="373" t="str">
        <f>+[6]SI!J10</f>
        <v>R_DDW-SH_RH-ELC00</v>
      </c>
      <c r="D15" s="373" t="str">
        <f>+[6]SI!A10&amp;" - "&amp;[6]SI!C10&amp;" - "&amp;[6]SI!D10</f>
        <v>Detached dwellings - Heat/Cooling Devices - Resistance Heater</v>
      </c>
      <c r="E15" s="373" t="str">
        <f>+[6]SI!K10</f>
        <v>RESELC</v>
      </c>
      <c r="F15" s="373" t="str">
        <f>+[6]SI!L10</f>
        <v>R_DDW-SH</v>
      </c>
      <c r="G15" s="374">
        <f>+[6]SI!O10</f>
        <v>1</v>
      </c>
      <c r="H15" s="375">
        <f>+[6]SI!Q10</f>
        <v>8.2100000000000006E-2</v>
      </c>
      <c r="I15" s="375">
        <f t="shared" si="0"/>
        <v>6.1575000000000005E-2</v>
      </c>
      <c r="J15" s="373">
        <f>+[6]SI!P10</f>
        <v>5</v>
      </c>
      <c r="K15" s="373">
        <v>31.536000000000001</v>
      </c>
      <c r="L15" s="374">
        <f t="shared" si="1"/>
        <v>0.56753642132934778</v>
      </c>
      <c r="M15" s="373"/>
      <c r="N15" s="386">
        <v>1.469411726667774</v>
      </c>
      <c r="O15" s="372">
        <f>+[6]SI!U10</f>
        <v>24</v>
      </c>
      <c r="P15" s="372"/>
    </row>
    <row r="16" spans="3:23">
      <c r="C16" s="359" t="str">
        <f>+[6]SI!J11</f>
        <v>R_DDW-WH_OFWB-COA00</v>
      </c>
      <c r="D16" s="359" t="str">
        <f>+[6]SI!A11&amp;" - "&amp;[6]SI!C11&amp;" - "&amp;[6]SI!D11</f>
        <v>Detached dwellings - Heat/Cooling Devices - Open Fire, with Wetback</v>
      </c>
      <c r="E16" s="359" t="str">
        <f>+[6]SI!K11</f>
        <v>RESCOA</v>
      </c>
      <c r="F16" s="359" t="str">
        <f>+[6]SI!L11</f>
        <v>R_DDW-WH</v>
      </c>
      <c r="G16" s="360">
        <f>+[6]SI!O11</f>
        <v>0.16</v>
      </c>
      <c r="H16" s="361">
        <f>+[6]SI!Q11</f>
        <v>0.1666</v>
      </c>
      <c r="I16" s="361">
        <f t="shared" si="0"/>
        <v>0</v>
      </c>
      <c r="J16" s="359">
        <f>+[6]SI!P11</f>
        <v>50</v>
      </c>
      <c r="K16" s="359">
        <v>31.536000000000001</v>
      </c>
      <c r="L16" s="360">
        <f t="shared" si="1"/>
        <v>1.327729636744011E-4</v>
      </c>
      <c r="M16" s="359"/>
      <c r="N16" s="387">
        <v>6.9757555519382318E-4</v>
      </c>
      <c r="O16" s="358"/>
      <c r="P16" s="358"/>
      <c r="Q16" s="289">
        <v>0</v>
      </c>
      <c r="R16" s="289">
        <v>5</v>
      </c>
    </row>
    <row r="17" spans="3:18">
      <c r="C17" s="355" t="str">
        <f>+[6]SI!J12</f>
        <v>R_DDW-WH_HWC-SOL00</v>
      </c>
      <c r="D17" s="355" t="str">
        <f>+[6]SI!A12&amp;" - "&amp;[6]SI!C12&amp;" - "&amp;[6]SI!D12</f>
        <v>Detached dwellings - Heat/Cooling Devices - Hot Water Cylinder</v>
      </c>
      <c r="E17" s="355" t="str">
        <f>+[6]SI!K12</f>
        <v>RESSOL</v>
      </c>
      <c r="F17" s="355" t="str">
        <f>+[6]SI!L12</f>
        <v>R_DDW-WH</v>
      </c>
      <c r="G17" s="356">
        <f>+[6]SI!O12</f>
        <v>0.6</v>
      </c>
      <c r="H17" s="357">
        <v>0.125</v>
      </c>
      <c r="I17" s="357"/>
      <c r="J17" s="355">
        <f>+[6]SI!P12</f>
        <v>20</v>
      </c>
      <c r="K17" s="355">
        <v>31.536000000000001</v>
      </c>
      <c r="L17" s="356">
        <f t="shared" si="1"/>
        <v>1.0713499894114903E-2</v>
      </c>
      <c r="M17" s="355"/>
      <c r="N17" s="388">
        <v>4.2232616582600947E-2</v>
      </c>
      <c r="O17" s="354">
        <v>2121</v>
      </c>
      <c r="P17" s="354"/>
      <c r="Q17" s="289">
        <v>0</v>
      </c>
      <c r="R17" s="289">
        <v>5</v>
      </c>
    </row>
    <row r="18" spans="3:18">
      <c r="C18" s="355" t="str">
        <f>+[6]SI!J13</f>
        <v>R_DDW-WH_HWC-ELC00</v>
      </c>
      <c r="D18" s="355" t="str">
        <f>+[6]SI!A13&amp;" - "&amp;[6]SI!C13&amp;" - "&amp;[6]SI!D13</f>
        <v>Detached dwellings - Heat/Cooling Devices - Hot Water Cylinder</v>
      </c>
      <c r="E18" s="355" t="str">
        <f>+[6]SI!K13</f>
        <v>RESELC</v>
      </c>
      <c r="F18" s="355" t="str">
        <f>+[6]SI!L13</f>
        <v>R_DDW-WH</v>
      </c>
      <c r="G18" s="356">
        <f>+[6]SI!O13</f>
        <v>1</v>
      </c>
      <c r="H18" s="357">
        <v>0.125</v>
      </c>
      <c r="I18" s="357">
        <f t="shared" ref="I18:I38" si="2">+IF(L18&gt;0.01,H18*0.75,0)</f>
        <v>9.375E-2</v>
      </c>
      <c r="J18" s="355">
        <f>+[6]SI!P13</f>
        <v>20</v>
      </c>
      <c r="K18" s="355">
        <v>31.536000000000001</v>
      </c>
      <c r="L18" s="356">
        <f t="shared" si="1"/>
        <v>0.741362027650596</v>
      </c>
      <c r="M18" s="355"/>
      <c r="N18" s="388">
        <v>2.9224491129986494</v>
      </c>
      <c r="O18" s="354">
        <v>757.6</v>
      </c>
      <c r="P18" s="354"/>
    </row>
    <row r="19" spans="3:18">
      <c r="C19" s="355" t="str">
        <f>+[6]SI!J14</f>
        <v>R_DDW-WH_Gasheat-LPG00</v>
      </c>
      <c r="D19" s="355" t="str">
        <f>+[6]SI!A14&amp;" - "&amp;[6]SI!C14&amp;" - "&amp;[6]SI!D14</f>
        <v>Detached dwellings - Heat/Cooling Devices - Gas Water Heater</v>
      </c>
      <c r="E19" s="355" t="str">
        <f>+[6]SI!K14</f>
        <v>RESLPG</v>
      </c>
      <c r="F19" s="355" t="str">
        <f>+[6]SI!L14</f>
        <v>R_DDW-WH</v>
      </c>
      <c r="G19" s="356">
        <f>+[6]SI!O14</f>
        <v>0.8</v>
      </c>
      <c r="H19" s="357">
        <v>4.2000000000000003E-2</v>
      </c>
      <c r="I19" s="357">
        <f t="shared" si="2"/>
        <v>3.15E-2</v>
      </c>
      <c r="J19" s="355">
        <f>+[6]SI!P14</f>
        <v>20</v>
      </c>
      <c r="K19" s="355">
        <v>31.536000000000001</v>
      </c>
      <c r="L19" s="356">
        <f t="shared" si="1"/>
        <v>0.26867738584915041</v>
      </c>
      <c r="M19" s="355"/>
      <c r="N19" s="388">
        <v>0.35586642168582999</v>
      </c>
      <c r="O19" s="354">
        <v>250</v>
      </c>
      <c r="P19" s="354">
        <f>+[6]SI!V14</f>
        <v>150</v>
      </c>
    </row>
    <row r="20" spans="3:18">
      <c r="C20" s="351" t="str">
        <f>+[6]SI!J15</f>
        <v>R_DDW-WH_BRNWB-WOD00</v>
      </c>
      <c r="D20" s="351" t="str">
        <f>+[6]SI!A15&amp;" - "&amp;[6]SI!C15&amp;" - "&amp;[6]SI!D15</f>
        <v>Detached dwellings - Heat/Cooling Devices - Burner, with Wetback</v>
      </c>
      <c r="E20" s="351" t="str">
        <f>+[6]SI!K15</f>
        <v>RESWOD</v>
      </c>
      <c r="F20" s="351" t="str">
        <f>+[6]SI!L15</f>
        <v>R_DDW-WH</v>
      </c>
      <c r="G20" s="352">
        <f>+[6]SI!O15</f>
        <v>0.16</v>
      </c>
      <c r="H20" s="353">
        <f>+[6]SI!Q15</f>
        <v>0.1666</v>
      </c>
      <c r="I20" s="353">
        <f t="shared" si="2"/>
        <v>0</v>
      </c>
      <c r="J20" s="351">
        <f>+[6]SI!P15</f>
        <v>20</v>
      </c>
      <c r="K20" s="351">
        <v>31.536000000000001</v>
      </c>
      <c r="L20" s="352">
        <f t="shared" si="1"/>
        <v>6.015656406731328E-4</v>
      </c>
      <c r="M20" s="351"/>
      <c r="N20" s="389">
        <v>3.1605642757750346E-3</v>
      </c>
      <c r="O20" s="350"/>
      <c r="P20" s="350"/>
      <c r="Q20" s="289">
        <v>0</v>
      </c>
      <c r="R20" s="289">
        <v>5</v>
      </c>
    </row>
    <row r="21" spans="3:18">
      <c r="C21" s="307" t="str">
        <f>+[6]SI!J16</f>
        <v>R_DDW-CK_Oven-COA00</v>
      </c>
      <c r="D21" s="307" t="str">
        <f>+[6]SI!A16&amp;" - "&amp;[6]SI!C16&amp;" - "&amp;[6]SI!D16</f>
        <v>Detached dwellings - Heat/Cooling Devices - Cooking Ovens</v>
      </c>
      <c r="E21" s="307" t="str">
        <f>+[6]SI!K16</f>
        <v>RESCOA</v>
      </c>
      <c r="F21" s="307" t="str">
        <f>+[6]SI!L16</f>
        <v>R_DDW-CK</v>
      </c>
      <c r="G21" s="308">
        <f>+[6]SI!O16</f>
        <v>0.15</v>
      </c>
      <c r="H21" s="371">
        <v>1</v>
      </c>
      <c r="I21" s="371">
        <f t="shared" si="2"/>
        <v>0</v>
      </c>
      <c r="J21" s="307">
        <f>+[6]SI!P16</f>
        <v>10</v>
      </c>
      <c r="K21" s="307">
        <v>31.536000000000001</v>
      </c>
      <c r="L21" s="308">
        <f t="shared" si="1"/>
        <v>2.007291209506336E-6</v>
      </c>
      <c r="M21" s="307"/>
      <c r="N21" s="390">
        <v>6.3301935582991812E-5</v>
      </c>
      <c r="O21" s="306"/>
      <c r="P21" s="306"/>
      <c r="Q21" s="289">
        <v>0</v>
      </c>
      <c r="R21" s="289">
        <v>5</v>
      </c>
    </row>
    <row r="22" spans="3:18">
      <c r="C22" s="307" t="str">
        <f>+[6]SI!J17</f>
        <v>R_DDW-CK_Appl-ELC00</v>
      </c>
      <c r="D22" s="307" t="str">
        <f>+[6]SI!A17&amp;" - "&amp;[6]SI!C17&amp;" - "&amp;[6]SI!D17</f>
        <v>Detached dwellings - Heat/Cooling Devices - Cooking Appliances</v>
      </c>
      <c r="E22" s="307" t="str">
        <f>+[6]SI!K17</f>
        <v>RESELC</v>
      </c>
      <c r="F22" s="307" t="str">
        <f>+[6]SI!L17</f>
        <v>R_DDW-CK</v>
      </c>
      <c r="G22" s="308">
        <f>+[6]SI!O17</f>
        <v>0.75</v>
      </c>
      <c r="H22" s="371">
        <f>+[6]SI!Q17</f>
        <v>4.1599999999999998E-2</v>
      </c>
      <c r="I22" s="371">
        <f t="shared" si="2"/>
        <v>3.1199999999999999E-2</v>
      </c>
      <c r="J22" s="307">
        <f>+[6]SI!P17</f>
        <v>13</v>
      </c>
      <c r="K22" s="307">
        <v>31.536000000000001</v>
      </c>
      <c r="L22" s="308">
        <f t="shared" si="1"/>
        <v>0.46216965944236449</v>
      </c>
      <c r="M22" s="307"/>
      <c r="N22" s="390">
        <v>0.60631926701525529</v>
      </c>
      <c r="O22" s="306">
        <f>+[6]SI!U17</f>
        <v>449.99999999999994</v>
      </c>
      <c r="P22" s="306"/>
    </row>
    <row r="23" spans="3:18">
      <c r="C23" s="307" t="str">
        <f>+[6]SI!J18</f>
        <v>R_DDW-CK_Appl-LPG00</v>
      </c>
      <c r="D23" s="307" t="str">
        <f>+[6]SI!A18&amp;" - "&amp;[6]SI!C18&amp;" - "&amp;[6]SI!D18</f>
        <v>Detached dwellings - Heat/Cooling Devices - Cooking Appliances</v>
      </c>
      <c r="E23" s="307" t="str">
        <f>+[6]SI!K18</f>
        <v>RESLPG</v>
      </c>
      <c r="F23" s="307" t="str">
        <f>+[6]SI!L18</f>
        <v>R_DDW-CK</v>
      </c>
      <c r="G23" s="308">
        <f>+[6]SI!O18</f>
        <v>0.4</v>
      </c>
      <c r="H23" s="371">
        <f>+[6]SI!Q18</f>
        <v>4.1599999999999998E-2</v>
      </c>
      <c r="I23" s="371">
        <f t="shared" si="2"/>
        <v>0</v>
      </c>
      <c r="J23" s="307">
        <f>+[6]SI!P18</f>
        <v>13</v>
      </c>
      <c r="K23" s="307">
        <v>31.536000000000001</v>
      </c>
      <c r="L23" s="308">
        <f t="shared" si="1"/>
        <v>3.2847737200545984E-3</v>
      </c>
      <c r="M23" s="307"/>
      <c r="N23" s="390">
        <v>4.3092867598826991E-3</v>
      </c>
      <c r="O23" s="306">
        <f>+[6]SI!U18</f>
        <v>350</v>
      </c>
      <c r="P23" s="306">
        <f>+[6]SI!V18</f>
        <v>150</v>
      </c>
    </row>
    <row r="24" spans="3:18">
      <c r="C24" s="363" t="str">
        <f>+[6]SI!J19</f>
        <v>R_DDW-RF_Refriger-ELC00</v>
      </c>
      <c r="D24" s="363" t="str">
        <f>+[6]SI!A19&amp;" - "&amp;[6]SI!C19&amp;" - "&amp;[6]SI!D19</f>
        <v>Detached dwellings - Heat/Cooling Devices - Refrigeration systems</v>
      </c>
      <c r="E24" s="363" t="str">
        <f>+[6]SI!K19</f>
        <v>RESELC</v>
      </c>
      <c r="F24" s="363" t="str">
        <f>+[6]SI!L19</f>
        <v>R_DDW-RF</v>
      </c>
      <c r="G24" s="364">
        <f>+[6]SI!O19</f>
        <v>1.8</v>
      </c>
      <c r="H24" s="365">
        <f>+[6]SI!Q19</f>
        <v>1</v>
      </c>
      <c r="I24" s="365">
        <f t="shared" si="2"/>
        <v>0.75</v>
      </c>
      <c r="J24" s="363">
        <f>+[6]SI!P19</f>
        <v>18</v>
      </c>
      <c r="K24" s="363">
        <v>31.536000000000001</v>
      </c>
      <c r="L24" s="364">
        <f t="shared" si="1"/>
        <v>5.7118833232571303E-2</v>
      </c>
      <c r="M24" s="363"/>
      <c r="N24" s="391">
        <v>1.8012995248223687</v>
      </c>
      <c r="O24" s="362">
        <f>+[6]SI!U19</f>
        <v>3280</v>
      </c>
      <c r="P24" s="362"/>
    </row>
    <row r="25" spans="3:18">
      <c r="C25" s="323" t="str">
        <f>+[6]SI!J20</f>
        <v>R_DDW-CD_Dryer-ELC00</v>
      </c>
      <c r="D25" s="323" t="str">
        <f>+[6]SI!A20&amp;" - "&amp;[6]SI!C20&amp;" - "&amp;[6]SI!D20</f>
        <v>Detached dwellings - Heat/Cooling Devices - Clothes Dryer</v>
      </c>
      <c r="E25" s="323" t="str">
        <f>+[6]SI!K20</f>
        <v>RESELC</v>
      </c>
      <c r="F25" s="323" t="str">
        <f>+[6]SI!L20</f>
        <v>R_DDW-CD</v>
      </c>
      <c r="G25" s="324">
        <f>+[6]SI!O20</f>
        <v>0.25</v>
      </c>
      <c r="H25" s="325">
        <f>+[6]SI!Q20</f>
        <v>5.8999999999999999E-3</v>
      </c>
      <c r="I25" s="325">
        <f t="shared" si="2"/>
        <v>4.4250000000000001E-3</v>
      </c>
      <c r="J25" s="323">
        <f>+[6]SI!P20</f>
        <v>15</v>
      </c>
      <c r="K25" s="323">
        <v>31.536000000000001</v>
      </c>
      <c r="L25" s="324">
        <f t="shared" si="1"/>
        <v>0.28141488705083612</v>
      </c>
      <c r="M25" s="323"/>
      <c r="N25" s="392">
        <v>5.2360729280407491E-2</v>
      </c>
      <c r="O25" s="322">
        <f>+[6]SI!U20</f>
        <v>1665.3333333333333</v>
      </c>
      <c r="P25" s="322"/>
    </row>
    <row r="26" spans="3:18">
      <c r="C26" s="323" t="str">
        <f>+[6]SI!J21</f>
        <v>R_DDW-SC_HP-ELC00</v>
      </c>
      <c r="D26" s="323" t="str">
        <f>+[6]SI!A21&amp;" - "&amp;[6]SI!C21&amp;" - "&amp;[6]SI!D21</f>
        <v>Detached dwellings - Heat/Cooling Devices - Heat Pump (for Cooling)</v>
      </c>
      <c r="E26" s="323" t="str">
        <f>+[6]SI!K21</f>
        <v>RESELC</v>
      </c>
      <c r="F26" s="323" t="str">
        <f>+[6]SI!L21</f>
        <v>R_DDW-SC</v>
      </c>
      <c r="G26" s="324">
        <f>+[6]SI!O21</f>
        <v>3.45</v>
      </c>
      <c r="H26" s="325">
        <f>+[6]SI!Q21</f>
        <v>1.14E-2</v>
      </c>
      <c r="I26" s="325">
        <f t="shared" si="2"/>
        <v>8.5500000000000003E-3</v>
      </c>
      <c r="J26" s="323">
        <f>+[6]SI!P21</f>
        <v>12</v>
      </c>
      <c r="K26" s="323">
        <v>31.536000000000001</v>
      </c>
      <c r="L26" s="324">
        <f t="shared" si="1"/>
        <v>1.0338071003137448</v>
      </c>
      <c r="M26" s="323"/>
      <c r="N26" s="392">
        <v>0.37166440415663454</v>
      </c>
      <c r="O26" s="322">
        <f>+[6]SI!U21</f>
        <v>685.42857142857144</v>
      </c>
      <c r="P26" s="322"/>
    </row>
    <row r="27" spans="3:18">
      <c r="C27" s="323" t="str">
        <f>+[6]SI!J22</f>
        <v>R_DDW-CW_Washer-ELC00</v>
      </c>
      <c r="D27" s="323" t="str">
        <f>+[6]SI!A22&amp;" - "&amp;[6]SI!C22&amp;" - "&amp;[6]SI!D22</f>
        <v>Detached dwellings - Heat/Cooling Devices - Clothes Washers</v>
      </c>
      <c r="E27" s="323" t="str">
        <f>+[6]SI!K22</f>
        <v>RESELC</v>
      </c>
      <c r="F27" s="323" t="str">
        <f>+[6]SI!L22</f>
        <v>R_DDW-CW</v>
      </c>
      <c r="G27" s="324">
        <f>+[6]SI!O22</f>
        <v>0.25</v>
      </c>
      <c r="H27" s="325">
        <f>+[6]SI!Q22</f>
        <v>4.1599999999999998E-2</v>
      </c>
      <c r="I27" s="325">
        <f t="shared" si="2"/>
        <v>3.1199999999999999E-2</v>
      </c>
      <c r="J27" s="323">
        <f>+[6]SI!P22</f>
        <v>15</v>
      </c>
      <c r="K27" s="323">
        <v>31.536000000000001</v>
      </c>
      <c r="L27" s="324">
        <f t="shared" si="1"/>
        <v>0.12918113422219349</v>
      </c>
      <c r="M27" s="323"/>
      <c r="N27" s="392">
        <v>0.16947241995137349</v>
      </c>
      <c r="O27" s="322">
        <f>+[6]SI!U22</f>
        <v>3994.6666666666665</v>
      </c>
      <c r="P27" s="322"/>
    </row>
    <row r="28" spans="3:18">
      <c r="C28" s="323" t="str">
        <f>+[6]SI!J23</f>
        <v>R_DDW-DW_Dwash-ELC00</v>
      </c>
      <c r="D28" s="323" t="str">
        <f>+[6]SI!A23&amp;" - "&amp;[6]SI!C23&amp;" - "&amp;[6]SI!D23</f>
        <v>Detached dwellings - Heat/Cooling Devices - Dishwashers</v>
      </c>
      <c r="E28" s="323" t="str">
        <f>+[6]SI!K23</f>
        <v>RESELC</v>
      </c>
      <c r="F28" s="323" t="str">
        <f>+[6]SI!L23</f>
        <v>R_DDW-DW</v>
      </c>
      <c r="G28" s="324">
        <f>+[6]SI!O23</f>
        <v>0.25</v>
      </c>
      <c r="H28" s="325">
        <f>+[6]SI!Q23</f>
        <v>4.1599999999999998E-2</v>
      </c>
      <c r="I28" s="325">
        <f t="shared" si="2"/>
        <v>3.1199999999999999E-2</v>
      </c>
      <c r="J28" s="323">
        <f>+[6]SI!P23</f>
        <v>15</v>
      </c>
      <c r="K28" s="323">
        <v>31.536000000000001</v>
      </c>
      <c r="L28" s="324">
        <f t="shared" si="1"/>
        <v>4.290279860147346E-2</v>
      </c>
      <c r="M28" s="323"/>
      <c r="N28" s="392">
        <v>5.6284078518556387E-2</v>
      </c>
      <c r="O28" s="322">
        <f>+[6]SI!U23</f>
        <v>2640</v>
      </c>
      <c r="P28" s="322"/>
    </row>
    <row r="29" spans="3:18">
      <c r="C29" s="368" t="str">
        <f>+[6]SI!J24</f>
        <v>R_DDW-LT_LED-ELC00</v>
      </c>
      <c r="D29" s="368" t="str">
        <f>+[6]SI!A24&amp;" - "&amp;[6]SI!C24&amp;" - "&amp;[6]SI!D24</f>
        <v>Detached dwellings - Electronics and Lights - LED</v>
      </c>
      <c r="E29" s="368" t="str">
        <f>+[6]SI!K24</f>
        <v>RESELC</v>
      </c>
      <c r="F29" s="368" t="str">
        <f>+[6]SI!L24</f>
        <v>R_DDW-LT</v>
      </c>
      <c r="G29" s="369">
        <f>+[6]SI!O24</f>
        <v>0.9</v>
      </c>
      <c r="H29" s="370">
        <f>+[6]SI!Q24</f>
        <v>0.1666</v>
      </c>
      <c r="I29" s="370">
        <f t="shared" si="2"/>
        <v>0</v>
      </c>
      <c r="J29" s="368">
        <f>+[6]SI!P24</f>
        <v>14</v>
      </c>
      <c r="K29" s="368">
        <v>31.536000000000001</v>
      </c>
      <c r="L29" s="369">
        <f t="shared" si="1"/>
        <v>8.9504256898145296E-4</v>
      </c>
      <c r="M29" s="368"/>
      <c r="N29" s="393">
        <v>4.7024620050694901E-3</v>
      </c>
      <c r="O29" s="367">
        <f>+[6]SI!U24</f>
        <v>1148.3253588516748</v>
      </c>
      <c r="P29" s="367"/>
    </row>
    <row r="30" spans="3:18">
      <c r="C30" s="289" t="str">
        <f>+[6]SI!J25</f>
        <v>R_DDW-LT_Incan-ELC00</v>
      </c>
      <c r="D30" s="289" t="str">
        <f>+[6]SI!A25&amp;" - "&amp;[6]SI!C25&amp;" - "&amp;[6]SI!D25</f>
        <v>Detached dwellings - Electronics and Lights - Incandescent</v>
      </c>
      <c r="E30" s="289" t="str">
        <f>+[6]SI!K25</f>
        <v>RESELC</v>
      </c>
      <c r="F30" s="289" t="str">
        <f>+[6]SI!L25</f>
        <v>R_DDW-LT</v>
      </c>
      <c r="G30" s="292">
        <f>+[6]SI!O25</f>
        <v>0.1</v>
      </c>
      <c r="H30" s="366">
        <f>+[6]SI!Q25</f>
        <v>0.1666</v>
      </c>
      <c r="I30" s="366">
        <f t="shared" si="2"/>
        <v>0.12495000000000001</v>
      </c>
      <c r="J30" s="289">
        <f>+[6]SI!P25</f>
        <v>1</v>
      </c>
      <c r="K30" s="289">
        <v>31.536000000000001</v>
      </c>
      <c r="L30" s="292">
        <f t="shared" si="1"/>
        <v>1.6059044681248805E-2</v>
      </c>
      <c r="N30" s="394">
        <v>8.4372576309105871E-2</v>
      </c>
      <c r="O30" s="290">
        <f>+[6]SI!U25</f>
        <v>777.77777777777783</v>
      </c>
      <c r="P30" s="290"/>
    </row>
    <row r="31" spans="3:18">
      <c r="C31" s="363" t="str">
        <f>+[6]SI!J26</f>
        <v>R_DDW-LT_CFL-ELC00</v>
      </c>
      <c r="D31" s="363" t="str">
        <f>+[6]SI!A26&amp;" - "&amp;[6]SI!C26&amp;" - "&amp;[6]SI!D26</f>
        <v>Detached dwellings - Electronics and Lights - Fluorescent</v>
      </c>
      <c r="E31" s="363" t="str">
        <f>+[6]SI!K26</f>
        <v>RESELC</v>
      </c>
      <c r="F31" s="363" t="str">
        <f>+[6]SI!L26</f>
        <v>R_DDW-LT</v>
      </c>
      <c r="G31" s="364">
        <f>+[6]SI!O26</f>
        <v>0.8</v>
      </c>
      <c r="H31" s="365">
        <f>+[6]SI!Q26</f>
        <v>0.1666</v>
      </c>
      <c r="I31" s="365">
        <f t="shared" si="2"/>
        <v>0.12495000000000001</v>
      </c>
      <c r="J31" s="363">
        <f>+[6]SI!P26</f>
        <v>7</v>
      </c>
      <c r="K31" s="363">
        <v>31.536000000000001</v>
      </c>
      <c r="L31" s="364">
        <f t="shared" si="1"/>
        <v>1.633539427378318E-2</v>
      </c>
      <c r="M31" s="363"/>
      <c r="N31" s="391">
        <v>8.5824488770083196E-2</v>
      </c>
      <c r="O31" s="362">
        <f>+[6]SI!U26</f>
        <v>1176.4705882352941</v>
      </c>
      <c r="P31" s="362"/>
    </row>
    <row r="32" spans="3:18">
      <c r="C32" s="323" t="str">
        <f>+[6]SI!J27</f>
        <v>R_DDW-OTH_Elec-ELC00</v>
      </c>
      <c r="D32" s="323" t="str">
        <f>+[6]SI!A27&amp;" - "&amp;[6]SI!C27&amp;" - "&amp;[6]SI!D27</f>
        <v>Detached dwellings - Electronics and Lights - Electronics</v>
      </c>
      <c r="E32" s="323" t="str">
        <f>+[6]SI!K27</f>
        <v>RESELC</v>
      </c>
      <c r="F32" s="323" t="str">
        <f>+[6]SI!L27</f>
        <v>R_DDW-OTH</v>
      </c>
      <c r="G32" s="324">
        <f>+[6]SI!O27</f>
        <v>0.9</v>
      </c>
      <c r="H32" s="325">
        <f>+[6]SI!Q27</f>
        <v>0.1666</v>
      </c>
      <c r="I32" s="325">
        <f t="shared" si="2"/>
        <v>0.12495000000000001</v>
      </c>
      <c r="J32" s="323">
        <f>+[6]SI!P27</f>
        <v>5</v>
      </c>
      <c r="K32" s="323">
        <v>31.536000000000001</v>
      </c>
      <c r="L32" s="324">
        <f t="shared" si="1"/>
        <v>0.12454040328154573</v>
      </c>
      <c r="M32" s="323"/>
      <c r="N32" s="392">
        <v>0.65432252590394524</v>
      </c>
      <c r="O32" s="322">
        <f>+[6]SI!U27</f>
        <v>733.33333333333337</v>
      </c>
      <c r="P32" s="322"/>
    </row>
    <row r="33" spans="3:18">
      <c r="C33" s="323" t="str">
        <f>+[6]SI!J28</f>
        <v>R_DDW-MPS_Motor-ELC00</v>
      </c>
      <c r="D33" s="323" t="str">
        <f>+[6]SI!A28&amp;" - "&amp;[6]SI!C28&amp;" - "&amp;[6]SI!D28</f>
        <v>Detached dwellings - Stationary Motors - Electric Motor</v>
      </c>
      <c r="E33" s="323" t="str">
        <f>+[6]SI!K28</f>
        <v>RESELC</v>
      </c>
      <c r="F33" s="323" t="str">
        <f>+[6]SI!L28</f>
        <v>R_DDW-MPS</v>
      </c>
      <c r="G33" s="324">
        <f>+[6]SI!O28</f>
        <v>0.75</v>
      </c>
      <c r="H33" s="325">
        <f>+[6]SI!Q28</f>
        <v>2.8999999999999998E-3</v>
      </c>
      <c r="I33" s="325">
        <f t="shared" si="2"/>
        <v>2.1749999999999999E-3</v>
      </c>
      <c r="J33" s="323">
        <f>+[6]SI!P28</f>
        <v>15</v>
      </c>
      <c r="K33" s="323">
        <v>31.536000000000001</v>
      </c>
      <c r="L33" s="324">
        <f t="shared" si="1"/>
        <v>0.56739311739525933</v>
      </c>
      <c r="M33" s="323"/>
      <c r="N33" s="392">
        <v>5.1890597115513006E-2</v>
      </c>
      <c r="O33" s="322">
        <f>+[6]SI!U28</f>
        <v>153.33333333333334</v>
      </c>
      <c r="P33" s="322"/>
    </row>
    <row r="34" spans="3:18">
      <c r="C34" s="323" t="str">
        <f>+[6]SI!J29</f>
        <v>R_DDW-MPM_ICE-PET00</v>
      </c>
      <c r="D34" s="323" t="str">
        <f>+[6]SI!A29&amp;" - "&amp;[6]SI!C29&amp;" - "&amp;[6]SI!D29</f>
        <v>Detached dwellings - Stationary Motors - Internal Combustion (Domestic Use)</v>
      </c>
      <c r="E34" s="323" t="str">
        <f>+[6]SI!K29</f>
        <v>RESPET</v>
      </c>
      <c r="F34" s="323" t="str">
        <f>+[6]SI!L29</f>
        <v>R_DDW-MPM</v>
      </c>
      <c r="G34" s="324">
        <f>+[6]SI!O29</f>
        <v>0.25</v>
      </c>
      <c r="H34" s="325">
        <f>+[6]SI!Q29</f>
        <v>2.8999999999999998E-3</v>
      </c>
      <c r="I34" s="325">
        <f t="shared" si="2"/>
        <v>0</v>
      </c>
      <c r="J34" s="323">
        <f>+[6]SI!P29</f>
        <v>10</v>
      </c>
      <c r="K34" s="323">
        <v>31.536000000000001</v>
      </c>
      <c r="L34" s="324">
        <f t="shared" si="1"/>
        <v>1.4231057389439233E-4</v>
      </c>
      <c r="M34" s="323"/>
      <c r="N34" s="392">
        <v>1.3014928149167314E-5</v>
      </c>
      <c r="O34" s="322">
        <f>+[6]SI!U29</f>
        <v>1466.6666666666667</v>
      </c>
      <c r="P34" s="322"/>
    </row>
    <row r="35" spans="3:18">
      <c r="C35" s="359" t="str">
        <f>+[6]SI!J30</f>
        <v>R_JDW-SH_Burner-LPG00</v>
      </c>
      <c r="D35" s="359" t="str">
        <f>+[6]SI!A30&amp;" - "&amp;[6]SI!C30&amp;" - "&amp;[6]SI!D30</f>
        <v>Joined dwellings - Heat/Cooling Devices - Burner (Direct Heat)</v>
      </c>
      <c r="E35" s="359" t="str">
        <f>+[6]SI!K30</f>
        <v>RESLPG</v>
      </c>
      <c r="F35" s="359" t="str">
        <f>+[6]SI!L30</f>
        <v>R_JDW-SH</v>
      </c>
      <c r="G35" s="360">
        <f>+[6]SI!O30</f>
        <v>0.8</v>
      </c>
      <c r="H35" s="361">
        <f>+[6]SI!Q30</f>
        <v>8.2100000000000006E-2</v>
      </c>
      <c r="I35" s="361">
        <f t="shared" si="2"/>
        <v>6.1575000000000005E-2</v>
      </c>
      <c r="J35" s="359">
        <f>+[6]SI!P30</f>
        <v>20</v>
      </c>
      <c r="K35" s="359">
        <v>31.536000000000001</v>
      </c>
      <c r="L35" s="360">
        <f t="shared" si="1"/>
        <v>2.0819789967289247E-2</v>
      </c>
      <c r="M35" s="359"/>
      <c r="N35" s="387">
        <v>5.3904634795132411E-2</v>
      </c>
      <c r="O35" s="358">
        <f>+[6]SI!U30</f>
        <v>807.46268656716427</v>
      </c>
      <c r="P35" s="358">
        <f>+[6]SI!V30</f>
        <v>150</v>
      </c>
    </row>
    <row r="36" spans="3:18">
      <c r="C36" s="355" t="str">
        <f>+[6]SI!J31</f>
        <v>R_JDW-SH_Burner-DSL00</v>
      </c>
      <c r="D36" s="355" t="str">
        <f>+[6]SI!A31&amp;" - "&amp;[6]SI!C31&amp;" - "&amp;[6]SI!D31</f>
        <v>Joined dwellings - Heat/Cooling Devices - Burner (Direct Heat)</v>
      </c>
      <c r="E36" s="355" t="str">
        <f>+[6]SI!K31</f>
        <v>RESDSL</v>
      </c>
      <c r="F36" s="355" t="str">
        <f>+[6]SI!L31</f>
        <v>R_JDW-SH</v>
      </c>
      <c r="G36" s="356">
        <f>+[6]SI!O31</f>
        <v>0.8</v>
      </c>
      <c r="H36" s="357">
        <f>+[6]SI!Q31</f>
        <v>4.4999999999999997E-3</v>
      </c>
      <c r="I36" s="357">
        <f t="shared" si="2"/>
        <v>3.3749999999999995E-3</v>
      </c>
      <c r="J36" s="355">
        <v>5</v>
      </c>
      <c r="K36" s="355">
        <v>31.536000000000001</v>
      </c>
      <c r="L36" s="356">
        <f t="shared" si="1"/>
        <v>3.4868952945224206E-2</v>
      </c>
      <c r="M36" s="355"/>
      <c r="N36" s="388">
        <v>4.9483228503626577E-3</v>
      </c>
      <c r="O36" s="354"/>
      <c r="P36" s="354"/>
      <c r="Q36" s="289">
        <v>0</v>
      </c>
      <c r="R36" s="289">
        <v>5</v>
      </c>
    </row>
    <row r="37" spans="3:18">
      <c r="C37" s="355" t="str">
        <f>+[6]SI!J32</f>
        <v>R_JDW-SH_HP-ELC00</v>
      </c>
      <c r="D37" s="355" t="str">
        <f>+[6]SI!A32&amp;" - "&amp;[6]SI!C32&amp;" - "&amp;[6]SI!D32</f>
        <v>Joined dwellings - Heat/Cooling Devices - Heat Pump (for Heating)</v>
      </c>
      <c r="E37" s="355" t="str">
        <f>+[6]SI!K32</f>
        <v>RESELC</v>
      </c>
      <c r="F37" s="355" t="str">
        <f>+[6]SI!L32</f>
        <v>R_JDW-SH</v>
      </c>
      <c r="G37" s="356">
        <f>+[6]SI!O32</f>
        <v>3.75</v>
      </c>
      <c r="H37" s="357">
        <f>+[6]SI!Q32</f>
        <v>8.2100000000000006E-2</v>
      </c>
      <c r="I37" s="357">
        <f t="shared" si="2"/>
        <v>6.1575000000000005E-2</v>
      </c>
      <c r="J37" s="355">
        <f>+[6]SI!P32</f>
        <v>12</v>
      </c>
      <c r="K37" s="355">
        <v>31.536000000000001</v>
      </c>
      <c r="L37" s="356">
        <f t="shared" si="1"/>
        <v>0.41314763366667134</v>
      </c>
      <c r="M37" s="355"/>
      <c r="N37" s="388">
        <v>1.0696828519531274</v>
      </c>
      <c r="O37" s="354">
        <f>+[6]SI!U32</f>
        <v>702.8125</v>
      </c>
      <c r="P37" s="354"/>
    </row>
    <row r="38" spans="3:18">
      <c r="C38" s="351" t="str">
        <f>+[6]SI!J33</f>
        <v>R_JDW-SH_RH-ELC00</v>
      </c>
      <c r="D38" s="351" t="str">
        <f>+[6]SI!A33&amp;" - "&amp;[6]SI!C33&amp;" - "&amp;[6]SI!D33</f>
        <v>Joined dwellings - Heat/Cooling Devices - Resistance Heater</v>
      </c>
      <c r="E38" s="351" t="str">
        <f>+[6]SI!K33</f>
        <v>RESELC</v>
      </c>
      <c r="F38" s="351" t="str">
        <f>+[6]SI!L33</f>
        <v>R_JDW-SH</v>
      </c>
      <c r="G38" s="352">
        <f>+[6]SI!O33</f>
        <v>1</v>
      </c>
      <c r="H38" s="353">
        <f>+[6]SI!Q33</f>
        <v>8.2100000000000006E-2</v>
      </c>
      <c r="I38" s="353">
        <f t="shared" si="2"/>
        <v>6.1575000000000005E-2</v>
      </c>
      <c r="J38" s="351">
        <f>+[6]SI!P33</f>
        <v>5</v>
      </c>
      <c r="K38" s="351">
        <v>31.536000000000001</v>
      </c>
      <c r="L38" s="352">
        <f t="shared" si="1"/>
        <v>9.1623185324946982E-2</v>
      </c>
      <c r="M38" s="351"/>
      <c r="N38" s="389">
        <v>0.23722210221465809</v>
      </c>
      <c r="O38" s="350">
        <f>+[6]SI!U33</f>
        <v>24</v>
      </c>
      <c r="P38" s="350"/>
    </row>
    <row r="39" spans="3:18">
      <c r="C39" s="347" t="str">
        <f>+[6]SI!J34</f>
        <v>R_JDW-WH_HWC-SOL00</v>
      </c>
      <c r="D39" s="347" t="str">
        <f>+[6]SI!A34&amp;" - "&amp;[6]SI!C34&amp;" - "&amp;[6]SI!D34</f>
        <v>Joined dwellings - Heat/Cooling Devices - Hot Water Cylinder</v>
      </c>
      <c r="E39" s="347" t="str">
        <f>+[6]SI!K34</f>
        <v>RESSOL</v>
      </c>
      <c r="F39" s="347" t="str">
        <f>+[6]SI!L34</f>
        <v>R_JDW-WH</v>
      </c>
      <c r="G39" s="348">
        <f>+[6]SI!O34</f>
        <v>0.6</v>
      </c>
      <c r="H39" s="345">
        <f>+[6]SI!Q34</f>
        <v>8.3299999999999999E-2</v>
      </c>
      <c r="I39" s="349"/>
      <c r="J39" s="347">
        <f>+[6]SI!P34</f>
        <v>20</v>
      </c>
      <c r="K39" s="347">
        <v>31.536000000000001</v>
      </c>
      <c r="L39" s="348">
        <f t="shared" si="1"/>
        <v>3.6927486704183324E-3</v>
      </c>
      <c r="M39" s="347"/>
      <c r="N39" s="395">
        <v>9.7006616884570337E-3</v>
      </c>
      <c r="O39" s="346">
        <v>2121</v>
      </c>
      <c r="P39" s="346"/>
      <c r="Q39" s="289">
        <v>0</v>
      </c>
      <c r="R39" s="289">
        <v>5</v>
      </c>
    </row>
    <row r="40" spans="3:18">
      <c r="C40" s="343" t="str">
        <f>+[6]SI!J35</f>
        <v>R_JDW-WH_HWC-ELC00</v>
      </c>
      <c r="D40" s="343" t="str">
        <f>+[6]SI!A35&amp;" - "&amp;[6]SI!C35&amp;" - "&amp;[6]SI!D35</f>
        <v>Joined dwellings - Heat/Cooling Devices - Hot Water Cylinder</v>
      </c>
      <c r="E40" s="343" t="str">
        <f>+[6]SI!K35</f>
        <v>RESELC</v>
      </c>
      <c r="F40" s="343" t="str">
        <f>+[6]SI!L35</f>
        <v>R_JDW-WH</v>
      </c>
      <c r="G40" s="344">
        <f>+[6]SI!O35</f>
        <v>1</v>
      </c>
      <c r="H40" s="345">
        <f>+[6]SI!Q35</f>
        <v>8.3299999999999999E-2</v>
      </c>
      <c r="I40" s="345">
        <f t="shared" ref="I40:I54" si="3">+IF(L40&gt;0.01,H40*0.75,0)</f>
        <v>6.2475000000000003E-2</v>
      </c>
      <c r="J40" s="343">
        <f>+[6]SI!P35</f>
        <v>20</v>
      </c>
      <c r="K40" s="343">
        <v>31.536000000000001</v>
      </c>
      <c r="L40" s="344">
        <f t="shared" si="1"/>
        <v>0.25553401493093958</v>
      </c>
      <c r="M40" s="343"/>
      <c r="N40" s="396">
        <v>0.67127477388201384</v>
      </c>
      <c r="O40" s="342">
        <v>757.6</v>
      </c>
      <c r="P40" s="342"/>
    </row>
    <row r="41" spans="3:18">
      <c r="C41" s="339" t="str">
        <f>+[6]SI!J36</f>
        <v>R_JDW-WH_Gasheat-LPG00</v>
      </c>
      <c r="D41" s="339" t="str">
        <f>+[6]SI!A36&amp;" - "&amp;[6]SI!C36&amp;" - "&amp;[6]SI!D36</f>
        <v>Joined dwellings - Heat/Cooling Devices - Gas Water Heater</v>
      </c>
      <c r="E41" s="339" t="str">
        <f>+[6]SI!K36</f>
        <v>RESLPG</v>
      </c>
      <c r="F41" s="339" t="str">
        <f>+[6]SI!L36</f>
        <v>R_JDW-WH</v>
      </c>
      <c r="G41" s="340">
        <f>+[6]SI!O36</f>
        <v>0.8</v>
      </c>
      <c r="H41" s="341">
        <v>2.8000000000000001E-2</v>
      </c>
      <c r="I41" s="341">
        <f t="shared" si="3"/>
        <v>2.1000000000000001E-2</v>
      </c>
      <c r="J41" s="339">
        <f>+[6]SI!P36</f>
        <v>20</v>
      </c>
      <c r="K41" s="339">
        <v>31.536000000000001</v>
      </c>
      <c r="L41" s="340">
        <f t="shared" si="1"/>
        <v>9.2571167773751295E-2</v>
      </c>
      <c r="M41" s="339"/>
      <c r="N41" s="397">
        <v>8.174108171356459E-2</v>
      </c>
      <c r="O41" s="338">
        <v>250</v>
      </c>
      <c r="P41" s="338">
        <f>+[6]SI!V36</f>
        <v>150</v>
      </c>
    </row>
    <row r="42" spans="3:18">
      <c r="C42" s="335" t="str">
        <f>+[6]SI!J37</f>
        <v>R_JDW-CK_Appl-ELC00</v>
      </c>
      <c r="D42" s="335" t="str">
        <f>+[6]SI!A37&amp;" - "&amp;[6]SI!C37&amp;" - "&amp;[6]SI!D37</f>
        <v>Joined dwellings - Heat/Cooling Devices - Cooking Appliances</v>
      </c>
      <c r="E42" s="335" t="str">
        <f>+[6]SI!K37</f>
        <v>RESELC</v>
      </c>
      <c r="F42" s="335" t="str">
        <f>+[6]SI!L37</f>
        <v>R_JDW-CK</v>
      </c>
      <c r="G42" s="336">
        <f>+[6]SI!O37</f>
        <v>0.75</v>
      </c>
      <c r="H42" s="337">
        <f>+[6]SI!Q37</f>
        <v>2.8000000000000001E-2</v>
      </c>
      <c r="I42" s="337">
        <f t="shared" si="3"/>
        <v>2.1000000000000001E-2</v>
      </c>
      <c r="J42" s="335">
        <f>+[6]SI!P37</f>
        <v>13</v>
      </c>
      <c r="K42" s="335">
        <v>31.536000000000001</v>
      </c>
      <c r="L42" s="336">
        <f t="shared" si="1"/>
        <v>0.1507285021735377</v>
      </c>
      <c r="M42" s="335"/>
      <c r="N42" s="398">
        <v>0.13309447324725118</v>
      </c>
      <c r="O42" s="334">
        <f>+[6]SI!U37</f>
        <v>449.99999999999994</v>
      </c>
      <c r="P42" s="334"/>
    </row>
    <row r="43" spans="3:18">
      <c r="C43" s="331" t="str">
        <f>+[6]SI!J38</f>
        <v>R_JDW-CK_Appl-LPG00</v>
      </c>
      <c r="D43" s="331" t="str">
        <f>+[6]SI!A38&amp;" - "&amp;[6]SI!C38&amp;" - "&amp;[6]SI!D38</f>
        <v>Joined dwellings - Heat/Cooling Devices - Cooking Appliances</v>
      </c>
      <c r="E43" s="331" t="str">
        <f>+[6]SI!K38</f>
        <v>RESLPG</v>
      </c>
      <c r="F43" s="331" t="str">
        <f>+[6]SI!L38</f>
        <v>R_JDW-CK</v>
      </c>
      <c r="G43" s="332">
        <f>+[6]SI!O38</f>
        <v>0.4</v>
      </c>
      <c r="H43" s="333">
        <f>+[6]SI!Q38</f>
        <v>2.8000000000000001E-2</v>
      </c>
      <c r="I43" s="333">
        <f t="shared" si="3"/>
        <v>0</v>
      </c>
      <c r="J43" s="331">
        <f>+[6]SI!P38</f>
        <v>13</v>
      </c>
      <c r="K43" s="331">
        <v>31.536000000000001</v>
      </c>
      <c r="L43" s="332">
        <f t="shared" si="1"/>
        <v>1.0712711505125802E-3</v>
      </c>
      <c r="M43" s="331"/>
      <c r="N43" s="399">
        <v>9.4594099607181242E-4</v>
      </c>
      <c r="O43" s="330">
        <f>+[6]SI!U38</f>
        <v>350</v>
      </c>
      <c r="P43" s="330">
        <f>+[6]SI!V38</f>
        <v>150</v>
      </c>
    </row>
    <row r="44" spans="3:18">
      <c r="C44" s="323" t="str">
        <f>+[6]SI!J39</f>
        <v>R_JDW-RF_Refriger-ELC00</v>
      </c>
      <c r="D44" s="323" t="str">
        <f>+[6]SI!A39&amp;" - "&amp;[6]SI!C39&amp;" - "&amp;[6]SI!D39</f>
        <v>Joined dwellings - Heat/Cooling Devices - Refrigeration systems</v>
      </c>
      <c r="E44" s="323" t="str">
        <f>+[6]SI!K39</f>
        <v>RESELC</v>
      </c>
      <c r="F44" s="323" t="str">
        <f>+[6]SI!L39</f>
        <v>R_JDW-RF</v>
      </c>
      <c r="G44" s="324">
        <f>+[6]SI!O39</f>
        <v>1.8</v>
      </c>
      <c r="H44" s="325">
        <f>+[6]SI!Q39</f>
        <v>1</v>
      </c>
      <c r="I44" s="325">
        <f t="shared" si="3"/>
        <v>0.75</v>
      </c>
      <c r="J44" s="323">
        <f>+[6]SI!P39</f>
        <v>18</v>
      </c>
      <c r="K44" s="323">
        <v>31.536000000000001</v>
      </c>
      <c r="L44" s="324">
        <f t="shared" si="1"/>
        <v>1.2538280465686386E-2</v>
      </c>
      <c r="M44" s="323"/>
      <c r="N44" s="392">
        <v>0.39540721276588586</v>
      </c>
      <c r="O44" s="322">
        <f>+[6]SI!U39</f>
        <v>3280</v>
      </c>
      <c r="P44" s="322"/>
    </row>
    <row r="45" spans="3:18">
      <c r="C45" s="327" t="str">
        <f>+[6]SI!J40</f>
        <v>R_JDW-CD_Dryer-ELC00</v>
      </c>
      <c r="D45" s="327" t="str">
        <f>+[6]SI!A40&amp;" - "&amp;[6]SI!C40&amp;" - "&amp;[6]SI!D40</f>
        <v>Joined dwellings - Heat/Cooling Devices - Clothes Dryer</v>
      </c>
      <c r="E45" s="327" t="str">
        <f>+[6]SI!K40</f>
        <v>RESELC</v>
      </c>
      <c r="F45" s="327" t="str">
        <f>+[6]SI!L40</f>
        <v>R_JDW-CD</v>
      </c>
      <c r="G45" s="328">
        <f>+[6]SI!O40</f>
        <v>0.25</v>
      </c>
      <c r="H45" s="329">
        <f>+[6]SI!Q40</f>
        <v>5.8999999999999999E-3</v>
      </c>
      <c r="I45" s="329">
        <f t="shared" si="3"/>
        <v>4.4250000000000001E-3</v>
      </c>
      <c r="J45" s="327">
        <f>+[6]SI!P40</f>
        <v>15</v>
      </c>
      <c r="K45" s="327">
        <v>31.536000000000001</v>
      </c>
      <c r="L45" s="328">
        <f t="shared" si="1"/>
        <v>6.1773999596525006E-2</v>
      </c>
      <c r="M45" s="327"/>
      <c r="N45" s="400">
        <v>1.1493818622528474E-2</v>
      </c>
      <c r="O45" s="326">
        <f>+[6]SI!U40</f>
        <v>1665.3333333333333</v>
      </c>
      <c r="P45" s="326"/>
    </row>
    <row r="46" spans="3:18">
      <c r="C46" s="323" t="str">
        <f>+[6]SI!J41</f>
        <v>R_JDW-SC_HP-ELC00</v>
      </c>
      <c r="D46" s="323" t="str">
        <f>+[6]SI!A41&amp;" - "&amp;[6]SI!C41&amp;" - "&amp;[6]SI!D41</f>
        <v>Joined dwellings - Heat/Cooling Devices - Heat Pump (for Cooling)</v>
      </c>
      <c r="E46" s="323" t="str">
        <f>+[6]SI!K41</f>
        <v>RESELC</v>
      </c>
      <c r="F46" s="323" t="str">
        <f>+[6]SI!L41</f>
        <v>R_JDW-SC</v>
      </c>
      <c r="G46" s="324">
        <f>+[6]SI!O41</f>
        <v>3.45</v>
      </c>
      <c r="H46" s="325">
        <f>+[6]SI!Q41</f>
        <v>1.14E-2</v>
      </c>
      <c r="I46" s="325">
        <f t="shared" si="3"/>
        <v>8.5500000000000003E-3</v>
      </c>
      <c r="J46" s="323">
        <f>+[6]SI!P41</f>
        <v>12</v>
      </c>
      <c r="K46" s="323">
        <v>31.536000000000001</v>
      </c>
      <c r="L46" s="324">
        <f t="shared" si="1"/>
        <v>0.22693326592252938</v>
      </c>
      <c r="M46" s="323"/>
      <c r="N46" s="392">
        <v>8.1584869205114915E-2</v>
      </c>
      <c r="O46" s="322">
        <f>+[6]SI!U41</f>
        <v>899.6</v>
      </c>
      <c r="P46" s="322"/>
    </row>
    <row r="47" spans="3:18">
      <c r="C47" s="319" t="str">
        <f>+[6]SI!J42</f>
        <v>R_JDW-CW_Washer-ELC00</v>
      </c>
      <c r="D47" s="319" t="str">
        <f>+[6]SI!A42&amp;" - "&amp;[6]SI!C42&amp;" - "&amp;[6]SI!D42</f>
        <v>Joined dwellings - Heat/Cooling Devices - Clothes Washers</v>
      </c>
      <c r="E47" s="319" t="str">
        <f>+[6]SI!K42</f>
        <v>RESELC</v>
      </c>
      <c r="F47" s="319" t="str">
        <f>+[6]SI!L42</f>
        <v>R_JDW-CW</v>
      </c>
      <c r="G47" s="320">
        <f>+[6]SI!O42</f>
        <v>0.25</v>
      </c>
      <c r="H47" s="321">
        <f>+[6]SI!Q42</f>
        <v>4.1599999999999998E-2</v>
      </c>
      <c r="I47" s="321">
        <f t="shared" si="3"/>
        <v>3.1199999999999999E-2</v>
      </c>
      <c r="J47" s="319">
        <f>+[6]SI!P42</f>
        <v>15</v>
      </c>
      <c r="K47" s="319">
        <v>31.536000000000001</v>
      </c>
      <c r="L47" s="320">
        <f t="shared" si="1"/>
        <v>2.8356834341457103E-2</v>
      </c>
      <c r="M47" s="319"/>
      <c r="N47" s="401">
        <v>3.7201262916155158E-2</v>
      </c>
      <c r="O47" s="318">
        <f>+[6]SI!U42</f>
        <v>3994.6666666666665</v>
      </c>
      <c r="P47" s="318"/>
    </row>
    <row r="48" spans="3:18">
      <c r="C48" s="315" t="str">
        <f>+[6]SI!J43</f>
        <v>R_JDW-DW_Dwash-ELC00</v>
      </c>
      <c r="D48" s="315" t="str">
        <f>+[6]SI!A43&amp;" - "&amp;[6]SI!C43&amp;" - "&amp;[6]SI!D43</f>
        <v>Joined dwellings - Heat/Cooling Devices - Dishwashers</v>
      </c>
      <c r="E48" s="315" t="str">
        <f>+[6]SI!K43</f>
        <v>RESELC</v>
      </c>
      <c r="F48" s="315" t="str">
        <f>+[6]SI!L43</f>
        <v>R_JDW-DW</v>
      </c>
      <c r="G48" s="316">
        <f>+[6]SI!O43</f>
        <v>0.25</v>
      </c>
      <c r="H48" s="317">
        <f>+[6]SI!Q43</f>
        <v>4.1599999999999998E-2</v>
      </c>
      <c r="I48" s="317">
        <f t="shared" si="3"/>
        <v>0</v>
      </c>
      <c r="J48" s="315">
        <f>+[6]SI!P43</f>
        <v>15</v>
      </c>
      <c r="K48" s="315">
        <v>31.536000000000001</v>
      </c>
      <c r="L48" s="316">
        <f t="shared" si="1"/>
        <v>9.4176874978844204E-3</v>
      </c>
      <c r="M48" s="315"/>
      <c r="N48" s="402">
        <v>1.2355041626024577E-2</v>
      </c>
      <c r="O48" s="314">
        <f>+[6]SI!U43</f>
        <v>2640</v>
      </c>
      <c r="P48" s="314"/>
    </row>
    <row r="49" spans="3:16">
      <c r="C49" s="311" t="str">
        <f>+[6]SI!J44</f>
        <v>R_JDW-LT_LED-ELC00</v>
      </c>
      <c r="D49" s="311" t="str">
        <f>+[6]SI!A44&amp;" - "&amp;[6]SI!C44&amp;" - "&amp;[6]SI!D44</f>
        <v>Joined dwellings - Electronics and Lights - LED</v>
      </c>
      <c r="E49" s="311" t="str">
        <f>+[6]SI!K44</f>
        <v>RESELC</v>
      </c>
      <c r="F49" s="311" t="str">
        <f>+[6]SI!L44</f>
        <v>R_JDW-LT</v>
      </c>
      <c r="G49" s="312">
        <f>+[6]SI!O44</f>
        <v>0.9</v>
      </c>
      <c r="H49" s="313">
        <f>+[6]SI!Q44</f>
        <v>0.1666</v>
      </c>
      <c r="I49" s="313">
        <f t="shared" si="3"/>
        <v>0</v>
      </c>
      <c r="J49" s="311">
        <f>+[6]SI!P44</f>
        <v>14</v>
      </c>
      <c r="K49" s="311">
        <v>31.536000000000001</v>
      </c>
      <c r="L49" s="312">
        <f t="shared" si="1"/>
        <v>1.8613208751604035E-4</v>
      </c>
      <c r="M49" s="311"/>
      <c r="N49" s="403">
        <v>9.7791892788351431E-4</v>
      </c>
      <c r="O49" s="310">
        <f>+[6]SI!U44</f>
        <v>1148.3253588516748</v>
      </c>
      <c r="P49" s="310"/>
    </row>
    <row r="50" spans="3:16">
      <c r="C50" s="307" t="str">
        <f>+[6]SI!J45</f>
        <v>R_JDW-LT_Incan-ELC00</v>
      </c>
      <c r="D50" s="307" t="str">
        <f>+[6]SI!A45&amp;" - "&amp;[6]SI!C45&amp;" - "&amp;[6]SI!D45</f>
        <v>Joined dwellings - Electronics and Lights - Incandescent</v>
      </c>
      <c r="E50" s="307" t="str">
        <f>+[6]SI!K45</f>
        <v>RESELC</v>
      </c>
      <c r="F50" s="307" t="str">
        <f>+[6]SI!L45</f>
        <v>R_JDW-LT</v>
      </c>
      <c r="G50" s="308">
        <f>+[6]SI!O45</f>
        <v>0.1</v>
      </c>
      <c r="H50" s="309">
        <f>+[6]SI!Q45</f>
        <v>0.1666</v>
      </c>
      <c r="I50" s="309">
        <f t="shared" si="3"/>
        <v>0</v>
      </c>
      <c r="J50" s="307">
        <f>+[6]SI!P45</f>
        <v>1</v>
      </c>
      <c r="K50" s="307">
        <v>31.536000000000001</v>
      </c>
      <c r="L50" s="308">
        <f t="shared" si="1"/>
        <v>2.3501040996949476E-3</v>
      </c>
      <c r="M50" s="307"/>
      <c r="N50" s="390">
        <v>1.2347206289137446E-2</v>
      </c>
      <c r="O50" s="306">
        <f>+[6]SI!U45</f>
        <v>777.77777777777783</v>
      </c>
      <c r="P50" s="306"/>
    </row>
    <row r="51" spans="3:16">
      <c r="C51" s="303" t="str">
        <f>+[6]SI!J46</f>
        <v>R_JDW-LT_CFL-ELC00</v>
      </c>
      <c r="D51" s="303" t="str">
        <f>+[6]SI!A46&amp;" - "&amp;[6]SI!C46&amp;" - "&amp;[6]SI!D46</f>
        <v>Joined dwellings - Electronics and Lights - Fluorescent</v>
      </c>
      <c r="E51" s="303" t="str">
        <f>+[6]SI!K46</f>
        <v>RESELC</v>
      </c>
      <c r="F51" s="303" t="str">
        <f>+[6]SI!L46</f>
        <v>R_JDW-LT</v>
      </c>
      <c r="G51" s="304">
        <f>+[6]SI!O46</f>
        <v>0.8</v>
      </c>
      <c r="H51" s="305">
        <f>+[6]SI!Q46</f>
        <v>0.1666</v>
      </c>
      <c r="I51" s="305">
        <f t="shared" si="3"/>
        <v>0</v>
      </c>
      <c r="J51" s="303">
        <f>+[6]SI!P46</f>
        <v>7</v>
      </c>
      <c r="K51" s="303">
        <v>31.536000000000001</v>
      </c>
      <c r="L51" s="304">
        <f t="shared" si="1"/>
        <v>4.2186097120243526E-3</v>
      </c>
      <c r="M51" s="303"/>
      <c r="N51" s="404">
        <v>2.2164143441341436E-2</v>
      </c>
      <c r="O51" s="302">
        <f>+[6]SI!U46</f>
        <v>1176.4705882352941</v>
      </c>
      <c r="P51" s="302"/>
    </row>
    <row r="52" spans="3:16">
      <c r="C52" s="299" t="str">
        <f>+[6]SI!J47</f>
        <v>R_JDW-OTH_Elec-ELC00</v>
      </c>
      <c r="D52" s="299" t="str">
        <f>+[6]SI!A47&amp;" - "&amp;[6]SI!C47&amp;" - "&amp;[6]SI!D47</f>
        <v>Joined dwellings - Electronics and Lights - Electronics</v>
      </c>
      <c r="E52" s="299" t="str">
        <f>+[6]SI!K47</f>
        <v>RESELC</v>
      </c>
      <c r="F52" s="299" t="str">
        <f>+[6]SI!L47</f>
        <v>R_JDW-OTH</v>
      </c>
      <c r="G52" s="300">
        <f>+[6]SI!O47</f>
        <v>0.9</v>
      </c>
      <c r="H52" s="301">
        <f>+[6]SI!Q47</f>
        <v>0.1666</v>
      </c>
      <c r="I52" s="301">
        <f t="shared" si="3"/>
        <v>0.12495000000000001</v>
      </c>
      <c r="J52" s="299">
        <f>+[6]SI!P47</f>
        <v>5</v>
      </c>
      <c r="K52" s="299">
        <v>31.536000000000001</v>
      </c>
      <c r="L52" s="300">
        <f t="shared" si="1"/>
        <v>2.7338137305705165E-2</v>
      </c>
      <c r="M52" s="299"/>
      <c r="N52" s="405">
        <v>0.14363177397891483</v>
      </c>
      <c r="O52" s="298">
        <f>+[6]SI!U47</f>
        <v>733.33333333333337</v>
      </c>
      <c r="P52" s="298"/>
    </row>
    <row r="53" spans="3:16">
      <c r="C53" s="295" t="str">
        <f>+[6]SI!J48</f>
        <v>R_JDW-MPS_Motor-ELC00</v>
      </c>
      <c r="D53" s="295" t="str">
        <f>+[6]SI!A48&amp;" - "&amp;[6]SI!C48&amp;" - "&amp;[6]SI!D48</f>
        <v>Joined dwellings - Stationary Motors - Electric Motor</v>
      </c>
      <c r="E53" s="295" t="str">
        <f>+[6]SI!K48</f>
        <v>RESELC</v>
      </c>
      <c r="F53" s="295" t="str">
        <f>+[6]SI!L48</f>
        <v>R_JDW-MPS</v>
      </c>
      <c r="G53" s="296">
        <f>+[6]SI!O48</f>
        <v>0.75</v>
      </c>
      <c r="H53" s="297">
        <f>+[6]SI!Q48</f>
        <v>2.8999999999999998E-3</v>
      </c>
      <c r="I53" s="297">
        <f t="shared" si="3"/>
        <v>2.1749999999999999E-3</v>
      </c>
      <c r="J53" s="295">
        <f>+[6]SI!P48</f>
        <v>15</v>
      </c>
      <c r="K53" s="295">
        <v>31.536000000000001</v>
      </c>
      <c r="L53" s="296">
        <f t="shared" si="1"/>
        <v>0.12454970869652039</v>
      </c>
      <c r="M53" s="295"/>
      <c r="N53" s="406">
        <v>1.1390618879015053E-2</v>
      </c>
      <c r="O53" s="294">
        <f>+[6]SI!U48</f>
        <v>153.33333333333334</v>
      </c>
      <c r="P53" s="294"/>
    </row>
    <row r="54" spans="3:16">
      <c r="C54" s="289" t="str">
        <f>+[6]SI!J49</f>
        <v>R_JDW-MPM_ICE-PET00</v>
      </c>
      <c r="D54" s="289" t="str">
        <f>+[6]SI!A49&amp;" - "&amp;[6]SI!C49&amp;" - "&amp;[6]SI!D49</f>
        <v>Joined dwellings - Stationary Motors - Internal Combustion (Domestic Use)</v>
      </c>
      <c r="E54" s="289" t="str">
        <f>+[6]SI!K49</f>
        <v>RESPET</v>
      </c>
      <c r="F54" s="289" t="str">
        <f>+[6]SI!L49</f>
        <v>R_JDW-MPM</v>
      </c>
      <c r="G54" s="292">
        <f>+[6]SI!O49</f>
        <v>0.25</v>
      </c>
      <c r="H54" s="293">
        <f>+[6]SI!Q49</f>
        <v>2.8999999999999998E-3</v>
      </c>
      <c r="I54" s="293">
        <f t="shared" si="3"/>
        <v>0</v>
      </c>
      <c r="J54" s="289">
        <f>+[6]SI!P49</f>
        <v>10</v>
      </c>
      <c r="K54" s="289">
        <v>31.536000000000001</v>
      </c>
      <c r="L54" s="292">
        <f t="shared" si="1"/>
        <v>3.1238906464622711E-5</v>
      </c>
      <c r="N54" s="394">
        <v>2.8569354473781914E-6</v>
      </c>
      <c r="O54" s="290">
        <f>+[6]SI!U49</f>
        <v>1466.6666666666667</v>
      </c>
      <c r="P54" s="290"/>
    </row>
    <row r="55" spans="3:16">
      <c r="G55" s="292"/>
      <c r="L55" s="290"/>
      <c r="N55" s="291"/>
      <c r="O55" s="290"/>
      <c r="P55" s="290"/>
    </row>
    <row r="56" spans="3:16">
      <c r="G56" s="292"/>
      <c r="L56" s="290"/>
      <c r="N56" s="291"/>
      <c r="O56" s="290"/>
      <c r="P56" s="290"/>
    </row>
    <row r="57" spans="3:16">
      <c r="G57" s="292"/>
      <c r="L57" s="290"/>
      <c r="N57" s="291"/>
      <c r="O57" s="290"/>
      <c r="P57" s="290"/>
    </row>
    <row r="58" spans="3:16">
      <c r="G58" s="292"/>
      <c r="L58" s="290"/>
      <c r="N58" s="291"/>
      <c r="O58" s="290"/>
      <c r="P58" s="290"/>
    </row>
    <row r="59" spans="3:16">
      <c r="G59" s="292"/>
      <c r="L59" s="290"/>
      <c r="N59" s="291"/>
      <c r="O59" s="290"/>
      <c r="P59" s="290"/>
    </row>
    <row r="60" spans="3:16">
      <c r="G60" s="292"/>
      <c r="L60" s="290"/>
      <c r="N60" s="291"/>
      <c r="O60" s="290"/>
      <c r="P60" s="290"/>
    </row>
    <row r="61" spans="3:16">
      <c r="G61" s="292"/>
      <c r="L61" s="290"/>
      <c r="N61" s="291"/>
      <c r="O61" s="290"/>
      <c r="P61" s="290"/>
    </row>
    <row r="62" spans="3:16">
      <c r="G62" s="292"/>
      <c r="L62" s="290"/>
      <c r="N62" s="291"/>
      <c r="O62" s="290"/>
      <c r="P62" s="290"/>
    </row>
    <row r="63" spans="3:16">
      <c r="G63" s="292"/>
      <c r="L63" s="290"/>
      <c r="N63" s="291"/>
      <c r="O63" s="290"/>
      <c r="P63" s="290"/>
    </row>
    <row r="64" spans="3:16">
      <c r="G64" s="292"/>
      <c r="L64" s="290"/>
      <c r="N64" s="291"/>
      <c r="O64" s="290"/>
      <c r="P64" s="2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B299"/>
  <sheetViews>
    <sheetView tabSelected="1" topLeftCell="N97" zoomScaleNormal="100" workbookViewId="0">
      <selection activeCell="T110" sqref="T110"/>
    </sheetView>
  </sheetViews>
  <sheetFormatPr defaultColWidth="9.140625" defaultRowHeight="12.75"/>
  <cols>
    <col min="1" max="1" width="9.140625" style="182"/>
    <col min="2" max="5" width="19.42578125" style="182" customWidth="1"/>
    <col min="6" max="6" width="25.140625" style="182" customWidth="1"/>
    <col min="7" max="7" width="69.28515625" style="182" bestFit="1" customWidth="1"/>
    <col min="8" max="12" width="9.140625" style="182"/>
    <col min="13" max="13" width="9.140625" style="182" customWidth="1"/>
    <col min="14" max="14" width="9.140625" style="182"/>
    <col min="15" max="15" width="24" style="182" bestFit="1" customWidth="1"/>
    <col min="16" max="21" width="24" style="182" customWidth="1"/>
    <col min="22" max="22" width="38.85546875" style="182" customWidth="1"/>
    <col min="23" max="16384" width="9.140625" style="182"/>
  </cols>
  <sheetData>
    <row r="5" spans="1:28">
      <c r="A5" s="183" t="s">
        <v>14</v>
      </c>
      <c r="H5" s="184"/>
      <c r="I5" s="184"/>
      <c r="J5" s="184"/>
      <c r="K5" s="184"/>
      <c r="L5" s="184"/>
      <c r="M5" s="184"/>
      <c r="O5" s="183" t="s">
        <v>15</v>
      </c>
      <c r="W5" s="184"/>
      <c r="X5" s="184"/>
      <c r="Y5" s="184"/>
      <c r="Z5" s="184"/>
      <c r="AA5" s="184"/>
      <c r="AB5" s="184"/>
    </row>
    <row r="6" spans="1:28">
      <c r="A6" s="185" t="s">
        <v>7</v>
      </c>
      <c r="B6" s="185" t="s">
        <v>0</v>
      </c>
      <c r="C6" s="185" t="s">
        <v>911</v>
      </c>
      <c r="D6" s="185" t="s">
        <v>912</v>
      </c>
      <c r="E6" s="185" t="s">
        <v>916</v>
      </c>
      <c r="F6" s="185" t="s">
        <v>914</v>
      </c>
      <c r="G6" s="185" t="s">
        <v>3</v>
      </c>
      <c r="H6" s="185" t="s">
        <v>913</v>
      </c>
      <c r="I6" s="185" t="s">
        <v>4</v>
      </c>
      <c r="J6" s="185" t="s">
        <v>8</v>
      </c>
      <c r="K6" s="185" t="s">
        <v>9</v>
      </c>
      <c r="L6" s="185" t="s">
        <v>10</v>
      </c>
      <c r="M6" s="185" t="s">
        <v>12</v>
      </c>
      <c r="O6" s="185" t="s">
        <v>11</v>
      </c>
      <c r="P6" s="185" t="s">
        <v>1</v>
      </c>
      <c r="Q6" s="185" t="s">
        <v>911</v>
      </c>
      <c r="R6" s="185" t="s">
        <v>912</v>
      </c>
      <c r="S6" s="185" t="s">
        <v>914</v>
      </c>
      <c r="T6" s="185" t="s">
        <v>915</v>
      </c>
      <c r="U6" s="185" t="s">
        <v>916</v>
      </c>
      <c r="V6" s="185" t="s">
        <v>2</v>
      </c>
      <c r="W6" s="427" t="s">
        <v>917</v>
      </c>
      <c r="X6" s="185" t="s">
        <v>16</v>
      </c>
      <c r="Y6" s="185" t="s">
        <v>17</v>
      </c>
      <c r="Z6" s="185" t="s">
        <v>18</v>
      </c>
      <c r="AA6" s="185" t="s">
        <v>19</v>
      </c>
      <c r="AB6" s="185" t="s">
        <v>20</v>
      </c>
    </row>
    <row r="7" spans="1:28">
      <c r="A7" s="186" t="s">
        <v>49</v>
      </c>
      <c r="B7" s="186" t="s">
        <v>237</v>
      </c>
      <c r="C7" s="186" t="s">
        <v>45</v>
      </c>
      <c r="D7" s="186"/>
      <c r="E7" s="186" t="s">
        <v>81</v>
      </c>
      <c r="F7" s="186" t="s">
        <v>81</v>
      </c>
      <c r="G7" s="186" t="str">
        <f xml:space="preserve"> _xlfn.CONCAT( C7, " -:- ", D7, " -:- ", E7, " -:- ", F7 )</f>
        <v>Commercial -:-  -:- Coal -:- Coal</v>
      </c>
      <c r="H7" s="186" t="s">
        <v>990</v>
      </c>
      <c r="I7" s="186" t="s">
        <v>53</v>
      </c>
      <c r="J7" s="186" t="s">
        <v>347</v>
      </c>
      <c r="K7" s="186"/>
      <c r="L7" s="186"/>
      <c r="M7" s="186"/>
      <c r="O7" s="186" t="s">
        <v>67</v>
      </c>
      <c r="P7" s="187" t="str">
        <f t="shared" ref="P7:P16" si="0">"FTE_"&amp;B7&amp;"_00"</f>
        <v>FTE_COMCOA_00</v>
      </c>
      <c r="Q7" s="187" t="s">
        <v>45</v>
      </c>
      <c r="R7" s="187"/>
      <c r="S7" s="187"/>
      <c r="T7" s="187"/>
      <c r="U7" s="187" t="s">
        <v>81</v>
      </c>
      <c r="V7" s="112" t="str">
        <f xml:space="preserve"> _xlfn.CONCAT( Q7, " -:- ", R7, " -:- ", S7, " -:- ", T7, " -:- ", U7 )</f>
        <v>Commercial -:-  -:-  -:-  -:- Coal</v>
      </c>
      <c r="W7" s="186" t="str">
        <f>"Distribution network for "&amp;H7</f>
        <v>Distribution network for Commercial Coal</v>
      </c>
      <c r="X7" s="186" t="s">
        <v>53</v>
      </c>
      <c r="Y7" s="186" t="s">
        <v>298</v>
      </c>
      <c r="Z7" s="186"/>
      <c r="AA7" s="186"/>
      <c r="AB7" s="186"/>
    </row>
    <row r="8" spans="1:28">
      <c r="A8" s="186" t="s">
        <v>49</v>
      </c>
      <c r="B8" s="186" t="s">
        <v>240</v>
      </c>
      <c r="C8" s="186" t="s">
        <v>45</v>
      </c>
      <c r="D8" s="186"/>
      <c r="E8" s="186" t="s">
        <v>43</v>
      </c>
      <c r="F8" s="186" t="s">
        <v>43</v>
      </c>
      <c r="G8" s="186" t="str">
        <f t="shared" ref="G8:G57" si="1" xml:space="preserve"> _xlfn.CONCAT( C8, " -:- ", D8, " -:- ", E8, " -:- ", F8 )</f>
        <v>Commercial -:-  -:- Natural Gas -:- Natural Gas</v>
      </c>
      <c r="H8" s="186" t="s">
        <v>326</v>
      </c>
      <c r="I8" s="186" t="s">
        <v>53</v>
      </c>
      <c r="J8" s="186" t="s">
        <v>347</v>
      </c>
      <c r="K8" s="186"/>
      <c r="L8" s="186"/>
      <c r="M8" s="186"/>
      <c r="O8" s="186" t="s">
        <v>67</v>
      </c>
      <c r="P8" s="187" t="str">
        <f t="shared" si="0"/>
        <v>FTE_COMNGA_00</v>
      </c>
      <c r="Q8" s="187" t="s">
        <v>45</v>
      </c>
      <c r="R8" s="187"/>
      <c r="S8" s="187"/>
      <c r="T8" s="187"/>
      <c r="U8" s="187" t="s">
        <v>43</v>
      </c>
      <c r="V8" s="112" t="str">
        <f t="shared" ref="V8:V16" si="2" xml:space="preserve"> _xlfn.CONCAT( Q8, " -:- ", R8, " -:- ", S8, " -:- ", T8, " -:- ", U8 )</f>
        <v>Commercial -:-  -:-  -:-  -:- Natural Gas</v>
      </c>
      <c r="W8" s="186" t="str">
        <f t="shared" ref="W8:W16" si="3">"Distribution network for "&amp;H8</f>
        <v>Distribution network for Commercial Natural gas</v>
      </c>
      <c r="X8" s="186" t="s">
        <v>53</v>
      </c>
      <c r="Y8" s="186" t="s">
        <v>298</v>
      </c>
      <c r="Z8" s="186"/>
      <c r="AA8" s="186"/>
      <c r="AB8" s="186"/>
    </row>
    <row r="9" spans="1:28">
      <c r="A9" s="186" t="s">
        <v>49</v>
      </c>
      <c r="B9" s="186" t="s">
        <v>323</v>
      </c>
      <c r="C9" s="186" t="s">
        <v>45</v>
      </c>
      <c r="D9" s="186"/>
      <c r="E9" s="186" t="s">
        <v>71</v>
      </c>
      <c r="F9" s="186" t="s">
        <v>71</v>
      </c>
      <c r="G9" s="186" t="str">
        <f t="shared" si="1"/>
        <v>Commercial -:-  -:- LPG -:- LPG</v>
      </c>
      <c r="H9" s="186" t="s">
        <v>327</v>
      </c>
      <c r="I9" s="186" t="s">
        <v>53</v>
      </c>
      <c r="J9" s="186" t="s">
        <v>347</v>
      </c>
      <c r="K9" s="186"/>
      <c r="L9" s="186"/>
      <c r="M9" s="186"/>
      <c r="O9" s="186" t="s">
        <v>67</v>
      </c>
      <c r="P9" s="187" t="str">
        <f t="shared" si="0"/>
        <v>FTE_COMLPG_00</v>
      </c>
      <c r="Q9" s="187" t="s">
        <v>45</v>
      </c>
      <c r="R9" s="187"/>
      <c r="S9" s="187"/>
      <c r="T9" s="187"/>
      <c r="U9" s="187" t="s">
        <v>71</v>
      </c>
      <c r="V9" s="112" t="str">
        <f t="shared" si="2"/>
        <v>Commercial -:-  -:-  -:-  -:- LPG</v>
      </c>
      <c r="W9" s="186" t="str">
        <f t="shared" si="3"/>
        <v>Distribution network for Commercial LPG</v>
      </c>
      <c r="X9" s="186" t="s">
        <v>53</v>
      </c>
      <c r="Y9" s="186" t="s">
        <v>298</v>
      </c>
      <c r="Z9" s="186"/>
      <c r="AA9" s="186"/>
      <c r="AB9" s="186"/>
    </row>
    <row r="10" spans="1:28">
      <c r="A10" s="186" t="s">
        <v>49</v>
      </c>
      <c r="B10" s="186" t="s">
        <v>324</v>
      </c>
      <c r="C10" s="186" t="s">
        <v>45</v>
      </c>
      <c r="D10" s="186"/>
      <c r="E10" s="186" t="s">
        <v>82</v>
      </c>
      <c r="F10" s="186" t="s">
        <v>82</v>
      </c>
      <c r="G10" s="186" t="str">
        <f t="shared" si="1"/>
        <v>Commercial -:-  -:- Diesel -:- Diesel</v>
      </c>
      <c r="H10" s="186" t="s">
        <v>328</v>
      </c>
      <c r="I10" s="186" t="s">
        <v>53</v>
      </c>
      <c r="J10" s="186" t="s">
        <v>347</v>
      </c>
      <c r="K10" s="186"/>
      <c r="L10" s="186"/>
      <c r="M10" s="186"/>
      <c r="O10" s="186" t="s">
        <v>67</v>
      </c>
      <c r="P10" s="187" t="str">
        <f t="shared" si="0"/>
        <v>FTE_COMDSL_00</v>
      </c>
      <c r="Q10" s="187" t="s">
        <v>45</v>
      </c>
      <c r="R10" s="187"/>
      <c r="S10" s="187"/>
      <c r="T10" s="187"/>
      <c r="U10" s="187" t="s">
        <v>82</v>
      </c>
      <c r="V10" s="112" t="str">
        <f t="shared" si="2"/>
        <v>Commercial -:-  -:-  -:-  -:- Diesel</v>
      </c>
      <c r="W10" s="186" t="str">
        <f t="shared" si="3"/>
        <v>Distribution network for Commercial Diesel</v>
      </c>
      <c r="X10" s="186" t="s">
        <v>53</v>
      </c>
      <c r="Y10" s="186" t="s">
        <v>298</v>
      </c>
      <c r="Z10" s="186"/>
      <c r="AA10" s="186"/>
      <c r="AB10" s="186"/>
    </row>
    <row r="11" spans="1:28">
      <c r="A11" s="186" t="s">
        <v>49</v>
      </c>
      <c r="B11" s="186" t="s">
        <v>246</v>
      </c>
      <c r="C11" s="186" t="s">
        <v>45</v>
      </c>
      <c r="D11" s="186"/>
      <c r="E11" s="186" t="s">
        <v>79</v>
      </c>
      <c r="F11" s="186" t="s">
        <v>79</v>
      </c>
      <c r="G11" s="186" t="str">
        <f t="shared" si="1"/>
        <v>Commercial -:-  -:- Biogas -:- Biogas</v>
      </c>
      <c r="H11" s="186" t="s">
        <v>329</v>
      </c>
      <c r="I11" s="186" t="s">
        <v>53</v>
      </c>
      <c r="J11" s="186" t="s">
        <v>347</v>
      </c>
      <c r="K11" s="186"/>
      <c r="L11" s="186"/>
      <c r="M11" s="186"/>
      <c r="O11" s="186" t="s">
        <v>67</v>
      </c>
      <c r="P11" s="187" t="str">
        <f t="shared" si="0"/>
        <v>FTE_COMBIG_00</v>
      </c>
      <c r="Q11" s="187" t="s">
        <v>45</v>
      </c>
      <c r="R11" s="187"/>
      <c r="S11" s="187"/>
      <c r="T11" s="187"/>
      <c r="U11" s="187" t="s">
        <v>79</v>
      </c>
      <c r="V11" s="112" t="str">
        <f t="shared" si="2"/>
        <v>Commercial -:-  -:-  -:-  -:- Biogas</v>
      </c>
      <c r="W11" s="186" t="str">
        <f t="shared" si="3"/>
        <v>Distribution network for Commercial Biogas</v>
      </c>
      <c r="X11" s="186" t="s">
        <v>53</v>
      </c>
      <c r="Y11" s="186" t="s">
        <v>298</v>
      </c>
      <c r="Z11" s="186"/>
      <c r="AA11" s="186"/>
      <c r="AB11" s="186"/>
    </row>
    <row r="12" spans="1:28">
      <c r="A12" s="186" t="s">
        <v>49</v>
      </c>
      <c r="B12" s="186" t="s">
        <v>242</v>
      </c>
      <c r="C12" s="186" t="s">
        <v>45</v>
      </c>
      <c r="D12" s="186"/>
      <c r="E12" s="186" t="s">
        <v>84</v>
      </c>
      <c r="F12" s="186" t="s">
        <v>84</v>
      </c>
      <c r="G12" s="186" t="str">
        <f t="shared" si="1"/>
        <v>Commercial -:-  -:- Geothermal -:- Geothermal</v>
      </c>
      <c r="H12" s="186" t="s">
        <v>330</v>
      </c>
      <c r="I12" s="186" t="s">
        <v>53</v>
      </c>
      <c r="J12" s="186" t="s">
        <v>347</v>
      </c>
      <c r="K12" s="186"/>
      <c r="L12" s="186"/>
      <c r="M12" s="186"/>
      <c r="O12" s="186" t="s">
        <v>67</v>
      </c>
      <c r="P12" s="187" t="str">
        <f t="shared" si="0"/>
        <v>FTE_COMGEO_00</v>
      </c>
      <c r="Q12" s="187" t="s">
        <v>45</v>
      </c>
      <c r="R12" s="187"/>
      <c r="S12" s="187"/>
      <c r="T12" s="187"/>
      <c r="U12" s="187" t="s">
        <v>84</v>
      </c>
      <c r="V12" s="112" t="str">
        <f t="shared" si="2"/>
        <v>Commercial -:-  -:-  -:-  -:- Geothermal</v>
      </c>
      <c r="W12" s="186" t="str">
        <f t="shared" si="3"/>
        <v>Distribution network for Commercial Geothermal</v>
      </c>
      <c r="X12" s="186" t="s">
        <v>53</v>
      </c>
      <c r="Y12" s="186" t="s">
        <v>298</v>
      </c>
      <c r="Z12" s="186"/>
      <c r="AA12" s="186"/>
      <c r="AB12" s="186"/>
    </row>
    <row r="13" spans="1:28">
      <c r="A13" s="186" t="s">
        <v>49</v>
      </c>
      <c r="B13" s="186" t="s">
        <v>336</v>
      </c>
      <c r="C13" s="186" t="s">
        <v>45</v>
      </c>
      <c r="D13" s="186"/>
      <c r="E13" s="186" t="s">
        <v>83</v>
      </c>
      <c r="F13" s="186" t="s">
        <v>83</v>
      </c>
      <c r="G13" s="186" t="str">
        <f t="shared" si="1"/>
        <v>Commercial -:-  -:- Fuel Oil -:- Fuel Oil</v>
      </c>
      <c r="H13" s="186" t="s">
        <v>331</v>
      </c>
      <c r="I13" s="186" t="s">
        <v>53</v>
      </c>
      <c r="J13" s="186" t="s">
        <v>347</v>
      </c>
      <c r="K13" s="186"/>
      <c r="L13" s="186"/>
      <c r="M13" s="186"/>
      <c r="O13" s="186" t="s">
        <v>67</v>
      </c>
      <c r="P13" s="187" t="str">
        <f t="shared" si="0"/>
        <v>FTE_COMFOL_00</v>
      </c>
      <c r="Q13" s="187" t="s">
        <v>45</v>
      </c>
      <c r="R13" s="187"/>
      <c r="S13" s="187"/>
      <c r="T13" s="187"/>
      <c r="U13" s="187" t="s">
        <v>83</v>
      </c>
      <c r="V13" s="112" t="str">
        <f t="shared" si="2"/>
        <v>Commercial -:-  -:-  -:-  -:- Fuel Oil</v>
      </c>
      <c r="W13" s="186" t="str">
        <f t="shared" si="3"/>
        <v>Distribution network for Commercial Fuel Oil</v>
      </c>
      <c r="X13" s="186" t="s">
        <v>53</v>
      </c>
      <c r="Y13" s="186" t="s">
        <v>298</v>
      </c>
      <c r="Z13" s="186"/>
      <c r="AA13" s="186"/>
      <c r="AB13" s="186"/>
    </row>
    <row r="14" spans="1:28">
      <c r="A14" s="186" t="s">
        <v>49</v>
      </c>
      <c r="B14" s="186" t="s">
        <v>325</v>
      </c>
      <c r="C14" s="186" t="s">
        <v>45</v>
      </c>
      <c r="D14" s="186"/>
      <c r="E14" s="186" t="s">
        <v>85</v>
      </c>
      <c r="F14" s="186" t="s">
        <v>85</v>
      </c>
      <c r="G14" s="186" t="str">
        <f t="shared" si="1"/>
        <v>Commercial -:-  -:- Petrol -:- Petrol</v>
      </c>
      <c r="H14" s="186" t="s">
        <v>332</v>
      </c>
      <c r="I14" s="186" t="s">
        <v>53</v>
      </c>
      <c r="J14" s="186" t="s">
        <v>347</v>
      </c>
      <c r="K14" s="186"/>
      <c r="L14" s="186"/>
      <c r="M14" s="186"/>
      <c r="O14" s="186" t="s">
        <v>67</v>
      </c>
      <c r="P14" s="187" t="str">
        <f t="shared" si="0"/>
        <v>FTE_COMPET_00</v>
      </c>
      <c r="Q14" s="187" t="s">
        <v>45</v>
      </c>
      <c r="R14" s="187"/>
      <c r="S14" s="187"/>
      <c r="T14" s="187"/>
      <c r="U14" s="187" t="s">
        <v>85</v>
      </c>
      <c r="V14" s="112" t="str">
        <f t="shared" si="2"/>
        <v>Commercial -:-  -:-  -:-  -:- Petrol</v>
      </c>
      <c r="W14" s="186" t="str">
        <f t="shared" si="3"/>
        <v>Distribution network for Commercial petroleum</v>
      </c>
      <c r="X14" s="186" t="s">
        <v>53</v>
      </c>
      <c r="Y14" s="186" t="s">
        <v>298</v>
      </c>
      <c r="Z14" s="186"/>
      <c r="AA14" s="186"/>
      <c r="AB14" s="186"/>
    </row>
    <row r="15" spans="1:28">
      <c r="A15" s="186" t="s">
        <v>49</v>
      </c>
      <c r="B15" s="186" t="s">
        <v>247</v>
      </c>
      <c r="C15" s="186" t="s">
        <v>45</v>
      </c>
      <c r="D15" s="186"/>
      <c r="E15" s="186" t="s">
        <v>87</v>
      </c>
      <c r="F15" s="186" t="s">
        <v>87</v>
      </c>
      <c r="G15" s="186" t="str">
        <f t="shared" si="1"/>
        <v>Commercial -:-  -:- Wood -:- Wood</v>
      </c>
      <c r="H15" s="186" t="s">
        <v>829</v>
      </c>
      <c r="I15" s="186" t="s">
        <v>53</v>
      </c>
      <c r="J15" s="186" t="s">
        <v>347</v>
      </c>
      <c r="K15" s="186"/>
      <c r="L15" s="186"/>
      <c r="M15" s="186"/>
      <c r="O15" s="186" t="s">
        <v>67</v>
      </c>
      <c r="P15" s="187" t="str">
        <f t="shared" si="0"/>
        <v>FTE_COMWOD_00</v>
      </c>
      <c r="Q15" s="187" t="s">
        <v>45</v>
      </c>
      <c r="R15" s="187"/>
      <c r="S15" s="187"/>
      <c r="T15" s="187"/>
      <c r="U15" s="187" t="s">
        <v>87</v>
      </c>
      <c r="V15" s="112" t="str">
        <f t="shared" si="2"/>
        <v>Commercial -:-  -:-  -:-  -:- Wood</v>
      </c>
      <c r="W15" s="186" t="str">
        <f t="shared" si="3"/>
        <v>Distribution network for Commercial wood</v>
      </c>
      <c r="X15" s="186" t="s">
        <v>53</v>
      </c>
      <c r="Y15" s="186" t="s">
        <v>298</v>
      </c>
      <c r="Z15" s="186"/>
      <c r="AA15" s="186"/>
      <c r="AB15" s="186"/>
    </row>
    <row r="16" spans="1:28">
      <c r="A16" s="186" t="s">
        <v>49</v>
      </c>
      <c r="B16" s="186" t="s">
        <v>828</v>
      </c>
      <c r="C16" s="186" t="s">
        <v>45</v>
      </c>
      <c r="D16" s="186"/>
      <c r="E16" s="186" t="s">
        <v>958</v>
      </c>
      <c r="F16" s="186" t="s">
        <v>958</v>
      </c>
      <c r="G16" s="186" t="str">
        <f t="shared" si="1"/>
        <v>Commercial -:-  -:- Pellet -:- Pellet</v>
      </c>
      <c r="H16" s="186" t="s">
        <v>830</v>
      </c>
      <c r="I16" s="186" t="s">
        <v>53</v>
      </c>
      <c r="J16" s="186" t="s">
        <v>347</v>
      </c>
      <c r="K16" s="186"/>
      <c r="L16" s="186"/>
      <c r="M16" s="186"/>
      <c r="O16" s="186" t="s">
        <v>67</v>
      </c>
      <c r="P16" s="187" t="str">
        <f t="shared" si="0"/>
        <v>FTE_COMPLT_00</v>
      </c>
      <c r="Q16" s="187" t="s">
        <v>45</v>
      </c>
      <c r="R16" s="187"/>
      <c r="S16" s="187"/>
      <c r="T16" s="187"/>
      <c r="U16" s="187" t="s">
        <v>958</v>
      </c>
      <c r="V16" s="112" t="str">
        <f t="shared" si="2"/>
        <v>Commercial -:-  -:-  -:-  -:- Pellet</v>
      </c>
      <c r="W16" s="186" t="str">
        <f t="shared" si="3"/>
        <v>Distribution network for Commercial pellet</v>
      </c>
      <c r="X16" s="186" t="s">
        <v>53</v>
      </c>
      <c r="Y16" s="186" t="s">
        <v>298</v>
      </c>
      <c r="Z16" s="186"/>
      <c r="AA16" s="186"/>
      <c r="AB16" s="186"/>
    </row>
    <row r="17" spans="1:28">
      <c r="A17" s="240" t="s">
        <v>65</v>
      </c>
      <c r="B17" s="240" t="s">
        <v>333</v>
      </c>
      <c r="C17" s="240" t="s">
        <v>45</v>
      </c>
      <c r="D17" s="240"/>
      <c r="E17" s="240"/>
      <c r="F17" s="240"/>
      <c r="G17" s="240" t="str">
        <f t="shared" si="1"/>
        <v xml:space="preserve">Commercial -:-  -:-  -:- </v>
      </c>
      <c r="H17" s="240" t="s">
        <v>334</v>
      </c>
      <c r="I17" s="240" t="s">
        <v>335</v>
      </c>
      <c r="J17" s="240"/>
      <c r="K17" s="240"/>
      <c r="L17" s="240"/>
      <c r="M17" s="240"/>
      <c r="O17" s="242" t="s">
        <v>311</v>
      </c>
      <c r="P17" s="243" t="s">
        <v>682</v>
      </c>
      <c r="Q17" s="243" t="s">
        <v>45</v>
      </c>
      <c r="R17" s="243" t="s">
        <v>984</v>
      </c>
      <c r="S17" s="243" t="s">
        <v>965</v>
      </c>
      <c r="T17" s="243" t="s">
        <v>965</v>
      </c>
      <c r="U17" s="243" t="s">
        <v>57</v>
      </c>
      <c r="V17" s="243" t="str">
        <f xml:space="preserve"> _xlfn.CONCAT( Q17, " -:- ", R17, " -:- ", S17, " -:- ", T17, " -:- ", U17 )</f>
        <v>Commercial -:- Education -:- Electronics and Other Appliances -:- Electronics and Other Appliances -:- Electricity</v>
      </c>
      <c r="W17" s="242" t="s">
        <v>539</v>
      </c>
      <c r="X17" s="242" t="s">
        <v>53</v>
      </c>
      <c r="Y17" s="242" t="s">
        <v>373</v>
      </c>
      <c r="Z17" s="242"/>
      <c r="AA17" s="242"/>
      <c r="AB17" s="242"/>
    </row>
    <row r="18" spans="1:28">
      <c r="A18" s="241" t="s">
        <v>310</v>
      </c>
      <c r="B18" s="241" t="s">
        <v>683</v>
      </c>
      <c r="C18" s="241" t="s">
        <v>45</v>
      </c>
      <c r="D18" s="241" t="s">
        <v>984</v>
      </c>
      <c r="E18" s="241"/>
      <c r="F18" s="241" t="s">
        <v>965</v>
      </c>
      <c r="G18" s="241" t="str">
        <f t="shared" si="1"/>
        <v>Commercial -:- Education -:-  -:- Electronics and Other Appliances</v>
      </c>
      <c r="H18" s="241" t="s">
        <v>540</v>
      </c>
      <c r="I18" s="241" t="s">
        <v>53</v>
      </c>
      <c r="J18" s="241"/>
      <c r="K18" s="241"/>
      <c r="L18" s="241"/>
      <c r="M18" s="241"/>
      <c r="O18" s="242" t="s">
        <v>311</v>
      </c>
      <c r="P18" s="243" t="s">
        <v>685</v>
      </c>
      <c r="Q18" s="243" t="s">
        <v>45</v>
      </c>
      <c r="R18" s="243" t="s">
        <v>984</v>
      </c>
      <c r="S18" s="243" t="s">
        <v>935</v>
      </c>
      <c r="T18" s="243" t="s">
        <v>981</v>
      </c>
      <c r="U18" s="243" t="s">
        <v>57</v>
      </c>
      <c r="V18" s="243" t="str">
        <f t="shared" ref="V18:V81" si="4" xml:space="preserve"> _xlfn.CONCAT( Q18, " -:- ", R18, " -:- ", S18, " -:- ", T18, " -:- ", U18 )</f>
        <v>Commercial -:- Education -:- Lighting -:- Lights (Incandescent)  -:- Electricity</v>
      </c>
      <c r="W18" s="242" t="s">
        <v>542</v>
      </c>
      <c r="X18" s="242" t="s">
        <v>53</v>
      </c>
      <c r="Y18" s="242" t="s">
        <v>373</v>
      </c>
      <c r="Z18" s="242"/>
      <c r="AA18" s="242"/>
      <c r="AB18" s="242"/>
    </row>
    <row r="19" spans="1:28">
      <c r="A19" s="241" t="s">
        <v>310</v>
      </c>
      <c r="B19" s="241" t="s">
        <v>684</v>
      </c>
      <c r="C19" s="241" t="s">
        <v>45</v>
      </c>
      <c r="D19" s="241" t="s">
        <v>984</v>
      </c>
      <c r="E19" s="241"/>
      <c r="F19" s="241" t="s">
        <v>935</v>
      </c>
      <c r="G19" s="241" t="str">
        <f t="shared" si="1"/>
        <v>Commercial -:- Education -:-  -:- Lighting</v>
      </c>
      <c r="H19" s="241" t="s">
        <v>541</v>
      </c>
      <c r="I19" s="241" t="s">
        <v>53</v>
      </c>
      <c r="J19" s="241"/>
      <c r="K19" s="241"/>
      <c r="L19" s="241"/>
      <c r="M19" s="241"/>
      <c r="O19" s="242" t="s">
        <v>311</v>
      </c>
      <c r="P19" s="243" t="s">
        <v>686</v>
      </c>
      <c r="Q19" s="243" t="s">
        <v>45</v>
      </c>
      <c r="R19" s="243" t="s">
        <v>984</v>
      </c>
      <c r="S19" s="243" t="s">
        <v>935</v>
      </c>
      <c r="T19" s="243" t="s">
        <v>982</v>
      </c>
      <c r="U19" s="243" t="s">
        <v>57</v>
      </c>
      <c r="V19" s="243" t="str">
        <f t="shared" si="4"/>
        <v>Commercial -:- Education -:- Lighting -:- Lights (Fluorescent)  -:- Electricity</v>
      </c>
      <c r="W19" s="242" t="s">
        <v>543</v>
      </c>
      <c r="X19" s="242" t="s">
        <v>53</v>
      </c>
      <c r="Y19" s="242" t="s">
        <v>373</v>
      </c>
      <c r="Z19" s="242"/>
      <c r="AA19" s="242"/>
      <c r="AB19" s="242"/>
    </row>
    <row r="20" spans="1:28">
      <c r="A20" s="241" t="s">
        <v>310</v>
      </c>
      <c r="B20" s="241" t="s">
        <v>689</v>
      </c>
      <c r="C20" s="241" t="s">
        <v>45</v>
      </c>
      <c r="D20" s="241" t="s">
        <v>984</v>
      </c>
      <c r="E20" s="241"/>
      <c r="F20" s="241" t="s">
        <v>945</v>
      </c>
      <c r="G20" s="241" t="str">
        <f t="shared" si="1"/>
        <v>Commercial -:- Education -:-  -:- Space Heating</v>
      </c>
      <c r="H20" s="241" t="s">
        <v>546</v>
      </c>
      <c r="I20" s="241" t="s">
        <v>53</v>
      </c>
      <c r="J20" s="241"/>
      <c r="K20" s="241"/>
      <c r="L20" s="241"/>
      <c r="M20" s="241"/>
      <c r="O20" s="242" t="s">
        <v>311</v>
      </c>
      <c r="P20" s="243" t="s">
        <v>687</v>
      </c>
      <c r="Q20" s="243" t="s">
        <v>45</v>
      </c>
      <c r="R20" s="243" t="s">
        <v>984</v>
      </c>
      <c r="S20" s="243" t="s">
        <v>935</v>
      </c>
      <c r="T20" s="243" t="s">
        <v>980</v>
      </c>
      <c r="U20" s="243" t="s">
        <v>57</v>
      </c>
      <c r="V20" s="243" t="str">
        <f t="shared" si="4"/>
        <v>Commercial -:- Education -:- Lighting -:- Lights (LED) -:- Electricity</v>
      </c>
      <c r="W20" s="242" t="s">
        <v>544</v>
      </c>
      <c r="X20" s="242" t="s">
        <v>53</v>
      </c>
      <c r="Y20" s="242" t="s">
        <v>373</v>
      </c>
      <c r="Z20" s="242"/>
      <c r="AA20" s="242"/>
      <c r="AB20" s="242"/>
    </row>
    <row r="21" spans="1:28">
      <c r="A21" s="241" t="s">
        <v>310</v>
      </c>
      <c r="B21" s="241" t="s">
        <v>697</v>
      </c>
      <c r="C21" s="241" t="s">
        <v>45</v>
      </c>
      <c r="D21" s="241" t="s">
        <v>984</v>
      </c>
      <c r="E21" s="241"/>
      <c r="F21" s="241" t="s">
        <v>921</v>
      </c>
      <c r="G21" s="241" t="str">
        <f t="shared" si="1"/>
        <v>Commercial -:- Education -:-  -:- Water Heating</v>
      </c>
      <c r="H21" s="241" t="s">
        <v>553</v>
      </c>
      <c r="I21" s="241" t="s">
        <v>53</v>
      </c>
      <c r="J21" s="241"/>
      <c r="K21" s="241"/>
      <c r="L21" s="241"/>
      <c r="M21" s="241"/>
      <c r="O21" s="242" t="s">
        <v>311</v>
      </c>
      <c r="P21" s="243" t="s">
        <v>688</v>
      </c>
      <c r="Q21" s="243" t="s">
        <v>45</v>
      </c>
      <c r="R21" s="243" t="s">
        <v>984</v>
      </c>
      <c r="S21" s="243" t="s">
        <v>945</v>
      </c>
      <c r="T21" s="243" t="s">
        <v>952</v>
      </c>
      <c r="U21" s="243" t="s">
        <v>81</v>
      </c>
      <c r="V21" s="243" t="str">
        <f t="shared" si="4"/>
        <v>Commercial -:- Education -:- Space Heating -:- Boiler -:- Coal</v>
      </c>
      <c r="W21" s="242" t="s">
        <v>545</v>
      </c>
      <c r="X21" s="242" t="s">
        <v>53</v>
      </c>
      <c r="Y21" s="242" t="s">
        <v>373</v>
      </c>
      <c r="Z21" s="242"/>
      <c r="AA21" s="242"/>
      <c r="AB21" s="242"/>
    </row>
    <row r="22" spans="1:28">
      <c r="A22" s="241" t="s">
        <v>310</v>
      </c>
      <c r="B22" s="241" t="s">
        <v>701</v>
      </c>
      <c r="C22" s="241" t="s">
        <v>45</v>
      </c>
      <c r="D22" s="241" t="s">
        <v>984</v>
      </c>
      <c r="E22" s="241"/>
      <c r="F22" s="241" t="s">
        <v>966</v>
      </c>
      <c r="G22" s="241" t="str">
        <f t="shared" si="1"/>
        <v>Commercial -:- Education -:-  -:- Motive Power, Mobile</v>
      </c>
      <c r="H22" s="241" t="s">
        <v>557</v>
      </c>
      <c r="I22" s="241" t="s">
        <v>53</v>
      </c>
      <c r="J22" s="241"/>
      <c r="K22" s="241"/>
      <c r="L22" s="241"/>
      <c r="M22" s="241"/>
      <c r="O22" s="242" t="s">
        <v>311</v>
      </c>
      <c r="P22" s="243" t="s">
        <v>690</v>
      </c>
      <c r="Q22" s="243" t="s">
        <v>45</v>
      </c>
      <c r="R22" s="243" t="s">
        <v>984</v>
      </c>
      <c r="S22" s="243" t="s">
        <v>945</v>
      </c>
      <c r="T22" s="243" t="s">
        <v>952</v>
      </c>
      <c r="U22" s="243" t="s">
        <v>82</v>
      </c>
      <c r="V22" s="243" t="str">
        <f t="shared" si="4"/>
        <v>Commercial -:- Education -:- Space Heating -:- Boiler -:- Diesel</v>
      </c>
      <c r="W22" s="242" t="s">
        <v>547</v>
      </c>
      <c r="X22" s="242" t="s">
        <v>53</v>
      </c>
      <c r="Y22" s="242" t="s">
        <v>373</v>
      </c>
      <c r="Z22" s="242"/>
      <c r="AA22" s="242"/>
      <c r="AB22" s="242"/>
    </row>
    <row r="23" spans="1:28">
      <c r="A23" s="241" t="s">
        <v>310</v>
      </c>
      <c r="B23" s="241" t="s">
        <v>704</v>
      </c>
      <c r="C23" s="241" t="s">
        <v>45</v>
      </c>
      <c r="D23" s="241" t="s">
        <v>984</v>
      </c>
      <c r="E23" s="241"/>
      <c r="F23" s="241" t="s">
        <v>944</v>
      </c>
      <c r="G23" s="241" t="str">
        <f t="shared" si="1"/>
        <v>Commercial -:- Education -:-  -:- Motive Power, Stationary</v>
      </c>
      <c r="H23" s="241" t="s">
        <v>560</v>
      </c>
      <c r="I23" s="241" t="s">
        <v>53</v>
      </c>
      <c r="J23" s="241"/>
      <c r="K23" s="241"/>
      <c r="L23" s="241"/>
      <c r="M23" s="241"/>
      <c r="O23" s="242" t="s">
        <v>311</v>
      </c>
      <c r="P23" s="243" t="s">
        <v>691</v>
      </c>
      <c r="Q23" s="243" t="s">
        <v>45</v>
      </c>
      <c r="R23" s="243" t="s">
        <v>984</v>
      </c>
      <c r="S23" s="243" t="s">
        <v>945</v>
      </c>
      <c r="T23" s="243" t="s">
        <v>952</v>
      </c>
      <c r="U23" s="243" t="s">
        <v>83</v>
      </c>
      <c r="V23" s="243" t="str">
        <f t="shared" si="4"/>
        <v>Commercial -:- Education -:- Space Heating -:- Boiler -:- Fuel Oil</v>
      </c>
      <c r="W23" s="242" t="s">
        <v>548</v>
      </c>
      <c r="X23" s="242" t="s">
        <v>53</v>
      </c>
      <c r="Y23" s="242" t="s">
        <v>373</v>
      </c>
      <c r="Z23" s="242"/>
      <c r="AA23" s="242"/>
      <c r="AB23" s="242"/>
    </row>
    <row r="24" spans="1:28">
      <c r="A24" s="241" t="s">
        <v>310</v>
      </c>
      <c r="B24" s="241" t="s">
        <v>707</v>
      </c>
      <c r="C24" s="241" t="s">
        <v>45</v>
      </c>
      <c r="D24" s="241" t="s">
        <v>984</v>
      </c>
      <c r="E24" s="241"/>
      <c r="F24" s="241" t="s">
        <v>933</v>
      </c>
      <c r="G24" s="241" t="str">
        <f t="shared" si="1"/>
        <v>Commercial -:- Education -:-  -:- Refrigeration</v>
      </c>
      <c r="H24" s="241" t="s">
        <v>563</v>
      </c>
      <c r="I24" s="241" t="s">
        <v>53</v>
      </c>
      <c r="J24" s="241"/>
      <c r="K24" s="241"/>
      <c r="L24" s="241"/>
      <c r="M24" s="241"/>
      <c r="O24" s="242" t="s">
        <v>311</v>
      </c>
      <c r="P24" s="243" t="s">
        <v>692</v>
      </c>
      <c r="Q24" s="243" t="s">
        <v>45</v>
      </c>
      <c r="R24" s="243" t="s">
        <v>984</v>
      </c>
      <c r="S24" s="243" t="s">
        <v>945</v>
      </c>
      <c r="T24" s="243" t="s">
        <v>952</v>
      </c>
      <c r="U24" s="243" t="s">
        <v>43</v>
      </c>
      <c r="V24" s="243" t="str">
        <f t="shared" si="4"/>
        <v>Commercial -:- Education -:- Space Heating -:- Boiler -:- Natural Gas</v>
      </c>
      <c r="W24" s="242" t="s">
        <v>549</v>
      </c>
      <c r="X24" s="242" t="s">
        <v>53</v>
      </c>
      <c r="Y24" s="242" t="s">
        <v>373</v>
      </c>
      <c r="Z24" s="242"/>
      <c r="AA24" s="242"/>
      <c r="AB24" s="242"/>
    </row>
    <row r="25" spans="1:28">
      <c r="A25" s="241" t="s">
        <v>310</v>
      </c>
      <c r="B25" s="241" t="s">
        <v>709</v>
      </c>
      <c r="C25" s="241" t="s">
        <v>45</v>
      </c>
      <c r="D25" s="241" t="s">
        <v>984</v>
      </c>
      <c r="E25" s="241"/>
      <c r="F25" s="241" t="s">
        <v>962</v>
      </c>
      <c r="G25" s="241" t="str">
        <f t="shared" si="1"/>
        <v>Commercial -:- Education -:-  -:- Space Cooling</v>
      </c>
      <c r="H25" s="241" t="s">
        <v>565</v>
      </c>
      <c r="I25" s="241" t="s">
        <v>53</v>
      </c>
      <c r="J25" s="241"/>
      <c r="K25" s="241"/>
      <c r="L25" s="241"/>
      <c r="M25" s="241"/>
      <c r="O25" s="242" t="s">
        <v>311</v>
      </c>
      <c r="P25" s="243" t="s">
        <v>693</v>
      </c>
      <c r="Q25" s="243" t="s">
        <v>45</v>
      </c>
      <c r="R25" s="243" t="s">
        <v>984</v>
      </c>
      <c r="S25" s="243" t="s">
        <v>945</v>
      </c>
      <c r="T25" s="243" t="s">
        <v>968</v>
      </c>
      <c r="U25" s="243" t="s">
        <v>43</v>
      </c>
      <c r="V25" s="243" t="str">
        <f t="shared" si="4"/>
        <v>Commercial -:- Education -:- Space Heating -:- Burner -:- Natural Gas</v>
      </c>
      <c r="W25" s="242" t="s">
        <v>550</v>
      </c>
      <c r="X25" s="242" t="s">
        <v>53</v>
      </c>
      <c r="Y25" s="242" t="s">
        <v>373</v>
      </c>
      <c r="Z25" s="242"/>
      <c r="AA25" s="242"/>
      <c r="AB25" s="242"/>
    </row>
    <row r="26" spans="1:28">
      <c r="A26" s="241" t="s">
        <v>310</v>
      </c>
      <c r="B26" s="241" t="s">
        <v>711</v>
      </c>
      <c r="C26" s="241" t="s">
        <v>45</v>
      </c>
      <c r="D26" s="241" t="s">
        <v>985</v>
      </c>
      <c r="E26" s="241"/>
      <c r="F26" s="241" t="s">
        <v>965</v>
      </c>
      <c r="G26" s="241" t="str">
        <f t="shared" si="1"/>
        <v>Commercial -:- Healthcare -:-  -:- Electronics and Other Appliances</v>
      </c>
      <c r="H26" s="241" t="s">
        <v>568</v>
      </c>
      <c r="I26" s="241" t="s">
        <v>53</v>
      </c>
      <c r="J26" s="241"/>
      <c r="K26" s="241"/>
      <c r="L26" s="241"/>
      <c r="M26" s="241"/>
      <c r="O26" s="242" t="s">
        <v>311</v>
      </c>
      <c r="P26" s="243" t="s">
        <v>694</v>
      </c>
      <c r="Q26" s="243" t="s">
        <v>45</v>
      </c>
      <c r="R26" s="243" t="s">
        <v>984</v>
      </c>
      <c r="S26" s="243" t="s">
        <v>945</v>
      </c>
      <c r="T26" s="243" t="s">
        <v>971</v>
      </c>
      <c r="U26" s="243" t="s">
        <v>57</v>
      </c>
      <c r="V26" s="243" t="str">
        <f t="shared" si="4"/>
        <v>Commercial -:- Education -:- Space Heating -:- Heat Pump -:- Electricity</v>
      </c>
      <c r="W26" s="242" t="s">
        <v>551</v>
      </c>
      <c r="X26" s="242" t="s">
        <v>53</v>
      </c>
      <c r="Y26" s="242" t="s">
        <v>373</v>
      </c>
      <c r="Z26" s="242"/>
      <c r="AA26" s="242"/>
      <c r="AB26" s="242"/>
    </row>
    <row r="27" spans="1:28">
      <c r="A27" s="241" t="s">
        <v>310</v>
      </c>
      <c r="B27" s="241" t="s">
        <v>712</v>
      </c>
      <c r="C27" s="241" t="s">
        <v>45</v>
      </c>
      <c r="D27" s="241" t="s">
        <v>985</v>
      </c>
      <c r="E27" s="241"/>
      <c r="F27" s="241" t="s">
        <v>935</v>
      </c>
      <c r="G27" s="241" t="str">
        <f t="shared" si="1"/>
        <v>Commercial -:- Healthcare -:-  -:- Lighting</v>
      </c>
      <c r="H27" s="241" t="s">
        <v>569</v>
      </c>
      <c r="I27" s="241" t="s">
        <v>53</v>
      </c>
      <c r="J27" s="241"/>
      <c r="K27" s="241"/>
      <c r="L27" s="241"/>
      <c r="M27" s="241"/>
      <c r="O27" s="242" t="s">
        <v>311</v>
      </c>
      <c r="P27" s="243" t="s">
        <v>695</v>
      </c>
      <c r="Q27" s="243" t="s">
        <v>45</v>
      </c>
      <c r="R27" s="243" t="s">
        <v>984</v>
      </c>
      <c r="S27" s="243" t="s">
        <v>945</v>
      </c>
      <c r="T27" s="243" t="s">
        <v>972</v>
      </c>
      <c r="U27" s="243" t="s">
        <v>57</v>
      </c>
      <c r="V27" s="243" t="str">
        <f t="shared" si="4"/>
        <v>Commercial -:- Education -:- Space Heating -:- Resistance Heater -:- Electricity</v>
      </c>
      <c r="W27" s="242" t="s">
        <v>552</v>
      </c>
      <c r="X27" s="242" t="s">
        <v>53</v>
      </c>
      <c r="Y27" s="242" t="s">
        <v>373</v>
      </c>
      <c r="Z27" s="242"/>
      <c r="AA27" s="242"/>
      <c r="AB27" s="242"/>
    </row>
    <row r="28" spans="1:28">
      <c r="A28" s="241" t="s">
        <v>310</v>
      </c>
      <c r="B28" s="241" t="s">
        <v>717</v>
      </c>
      <c r="C28" s="241" t="s">
        <v>45</v>
      </c>
      <c r="D28" s="241" t="s">
        <v>985</v>
      </c>
      <c r="E28" s="241"/>
      <c r="F28" s="241" t="s">
        <v>945</v>
      </c>
      <c r="G28" s="241" t="str">
        <f t="shared" si="1"/>
        <v>Commercial -:- Healthcare -:-  -:- Space Heating</v>
      </c>
      <c r="H28" s="241" t="s">
        <v>574</v>
      </c>
      <c r="I28" s="241" t="s">
        <v>53</v>
      </c>
      <c r="J28" s="241"/>
      <c r="K28" s="241"/>
      <c r="L28" s="241"/>
      <c r="M28" s="241"/>
      <c r="O28" s="242" t="s">
        <v>311</v>
      </c>
      <c r="P28" s="243" t="s">
        <v>696</v>
      </c>
      <c r="Q28" s="243" t="s">
        <v>45</v>
      </c>
      <c r="R28" s="243" t="s">
        <v>984</v>
      </c>
      <c r="S28" s="243" t="s">
        <v>921</v>
      </c>
      <c r="T28" s="243" t="s">
        <v>952</v>
      </c>
      <c r="U28" s="243" t="s">
        <v>81</v>
      </c>
      <c r="V28" s="243" t="str">
        <f t="shared" si="4"/>
        <v>Commercial -:- Education -:- Water Heating -:- Boiler -:- Coal</v>
      </c>
      <c r="W28" s="242" t="s">
        <v>545</v>
      </c>
      <c r="X28" s="242" t="s">
        <v>53</v>
      </c>
      <c r="Y28" s="242" t="s">
        <v>373</v>
      </c>
      <c r="Z28" s="242"/>
      <c r="AA28" s="242"/>
      <c r="AB28" s="242"/>
    </row>
    <row r="29" spans="1:28">
      <c r="A29" s="241" t="s">
        <v>310</v>
      </c>
      <c r="B29" s="241" t="s">
        <v>723</v>
      </c>
      <c r="C29" s="241" t="s">
        <v>45</v>
      </c>
      <c r="D29" s="241" t="s">
        <v>985</v>
      </c>
      <c r="E29" s="241"/>
      <c r="F29" s="241" t="s">
        <v>921</v>
      </c>
      <c r="G29" s="241" t="str">
        <f t="shared" si="1"/>
        <v>Commercial -:- Healthcare -:-  -:- Water Heating</v>
      </c>
      <c r="H29" s="241" t="s">
        <v>580</v>
      </c>
      <c r="I29" s="241" t="s">
        <v>53</v>
      </c>
      <c r="J29" s="241"/>
      <c r="K29" s="241"/>
      <c r="L29" s="241"/>
      <c r="M29" s="241"/>
      <c r="O29" s="242" t="s">
        <v>311</v>
      </c>
      <c r="P29" s="243" t="s">
        <v>698</v>
      </c>
      <c r="Q29" s="243" t="s">
        <v>45</v>
      </c>
      <c r="R29" s="243" t="s">
        <v>984</v>
      </c>
      <c r="S29" s="243" t="s">
        <v>921</v>
      </c>
      <c r="T29" s="243" t="s">
        <v>928</v>
      </c>
      <c r="U29" s="243" t="s">
        <v>57</v>
      </c>
      <c r="V29" s="243" t="str">
        <f t="shared" si="4"/>
        <v>Commercial -:- Education -:- Water Heating -:- Hot Water Cylinder -:- Electricity</v>
      </c>
      <c r="W29" s="242" t="s">
        <v>554</v>
      </c>
      <c r="X29" s="242" t="s">
        <v>53</v>
      </c>
      <c r="Y29" s="242" t="s">
        <v>373</v>
      </c>
      <c r="Z29" s="242"/>
      <c r="AA29" s="242"/>
      <c r="AB29" s="242"/>
    </row>
    <row r="30" spans="1:28">
      <c r="A30" s="241" t="s">
        <v>310</v>
      </c>
      <c r="B30" s="241" t="s">
        <v>728</v>
      </c>
      <c r="C30" s="241" t="s">
        <v>45</v>
      </c>
      <c r="D30" s="241" t="s">
        <v>985</v>
      </c>
      <c r="E30" s="241"/>
      <c r="F30" s="241" t="s">
        <v>986</v>
      </c>
      <c r="G30" s="241" t="str">
        <f t="shared" si="1"/>
        <v>Commercial -:- Healthcare -:-  -:- Process Heat</v>
      </c>
      <c r="H30" s="241" t="s">
        <v>583</v>
      </c>
      <c r="I30" s="241" t="s">
        <v>53</v>
      </c>
      <c r="J30" s="241"/>
      <c r="K30" s="241"/>
      <c r="L30" s="241"/>
      <c r="M30" s="241"/>
      <c r="O30" s="242" t="s">
        <v>311</v>
      </c>
      <c r="P30" s="243" t="s">
        <v>699</v>
      </c>
      <c r="Q30" s="243" t="s">
        <v>45</v>
      </c>
      <c r="R30" s="243" t="s">
        <v>984</v>
      </c>
      <c r="S30" s="243" t="s">
        <v>921</v>
      </c>
      <c r="T30" s="243" t="s">
        <v>928</v>
      </c>
      <c r="U30" s="243" t="s">
        <v>43</v>
      </c>
      <c r="V30" s="243" t="str">
        <f t="shared" si="4"/>
        <v>Commercial -:- Education -:- Water Heating -:- Hot Water Cylinder -:- Natural Gas</v>
      </c>
      <c r="W30" s="242" t="s">
        <v>555</v>
      </c>
      <c r="X30" s="242" t="s">
        <v>53</v>
      </c>
      <c r="Y30" s="242" t="s">
        <v>373</v>
      </c>
      <c r="Z30" s="242"/>
      <c r="AA30" s="242"/>
      <c r="AB30" s="242"/>
    </row>
    <row r="31" spans="1:28">
      <c r="A31" s="241" t="s">
        <v>310</v>
      </c>
      <c r="B31" s="241" t="s">
        <v>731</v>
      </c>
      <c r="C31" s="241" t="s">
        <v>45</v>
      </c>
      <c r="D31" s="241" t="s">
        <v>985</v>
      </c>
      <c r="E31" s="241"/>
      <c r="F31" s="241" t="s">
        <v>966</v>
      </c>
      <c r="G31" s="241" t="str">
        <f t="shared" si="1"/>
        <v>Commercial -:- Healthcare -:-  -:- Motive Power, Mobile</v>
      </c>
      <c r="H31" s="241" t="s">
        <v>585</v>
      </c>
      <c r="I31" s="241" t="s">
        <v>53</v>
      </c>
      <c r="J31" s="241"/>
      <c r="K31" s="241"/>
      <c r="L31" s="241"/>
      <c r="M31" s="241"/>
      <c r="O31" s="242" t="s">
        <v>311</v>
      </c>
      <c r="P31" s="243" t="s">
        <v>700</v>
      </c>
      <c r="Q31" s="243" t="s">
        <v>45</v>
      </c>
      <c r="R31" s="243" t="s">
        <v>984</v>
      </c>
      <c r="S31" s="243" t="s">
        <v>966</v>
      </c>
      <c r="T31" s="243" t="s">
        <v>983</v>
      </c>
      <c r="U31" s="243" t="s">
        <v>82</v>
      </c>
      <c r="V31" s="243" t="str">
        <f t="shared" si="4"/>
        <v>Commercial -:- Education -:- Motive Power, Mobile -:- Mobile Motor -:- Diesel</v>
      </c>
      <c r="W31" s="242" t="s">
        <v>556</v>
      </c>
      <c r="X31" s="242" t="s">
        <v>53</v>
      </c>
      <c r="Y31" s="242" t="s">
        <v>373</v>
      </c>
      <c r="Z31" s="242"/>
      <c r="AA31" s="242"/>
      <c r="AB31" s="242"/>
    </row>
    <row r="32" spans="1:28">
      <c r="A32" s="241" t="s">
        <v>310</v>
      </c>
      <c r="B32" s="241" t="s">
        <v>734</v>
      </c>
      <c r="C32" s="241" t="s">
        <v>45</v>
      </c>
      <c r="D32" s="241" t="s">
        <v>985</v>
      </c>
      <c r="E32" s="241"/>
      <c r="F32" s="241" t="s">
        <v>944</v>
      </c>
      <c r="G32" s="241" t="str">
        <f t="shared" si="1"/>
        <v>Commercial -:- Healthcare -:-  -:- Motive Power, Stationary</v>
      </c>
      <c r="H32" s="241" t="s">
        <v>588</v>
      </c>
      <c r="I32" s="241" t="s">
        <v>53</v>
      </c>
      <c r="J32" s="241"/>
      <c r="K32" s="241"/>
      <c r="L32" s="241"/>
      <c r="M32" s="241"/>
      <c r="O32" s="242" t="s">
        <v>311</v>
      </c>
      <c r="P32" s="243" t="s">
        <v>702</v>
      </c>
      <c r="Q32" s="243" t="s">
        <v>45</v>
      </c>
      <c r="R32" s="243" t="s">
        <v>984</v>
      </c>
      <c r="S32" s="243" t="s">
        <v>966</v>
      </c>
      <c r="T32" s="243" t="s">
        <v>983</v>
      </c>
      <c r="U32" s="243" t="s">
        <v>85</v>
      </c>
      <c r="V32" s="243" t="str">
        <f t="shared" si="4"/>
        <v>Commercial -:- Education -:- Motive Power, Mobile -:- Mobile Motor -:- Petrol</v>
      </c>
      <c r="W32" s="242" t="s">
        <v>558</v>
      </c>
      <c r="X32" s="242" t="s">
        <v>53</v>
      </c>
      <c r="Y32" s="242" t="s">
        <v>373</v>
      </c>
      <c r="Z32" s="242"/>
      <c r="AA32" s="242"/>
      <c r="AB32" s="242"/>
    </row>
    <row r="33" spans="1:28">
      <c r="A33" s="241" t="s">
        <v>310</v>
      </c>
      <c r="B33" s="241" t="s">
        <v>736</v>
      </c>
      <c r="C33" s="241" t="s">
        <v>45</v>
      </c>
      <c r="D33" s="241" t="s">
        <v>985</v>
      </c>
      <c r="E33" s="241"/>
      <c r="F33" s="241" t="s">
        <v>933</v>
      </c>
      <c r="G33" s="241" t="str">
        <f t="shared" si="1"/>
        <v>Commercial -:- Healthcare -:-  -:- Refrigeration</v>
      </c>
      <c r="H33" s="241" t="s">
        <v>590</v>
      </c>
      <c r="I33" s="241" t="s">
        <v>53</v>
      </c>
      <c r="J33" s="241"/>
      <c r="K33" s="241"/>
      <c r="L33" s="241"/>
      <c r="M33" s="241"/>
      <c r="O33" s="242" t="s">
        <v>311</v>
      </c>
      <c r="P33" s="243" t="s">
        <v>703</v>
      </c>
      <c r="Q33" s="243" t="s">
        <v>45</v>
      </c>
      <c r="R33" s="243" t="s">
        <v>984</v>
      </c>
      <c r="S33" s="243" t="s">
        <v>944</v>
      </c>
      <c r="T33" s="243" t="s">
        <v>949</v>
      </c>
      <c r="U33" s="243" t="s">
        <v>57</v>
      </c>
      <c r="V33" s="243" t="str">
        <f t="shared" si="4"/>
        <v>Commercial -:- Education -:- Motive Power, Stationary -:- Stationary Motor -:- Electricity</v>
      </c>
      <c r="W33" s="242" t="s">
        <v>559</v>
      </c>
      <c r="X33" s="242" t="s">
        <v>53</v>
      </c>
      <c r="Y33" s="242" t="s">
        <v>373</v>
      </c>
      <c r="Z33" s="242"/>
      <c r="AA33" s="242"/>
      <c r="AB33" s="242"/>
    </row>
    <row r="34" spans="1:28">
      <c r="A34" s="241" t="s">
        <v>310</v>
      </c>
      <c r="B34" s="241" t="s">
        <v>738</v>
      </c>
      <c r="C34" s="241" t="s">
        <v>45</v>
      </c>
      <c r="D34" s="241" t="s">
        <v>985</v>
      </c>
      <c r="E34" s="241"/>
      <c r="F34" s="241" t="s">
        <v>962</v>
      </c>
      <c r="G34" s="241" t="str">
        <f t="shared" si="1"/>
        <v>Commercial -:- Healthcare -:-  -:- Space Cooling</v>
      </c>
      <c r="H34" s="241" t="s">
        <v>592</v>
      </c>
      <c r="I34" s="241" t="s">
        <v>53</v>
      </c>
      <c r="J34" s="241"/>
      <c r="K34" s="241"/>
      <c r="L34" s="241"/>
      <c r="M34" s="241"/>
      <c r="O34" s="242" t="s">
        <v>311</v>
      </c>
      <c r="P34" s="243" t="s">
        <v>705</v>
      </c>
      <c r="Q34" s="243" t="s">
        <v>45</v>
      </c>
      <c r="R34" s="243" t="s">
        <v>984</v>
      </c>
      <c r="S34" s="243" t="s">
        <v>944</v>
      </c>
      <c r="T34" s="243" t="s">
        <v>949</v>
      </c>
      <c r="U34" s="243" t="s">
        <v>85</v>
      </c>
      <c r="V34" s="243" t="str">
        <f t="shared" si="4"/>
        <v>Commercial -:- Education -:- Motive Power, Stationary -:- Stationary Motor -:- Petrol</v>
      </c>
      <c r="W34" s="242" t="s">
        <v>561</v>
      </c>
      <c r="X34" s="242" t="s">
        <v>53</v>
      </c>
      <c r="Y34" s="242" t="s">
        <v>373</v>
      </c>
      <c r="Z34" s="242"/>
      <c r="AA34" s="242"/>
      <c r="AB34" s="242"/>
    </row>
    <row r="35" spans="1:28">
      <c r="A35" s="241" t="s">
        <v>310</v>
      </c>
      <c r="B35" s="241" t="s">
        <v>740</v>
      </c>
      <c r="C35" s="241" t="s">
        <v>45</v>
      </c>
      <c r="D35" s="241" t="s">
        <v>987</v>
      </c>
      <c r="E35" s="241"/>
      <c r="F35" s="241" t="s">
        <v>965</v>
      </c>
      <c r="G35" s="241" t="str">
        <f t="shared" si="1"/>
        <v>Commercial -:- Office Blocks -:-  -:- Electronics and Other Appliances</v>
      </c>
      <c r="H35" s="241" t="s">
        <v>594</v>
      </c>
      <c r="I35" s="241" t="s">
        <v>53</v>
      </c>
      <c r="J35" s="241"/>
      <c r="K35" s="241"/>
      <c r="L35" s="241"/>
      <c r="M35" s="241"/>
      <c r="O35" s="242" t="s">
        <v>311</v>
      </c>
      <c r="P35" s="243" t="s">
        <v>706</v>
      </c>
      <c r="Q35" s="243" t="s">
        <v>45</v>
      </c>
      <c r="R35" s="243" t="s">
        <v>984</v>
      </c>
      <c r="S35" s="243" t="s">
        <v>933</v>
      </c>
      <c r="T35" s="243" t="s">
        <v>940</v>
      </c>
      <c r="U35" s="243" t="s">
        <v>57</v>
      </c>
      <c r="V35" s="243" t="str">
        <f t="shared" si="4"/>
        <v>Commercial -:- Education -:- Refrigeration -:- Refrigerator -:- Electricity</v>
      </c>
      <c r="W35" s="242" t="s">
        <v>562</v>
      </c>
      <c r="X35" s="242" t="s">
        <v>53</v>
      </c>
      <c r="Y35" s="242" t="s">
        <v>373</v>
      </c>
      <c r="Z35" s="242"/>
      <c r="AA35" s="242"/>
      <c r="AB35" s="242"/>
    </row>
    <row r="36" spans="1:28">
      <c r="A36" s="241" t="s">
        <v>310</v>
      </c>
      <c r="B36" s="241" t="s">
        <v>741</v>
      </c>
      <c r="C36" s="241" t="s">
        <v>45</v>
      </c>
      <c r="D36" s="241" t="s">
        <v>987</v>
      </c>
      <c r="E36" s="241"/>
      <c r="F36" s="241" t="s">
        <v>935</v>
      </c>
      <c r="G36" s="241" t="str">
        <f t="shared" si="1"/>
        <v>Commercial -:- Office Blocks -:-  -:- Lighting</v>
      </c>
      <c r="H36" s="241" t="s">
        <v>595</v>
      </c>
      <c r="I36" s="241" t="s">
        <v>53</v>
      </c>
      <c r="J36" s="241"/>
      <c r="K36" s="241"/>
      <c r="L36" s="241"/>
      <c r="M36" s="241"/>
      <c r="O36" s="242" t="s">
        <v>311</v>
      </c>
      <c r="P36" s="243" t="s">
        <v>708</v>
      </c>
      <c r="Q36" s="243" t="s">
        <v>45</v>
      </c>
      <c r="R36" s="243" t="s">
        <v>984</v>
      </c>
      <c r="S36" s="243" t="s">
        <v>962</v>
      </c>
      <c r="T36" s="243" t="s">
        <v>971</v>
      </c>
      <c r="U36" s="243" t="s">
        <v>57</v>
      </c>
      <c r="V36" s="243" t="str">
        <f t="shared" si="4"/>
        <v>Commercial -:- Education -:- Space Cooling -:- Heat Pump -:- Electricity</v>
      </c>
      <c r="W36" s="242" t="s">
        <v>564</v>
      </c>
      <c r="X36" s="242" t="s">
        <v>53</v>
      </c>
      <c r="Y36" s="242" t="s">
        <v>373</v>
      </c>
      <c r="Z36" s="242"/>
      <c r="AA36" s="242"/>
      <c r="AB36" s="242"/>
    </row>
    <row r="37" spans="1:28">
      <c r="A37" s="241" t="s">
        <v>310</v>
      </c>
      <c r="B37" s="241" t="s">
        <v>746</v>
      </c>
      <c r="C37" s="241" t="s">
        <v>45</v>
      </c>
      <c r="D37" s="241" t="s">
        <v>987</v>
      </c>
      <c r="E37" s="241"/>
      <c r="F37" s="241" t="s">
        <v>945</v>
      </c>
      <c r="G37" s="241" t="str">
        <f t="shared" si="1"/>
        <v>Commercial -:- Office Blocks -:-  -:- Space Heating</v>
      </c>
      <c r="H37" s="241" t="s">
        <v>600</v>
      </c>
      <c r="I37" s="241" t="s">
        <v>53</v>
      </c>
      <c r="J37" s="241"/>
      <c r="K37" s="241"/>
      <c r="L37" s="241"/>
      <c r="M37" s="241"/>
      <c r="O37" s="242" t="s">
        <v>311</v>
      </c>
      <c r="P37" s="243" t="s">
        <v>710</v>
      </c>
      <c r="Q37" s="243" t="s">
        <v>45</v>
      </c>
      <c r="R37" s="243" t="s">
        <v>985</v>
      </c>
      <c r="S37" s="243" t="s">
        <v>965</v>
      </c>
      <c r="T37" s="243" t="s">
        <v>965</v>
      </c>
      <c r="U37" s="243" t="s">
        <v>57</v>
      </c>
      <c r="V37" s="243" t="str">
        <f t="shared" si="4"/>
        <v>Commercial -:- Healthcare -:- Electronics and Other Appliances -:- Electronics and Other Appliances -:- Electricity</v>
      </c>
      <c r="W37" s="242" t="s">
        <v>567</v>
      </c>
      <c r="X37" s="242" t="s">
        <v>53</v>
      </c>
      <c r="Y37" s="242" t="s">
        <v>373</v>
      </c>
      <c r="Z37" s="242"/>
      <c r="AA37" s="242"/>
      <c r="AB37" s="242"/>
    </row>
    <row r="38" spans="1:28">
      <c r="A38" s="241" t="s">
        <v>310</v>
      </c>
      <c r="B38" s="241" t="s">
        <v>754</v>
      </c>
      <c r="C38" s="241" t="s">
        <v>45</v>
      </c>
      <c r="D38" s="241" t="s">
        <v>987</v>
      </c>
      <c r="E38" s="241"/>
      <c r="F38" s="241" t="s">
        <v>921</v>
      </c>
      <c r="G38" s="241" t="str">
        <f t="shared" si="1"/>
        <v>Commercial -:- Office Blocks -:-  -:- Water Heating</v>
      </c>
      <c r="H38" s="241" t="s">
        <v>607</v>
      </c>
      <c r="I38" s="241" t="s">
        <v>53</v>
      </c>
      <c r="J38" s="241"/>
      <c r="K38" s="241"/>
      <c r="L38" s="241"/>
      <c r="M38" s="241"/>
      <c r="O38" s="242" t="s">
        <v>311</v>
      </c>
      <c r="P38" s="243" t="s">
        <v>713</v>
      </c>
      <c r="Q38" s="243" t="s">
        <v>45</v>
      </c>
      <c r="R38" s="243" t="s">
        <v>985</v>
      </c>
      <c r="S38" s="243" t="s">
        <v>935</v>
      </c>
      <c r="T38" s="243" t="s">
        <v>981</v>
      </c>
      <c r="U38" s="243" t="s">
        <v>57</v>
      </c>
      <c r="V38" s="243" t="str">
        <f t="shared" si="4"/>
        <v>Commercial -:- Healthcare -:- Lighting -:- Lights (Incandescent)  -:- Electricity</v>
      </c>
      <c r="W38" s="242" t="s">
        <v>570</v>
      </c>
      <c r="X38" s="242" t="s">
        <v>53</v>
      </c>
      <c r="Y38" s="242" t="s">
        <v>373</v>
      </c>
      <c r="Z38" s="242"/>
      <c r="AA38" s="242"/>
      <c r="AB38" s="242"/>
    </row>
    <row r="39" spans="1:28">
      <c r="A39" s="241" t="s">
        <v>310</v>
      </c>
      <c r="B39" s="241" t="s">
        <v>760</v>
      </c>
      <c r="C39" s="241" t="s">
        <v>45</v>
      </c>
      <c r="D39" s="241" t="s">
        <v>987</v>
      </c>
      <c r="E39" s="241"/>
      <c r="F39" s="241" t="s">
        <v>966</v>
      </c>
      <c r="G39" s="241" t="str">
        <f t="shared" si="1"/>
        <v>Commercial -:- Office Blocks -:-  -:- Motive Power, Mobile</v>
      </c>
      <c r="H39" s="241" t="s">
        <v>612</v>
      </c>
      <c r="I39" s="241" t="s">
        <v>53</v>
      </c>
      <c r="J39" s="241"/>
      <c r="K39" s="241"/>
      <c r="L39" s="241"/>
      <c r="M39" s="241"/>
      <c r="O39" s="242" t="s">
        <v>311</v>
      </c>
      <c r="P39" s="243" t="s">
        <v>714</v>
      </c>
      <c r="Q39" s="243" t="s">
        <v>45</v>
      </c>
      <c r="R39" s="243" t="s">
        <v>985</v>
      </c>
      <c r="S39" s="243" t="s">
        <v>935</v>
      </c>
      <c r="T39" s="243" t="s">
        <v>982</v>
      </c>
      <c r="U39" s="243" t="s">
        <v>57</v>
      </c>
      <c r="V39" s="243" t="str">
        <f t="shared" si="4"/>
        <v>Commercial -:- Healthcare -:- Lighting -:- Lights (Fluorescent)  -:- Electricity</v>
      </c>
      <c r="W39" s="242" t="s">
        <v>571</v>
      </c>
      <c r="X39" s="242" t="s">
        <v>53</v>
      </c>
      <c r="Y39" s="242" t="s">
        <v>373</v>
      </c>
      <c r="Z39" s="242"/>
      <c r="AA39" s="242"/>
      <c r="AB39" s="242"/>
    </row>
    <row r="40" spans="1:28">
      <c r="A40" s="241" t="s">
        <v>310</v>
      </c>
      <c r="B40" s="241" t="s">
        <v>764</v>
      </c>
      <c r="C40" s="241" t="s">
        <v>45</v>
      </c>
      <c r="D40" s="241" t="s">
        <v>987</v>
      </c>
      <c r="E40" s="241"/>
      <c r="F40" s="241" t="s">
        <v>944</v>
      </c>
      <c r="G40" s="241" t="str">
        <f t="shared" si="1"/>
        <v>Commercial -:- Office Blocks -:-  -:- Motive Power, Stationary</v>
      </c>
      <c r="H40" s="241" t="s">
        <v>616</v>
      </c>
      <c r="I40" s="241" t="s">
        <v>53</v>
      </c>
      <c r="J40" s="241"/>
      <c r="K40" s="241"/>
      <c r="L40" s="241"/>
      <c r="M40" s="241"/>
      <c r="O40" s="242" t="s">
        <v>311</v>
      </c>
      <c r="P40" s="243" t="s">
        <v>715</v>
      </c>
      <c r="Q40" s="243" t="s">
        <v>45</v>
      </c>
      <c r="R40" s="243" t="s">
        <v>985</v>
      </c>
      <c r="S40" s="243" t="s">
        <v>935</v>
      </c>
      <c r="T40" s="243" t="s">
        <v>980</v>
      </c>
      <c r="U40" s="243" t="s">
        <v>57</v>
      </c>
      <c r="V40" s="243" t="str">
        <f t="shared" si="4"/>
        <v>Commercial -:- Healthcare -:- Lighting -:- Lights (LED) -:- Electricity</v>
      </c>
      <c r="W40" s="242" t="s">
        <v>572</v>
      </c>
      <c r="X40" s="242" t="s">
        <v>53</v>
      </c>
      <c r="Y40" s="242" t="s">
        <v>373</v>
      </c>
      <c r="Z40" s="242"/>
      <c r="AA40" s="242"/>
      <c r="AB40" s="242"/>
    </row>
    <row r="41" spans="1:28">
      <c r="A41" s="241" t="s">
        <v>310</v>
      </c>
      <c r="B41" s="241" t="s">
        <v>766</v>
      </c>
      <c r="C41" s="241" t="s">
        <v>45</v>
      </c>
      <c r="D41" s="241" t="s">
        <v>987</v>
      </c>
      <c r="E41" s="241"/>
      <c r="F41" s="241" t="s">
        <v>962</v>
      </c>
      <c r="G41" s="241" t="str">
        <f t="shared" si="1"/>
        <v>Commercial -:- Office Blocks -:-  -:- Space Cooling</v>
      </c>
      <c r="H41" s="241" t="s">
        <v>618</v>
      </c>
      <c r="I41" s="241" t="s">
        <v>53</v>
      </c>
      <c r="J41" s="241"/>
      <c r="K41" s="241"/>
      <c r="L41" s="241"/>
      <c r="M41" s="241"/>
      <c r="O41" s="242" t="s">
        <v>311</v>
      </c>
      <c r="P41" s="243" t="s">
        <v>716</v>
      </c>
      <c r="Q41" s="243" t="s">
        <v>45</v>
      </c>
      <c r="R41" s="243" t="s">
        <v>985</v>
      </c>
      <c r="S41" s="243" t="s">
        <v>945</v>
      </c>
      <c r="T41" s="243" t="s">
        <v>952</v>
      </c>
      <c r="U41" s="243" t="s">
        <v>81</v>
      </c>
      <c r="V41" s="243" t="str">
        <f t="shared" si="4"/>
        <v>Commercial -:- Healthcare -:- Space Heating -:- Boiler -:- Coal</v>
      </c>
      <c r="W41" s="242" t="s">
        <v>573</v>
      </c>
      <c r="X41" s="242" t="s">
        <v>53</v>
      </c>
      <c r="Y41" s="242" t="s">
        <v>373</v>
      </c>
      <c r="Z41" s="242"/>
      <c r="AA41" s="242"/>
      <c r="AB41" s="242"/>
    </row>
    <row r="42" spans="1:28">
      <c r="A42" s="241" t="s">
        <v>310</v>
      </c>
      <c r="B42" s="241" t="s">
        <v>768</v>
      </c>
      <c r="C42" s="241" t="s">
        <v>45</v>
      </c>
      <c r="D42" s="241" t="s">
        <v>988</v>
      </c>
      <c r="E42" s="241"/>
      <c r="F42" s="241" t="s">
        <v>965</v>
      </c>
      <c r="G42" s="241" t="str">
        <f t="shared" si="1"/>
        <v>Commercial -:- Warehouses/Supermarkets/Retail -:-  -:- Electronics and Other Appliances</v>
      </c>
      <c r="H42" s="241" t="s">
        <v>620</v>
      </c>
      <c r="I42" s="241" t="s">
        <v>53</v>
      </c>
      <c r="J42" s="241"/>
      <c r="K42" s="241"/>
      <c r="L42" s="241"/>
      <c r="M42" s="241"/>
      <c r="O42" s="242" t="s">
        <v>311</v>
      </c>
      <c r="P42" s="243" t="s">
        <v>718</v>
      </c>
      <c r="Q42" s="243" t="s">
        <v>45</v>
      </c>
      <c r="R42" s="243" t="s">
        <v>985</v>
      </c>
      <c r="S42" s="243" t="s">
        <v>945</v>
      </c>
      <c r="T42" s="243" t="s">
        <v>952</v>
      </c>
      <c r="U42" s="243" t="s">
        <v>82</v>
      </c>
      <c r="V42" s="243" t="str">
        <f t="shared" si="4"/>
        <v>Commercial -:- Healthcare -:- Space Heating -:- Boiler -:- Diesel</v>
      </c>
      <c r="W42" s="242" t="s">
        <v>575</v>
      </c>
      <c r="X42" s="242" t="s">
        <v>53</v>
      </c>
      <c r="Y42" s="242" t="s">
        <v>373</v>
      </c>
      <c r="Z42" s="242"/>
      <c r="AA42" s="242"/>
      <c r="AB42" s="242"/>
    </row>
    <row r="43" spans="1:28">
      <c r="A43" s="241" t="s">
        <v>310</v>
      </c>
      <c r="B43" s="241" t="s">
        <v>770</v>
      </c>
      <c r="C43" s="241" t="s">
        <v>45</v>
      </c>
      <c r="D43" s="241" t="s">
        <v>988</v>
      </c>
      <c r="E43" s="241"/>
      <c r="F43" s="241" t="s">
        <v>219</v>
      </c>
      <c r="G43" s="241" t="str">
        <f t="shared" si="1"/>
        <v>Commercial -:- Warehouses/Supermarkets/Retail -:-  -:- Cooking</v>
      </c>
      <c r="H43" s="241" t="s">
        <v>622</v>
      </c>
      <c r="I43" s="241" t="s">
        <v>53</v>
      </c>
      <c r="J43" s="241"/>
      <c r="K43" s="241"/>
      <c r="L43" s="241"/>
      <c r="M43" s="241"/>
      <c r="O43" s="242" t="s">
        <v>311</v>
      </c>
      <c r="P43" s="243" t="s">
        <v>719</v>
      </c>
      <c r="Q43" s="243" t="s">
        <v>45</v>
      </c>
      <c r="R43" s="243" t="s">
        <v>985</v>
      </c>
      <c r="S43" s="243" t="s">
        <v>945</v>
      </c>
      <c r="T43" s="243" t="s">
        <v>952</v>
      </c>
      <c r="U43" s="243" t="s">
        <v>43</v>
      </c>
      <c r="V43" s="243" t="str">
        <f t="shared" si="4"/>
        <v>Commercial -:- Healthcare -:- Space Heating -:- Boiler -:- Natural Gas</v>
      </c>
      <c r="W43" s="242" t="s">
        <v>576</v>
      </c>
      <c r="X43" s="242" t="s">
        <v>53</v>
      </c>
      <c r="Y43" s="242" t="s">
        <v>373</v>
      </c>
      <c r="Z43" s="242"/>
      <c r="AA43" s="242"/>
      <c r="AB43" s="242"/>
    </row>
    <row r="44" spans="1:28">
      <c r="A44" s="241" t="s">
        <v>310</v>
      </c>
      <c r="B44" s="241" t="s">
        <v>774</v>
      </c>
      <c r="C44" s="241" t="s">
        <v>45</v>
      </c>
      <c r="D44" s="241" t="s">
        <v>988</v>
      </c>
      <c r="E44" s="241"/>
      <c r="F44" s="241" t="s">
        <v>935</v>
      </c>
      <c r="G44" s="241" t="str">
        <f t="shared" si="1"/>
        <v>Commercial -:- Warehouses/Supermarkets/Retail -:-  -:- Lighting</v>
      </c>
      <c r="H44" s="241" t="s">
        <v>626</v>
      </c>
      <c r="I44" s="241" t="s">
        <v>53</v>
      </c>
      <c r="J44" s="241"/>
      <c r="K44" s="241"/>
      <c r="L44" s="241"/>
      <c r="M44" s="241"/>
      <c r="O44" s="242" t="s">
        <v>311</v>
      </c>
      <c r="P44" s="243" t="s">
        <v>720</v>
      </c>
      <c r="Q44" s="243" t="s">
        <v>45</v>
      </c>
      <c r="R44" s="243" t="s">
        <v>985</v>
      </c>
      <c r="S44" s="243" t="s">
        <v>945</v>
      </c>
      <c r="T44" s="243" t="s">
        <v>971</v>
      </c>
      <c r="U44" s="243" t="s">
        <v>57</v>
      </c>
      <c r="V44" s="243" t="str">
        <f t="shared" si="4"/>
        <v>Commercial -:- Healthcare -:- Space Heating -:- Heat Pump -:- Electricity</v>
      </c>
      <c r="W44" s="242" t="s">
        <v>577</v>
      </c>
      <c r="X44" s="242" t="s">
        <v>53</v>
      </c>
      <c r="Y44" s="242" t="s">
        <v>373</v>
      </c>
      <c r="Z44" s="242"/>
      <c r="AA44" s="242"/>
      <c r="AB44" s="242"/>
    </row>
    <row r="45" spans="1:28">
      <c r="A45" s="241" t="s">
        <v>310</v>
      </c>
      <c r="B45" s="241" t="s">
        <v>779</v>
      </c>
      <c r="C45" s="241" t="s">
        <v>45</v>
      </c>
      <c r="D45" s="241" t="s">
        <v>988</v>
      </c>
      <c r="E45" s="241"/>
      <c r="F45" s="241" t="s">
        <v>945</v>
      </c>
      <c r="G45" s="241" t="str">
        <f t="shared" si="1"/>
        <v>Commercial -:- Warehouses/Supermarkets/Retail -:-  -:- Space Heating</v>
      </c>
      <c r="H45" s="241" t="s">
        <v>631</v>
      </c>
      <c r="I45" s="241" t="s">
        <v>53</v>
      </c>
      <c r="J45" s="241"/>
      <c r="K45" s="241"/>
      <c r="L45" s="241"/>
      <c r="M45" s="241"/>
      <c r="O45" s="242" t="s">
        <v>311</v>
      </c>
      <c r="P45" s="243" t="s">
        <v>721</v>
      </c>
      <c r="Q45" s="243" t="s">
        <v>45</v>
      </c>
      <c r="R45" s="243" t="s">
        <v>985</v>
      </c>
      <c r="S45" s="243" t="s">
        <v>945</v>
      </c>
      <c r="T45" s="243" t="s">
        <v>972</v>
      </c>
      <c r="U45" s="243" t="s">
        <v>57</v>
      </c>
      <c r="V45" s="243" t="str">
        <f t="shared" si="4"/>
        <v>Commercial -:- Healthcare -:- Space Heating -:- Resistance Heater -:- Electricity</v>
      </c>
      <c r="W45" s="242" t="s">
        <v>578</v>
      </c>
      <c r="X45" s="242" t="s">
        <v>53</v>
      </c>
      <c r="Y45" s="242" t="s">
        <v>373</v>
      </c>
      <c r="Z45" s="242"/>
      <c r="AA45" s="242"/>
      <c r="AB45" s="242"/>
    </row>
    <row r="46" spans="1:28">
      <c r="A46" s="241" t="s">
        <v>310</v>
      </c>
      <c r="B46" s="241" t="s">
        <v>831</v>
      </c>
      <c r="C46" s="241" t="s">
        <v>45</v>
      </c>
      <c r="D46" s="241" t="s">
        <v>988</v>
      </c>
      <c r="E46" s="241"/>
      <c r="F46" s="241" t="s">
        <v>921</v>
      </c>
      <c r="G46" s="241" t="str">
        <f t="shared" si="1"/>
        <v>Commercial -:- Warehouses/Supermarkets/Retail -:-  -:- Water Heating</v>
      </c>
      <c r="H46" s="241" t="s">
        <v>643</v>
      </c>
      <c r="I46" s="241" t="s">
        <v>53</v>
      </c>
      <c r="J46" s="241"/>
      <c r="K46" s="241"/>
      <c r="L46" s="241"/>
      <c r="M46" s="241"/>
      <c r="O46" s="242" t="s">
        <v>311</v>
      </c>
      <c r="P46" s="243" t="s">
        <v>722</v>
      </c>
      <c r="Q46" s="243" t="s">
        <v>45</v>
      </c>
      <c r="R46" s="243" t="s">
        <v>985</v>
      </c>
      <c r="S46" s="243" t="s">
        <v>921</v>
      </c>
      <c r="T46" s="243" t="s">
        <v>952</v>
      </c>
      <c r="U46" s="243" t="s">
        <v>83</v>
      </c>
      <c r="V46" s="243" t="str">
        <f t="shared" si="4"/>
        <v>Commercial -:- Healthcare -:- Water Heating -:- Boiler -:- Fuel Oil</v>
      </c>
      <c r="W46" s="242" t="s">
        <v>579</v>
      </c>
      <c r="X46" s="242" t="s">
        <v>53</v>
      </c>
      <c r="Y46" s="242" t="s">
        <v>373</v>
      </c>
      <c r="Z46" s="242"/>
      <c r="AA46" s="242"/>
      <c r="AB46" s="242"/>
    </row>
    <row r="47" spans="1:28">
      <c r="A47" s="241" t="s">
        <v>310</v>
      </c>
      <c r="B47" s="241" t="s">
        <v>791</v>
      </c>
      <c r="C47" s="241" t="s">
        <v>45</v>
      </c>
      <c r="D47" s="241" t="s">
        <v>988</v>
      </c>
      <c r="E47" s="241"/>
      <c r="F47" s="241" t="s">
        <v>966</v>
      </c>
      <c r="G47" s="241" t="str">
        <f t="shared" si="1"/>
        <v>Commercial -:- Warehouses/Supermarkets/Retail -:-  -:- Motive Power, Mobile</v>
      </c>
      <c r="H47" s="241" t="s">
        <v>647</v>
      </c>
      <c r="I47" s="241" t="s">
        <v>53</v>
      </c>
      <c r="J47" s="241"/>
      <c r="K47" s="241"/>
      <c r="L47" s="241"/>
      <c r="M47" s="241"/>
      <c r="O47" s="242" t="s">
        <v>311</v>
      </c>
      <c r="P47" s="243" t="s">
        <v>724</v>
      </c>
      <c r="Q47" s="243" t="s">
        <v>45</v>
      </c>
      <c r="R47" s="243" t="s">
        <v>985</v>
      </c>
      <c r="S47" s="243" t="s">
        <v>921</v>
      </c>
      <c r="T47" s="243" t="s">
        <v>952</v>
      </c>
      <c r="U47" s="243" t="s">
        <v>81</v>
      </c>
      <c r="V47" s="243" t="str">
        <f t="shared" si="4"/>
        <v>Commercial -:- Healthcare -:- Water Heating -:- Boiler -:- Coal</v>
      </c>
      <c r="W47" s="242" t="s">
        <v>573</v>
      </c>
      <c r="X47" s="242" t="s">
        <v>53</v>
      </c>
      <c r="Y47" s="242" t="s">
        <v>373</v>
      </c>
      <c r="Z47" s="242"/>
      <c r="AA47" s="242"/>
      <c r="AB47" s="242"/>
    </row>
    <row r="48" spans="1:28">
      <c r="A48" s="241" t="s">
        <v>310</v>
      </c>
      <c r="B48" s="241" t="s">
        <v>795</v>
      </c>
      <c r="C48" s="241" t="s">
        <v>45</v>
      </c>
      <c r="D48" s="241" t="s">
        <v>988</v>
      </c>
      <c r="E48" s="241"/>
      <c r="F48" s="241" t="s">
        <v>944</v>
      </c>
      <c r="G48" s="241" t="str">
        <f t="shared" si="1"/>
        <v>Commercial -:- Warehouses/Supermarkets/Retail -:-  -:- Motive Power, Stationary</v>
      </c>
      <c r="H48" s="241" t="s">
        <v>651</v>
      </c>
      <c r="I48" s="241" t="s">
        <v>53</v>
      </c>
      <c r="J48" s="241"/>
      <c r="K48" s="241"/>
      <c r="L48" s="241"/>
      <c r="M48" s="241"/>
      <c r="O48" s="242" t="s">
        <v>311</v>
      </c>
      <c r="P48" s="243" t="s">
        <v>725</v>
      </c>
      <c r="Q48" s="243" t="s">
        <v>45</v>
      </c>
      <c r="R48" s="243" t="s">
        <v>985</v>
      </c>
      <c r="S48" s="243" t="s">
        <v>921</v>
      </c>
      <c r="T48" s="243" t="s">
        <v>928</v>
      </c>
      <c r="U48" s="243" t="s">
        <v>57</v>
      </c>
      <c r="V48" s="243" t="str">
        <f t="shared" si="4"/>
        <v>Commercial -:- Healthcare -:- Water Heating -:- Hot Water Cylinder -:- Electricity</v>
      </c>
      <c r="W48" s="242" t="s">
        <v>581</v>
      </c>
      <c r="X48" s="242" t="s">
        <v>53</v>
      </c>
      <c r="Y48" s="242" t="s">
        <v>373</v>
      </c>
      <c r="Z48" s="242"/>
      <c r="AA48" s="242"/>
      <c r="AB48" s="242"/>
    </row>
    <row r="49" spans="1:28">
      <c r="A49" s="241" t="s">
        <v>310</v>
      </c>
      <c r="B49" s="241" t="s">
        <v>797</v>
      </c>
      <c r="C49" s="241" t="s">
        <v>45</v>
      </c>
      <c r="D49" s="241" t="s">
        <v>988</v>
      </c>
      <c r="E49" s="241"/>
      <c r="F49" s="241" t="s">
        <v>933</v>
      </c>
      <c r="G49" s="241" t="str">
        <f t="shared" si="1"/>
        <v>Commercial -:- Warehouses/Supermarkets/Retail -:-  -:- Refrigeration</v>
      </c>
      <c r="H49" s="241" t="s">
        <v>653</v>
      </c>
      <c r="I49" s="241" t="s">
        <v>53</v>
      </c>
      <c r="J49" s="241"/>
      <c r="K49" s="241"/>
      <c r="L49" s="241"/>
      <c r="M49" s="241"/>
      <c r="O49" s="242" t="s">
        <v>311</v>
      </c>
      <c r="P49" s="243" t="s">
        <v>726</v>
      </c>
      <c r="Q49" s="243" t="s">
        <v>45</v>
      </c>
      <c r="R49" s="243" t="s">
        <v>985</v>
      </c>
      <c r="S49" s="243" t="s">
        <v>921</v>
      </c>
      <c r="T49" s="243" t="s">
        <v>955</v>
      </c>
      <c r="U49" s="243" t="s">
        <v>84</v>
      </c>
      <c r="V49" s="243" t="str">
        <f t="shared" si="4"/>
        <v>Commercial -:- Healthcare -:- Water Heating -:- Direct Heat -:- Geothermal</v>
      </c>
      <c r="W49" s="242" t="s">
        <v>582</v>
      </c>
      <c r="X49" s="242" t="s">
        <v>53</v>
      </c>
      <c r="Y49" s="242" t="s">
        <v>373</v>
      </c>
      <c r="Z49" s="242"/>
      <c r="AA49" s="242"/>
      <c r="AB49" s="242"/>
    </row>
    <row r="50" spans="1:28">
      <c r="A50" s="241" t="s">
        <v>310</v>
      </c>
      <c r="B50" s="241" t="s">
        <v>799</v>
      </c>
      <c r="C50" s="241" t="s">
        <v>45</v>
      </c>
      <c r="D50" s="241" t="s">
        <v>988</v>
      </c>
      <c r="E50" s="241"/>
      <c r="F50" s="241" t="s">
        <v>962</v>
      </c>
      <c r="G50" s="241" t="str">
        <f t="shared" si="1"/>
        <v>Commercial -:- Warehouses/Supermarkets/Retail -:-  -:- Space Cooling</v>
      </c>
      <c r="H50" s="241" t="s">
        <v>655</v>
      </c>
      <c r="I50" s="241" t="s">
        <v>53</v>
      </c>
      <c r="J50" s="241"/>
      <c r="K50" s="241"/>
      <c r="L50" s="241"/>
      <c r="M50" s="241"/>
      <c r="O50" s="242" t="s">
        <v>311</v>
      </c>
      <c r="P50" s="243" t="s">
        <v>727</v>
      </c>
      <c r="Q50" s="243" t="s">
        <v>45</v>
      </c>
      <c r="R50" s="243" t="s">
        <v>985</v>
      </c>
      <c r="S50" s="243" t="s">
        <v>991</v>
      </c>
      <c r="T50" s="243" t="s">
        <v>972</v>
      </c>
      <c r="U50" s="243" t="s">
        <v>57</v>
      </c>
      <c r="V50" s="243" t="str">
        <f t="shared" si="4"/>
        <v>Commercial -:- Healthcare -:- Process Heat  -:- Resistance Heater -:- Electricity</v>
      </c>
      <c r="W50" s="242" t="s">
        <v>578</v>
      </c>
      <c r="X50" s="242" t="s">
        <v>53</v>
      </c>
      <c r="Y50" s="242" t="s">
        <v>373</v>
      </c>
      <c r="Z50" s="242"/>
      <c r="AA50" s="242"/>
      <c r="AB50" s="242"/>
    </row>
    <row r="51" spans="1:28">
      <c r="A51" s="241" t="s">
        <v>310</v>
      </c>
      <c r="B51" s="241" t="s">
        <v>801</v>
      </c>
      <c r="C51" s="241" t="s">
        <v>45</v>
      </c>
      <c r="D51" s="241" t="s">
        <v>989</v>
      </c>
      <c r="E51" s="241"/>
      <c r="F51" s="241" t="s">
        <v>965</v>
      </c>
      <c r="G51" s="241" t="str">
        <f t="shared" si="1"/>
        <v>Commercial -:- Other (Commercial) -:-  -:- Electronics and Other Appliances</v>
      </c>
      <c r="H51" s="241" t="s">
        <v>657</v>
      </c>
      <c r="I51" s="241" t="s">
        <v>53</v>
      </c>
      <c r="J51" s="241"/>
      <c r="K51" s="241"/>
      <c r="L51" s="241"/>
      <c r="M51" s="241"/>
      <c r="O51" s="242" t="s">
        <v>311</v>
      </c>
      <c r="P51" s="243" t="s">
        <v>729</v>
      </c>
      <c r="Q51" s="243" t="s">
        <v>45</v>
      </c>
      <c r="R51" s="243" t="s">
        <v>985</v>
      </c>
      <c r="S51" s="243" t="s">
        <v>991</v>
      </c>
      <c r="T51" s="243" t="s">
        <v>952</v>
      </c>
      <c r="U51" s="243" t="s">
        <v>81</v>
      </c>
      <c r="V51" s="243" t="str">
        <f t="shared" si="4"/>
        <v>Commercial -:- Healthcare -:- Process Heat  -:- Boiler -:- Coal</v>
      </c>
      <c r="W51" s="242" t="s">
        <v>573</v>
      </c>
      <c r="X51" s="242" t="s">
        <v>53</v>
      </c>
      <c r="Y51" s="242" t="s">
        <v>373</v>
      </c>
      <c r="Z51" s="242"/>
      <c r="AA51" s="242"/>
      <c r="AB51" s="242"/>
    </row>
    <row r="52" spans="1:28">
      <c r="A52" s="241" t="s">
        <v>310</v>
      </c>
      <c r="B52" s="241" t="s">
        <v>802</v>
      </c>
      <c r="C52" s="241" t="s">
        <v>45</v>
      </c>
      <c r="D52" s="241" t="s">
        <v>989</v>
      </c>
      <c r="E52" s="241"/>
      <c r="F52" s="241" t="s">
        <v>935</v>
      </c>
      <c r="G52" s="241" t="str">
        <f t="shared" si="1"/>
        <v>Commercial -:- Other (Commercial) -:-  -:- Lighting</v>
      </c>
      <c r="H52" s="241" t="s">
        <v>658</v>
      </c>
      <c r="I52" s="241" t="s">
        <v>53</v>
      </c>
      <c r="J52" s="241"/>
      <c r="K52" s="241"/>
      <c r="L52" s="241"/>
      <c r="M52" s="241"/>
      <c r="O52" s="242" t="s">
        <v>311</v>
      </c>
      <c r="P52" s="243" t="s">
        <v>906</v>
      </c>
      <c r="Q52" s="243" t="s">
        <v>45</v>
      </c>
      <c r="R52" s="243" t="s">
        <v>985</v>
      </c>
      <c r="S52" s="243" t="s">
        <v>986</v>
      </c>
      <c r="T52" s="243" t="s">
        <v>952</v>
      </c>
      <c r="U52" s="243" t="s">
        <v>43</v>
      </c>
      <c r="V52" s="243" t="str">
        <f t="shared" si="4"/>
        <v>Commercial -:- Healthcare -:- Process Heat -:- Boiler -:- Natural Gas</v>
      </c>
      <c r="W52" s="242" t="s">
        <v>576</v>
      </c>
      <c r="X52" s="242" t="s">
        <v>53</v>
      </c>
      <c r="Y52" s="242" t="s">
        <v>373</v>
      </c>
      <c r="Z52" s="242"/>
      <c r="AA52" s="242"/>
      <c r="AB52" s="242"/>
    </row>
    <row r="53" spans="1:28">
      <c r="A53" s="241" t="s">
        <v>310</v>
      </c>
      <c r="B53" s="241" t="s">
        <v>807</v>
      </c>
      <c r="C53" s="241" t="s">
        <v>45</v>
      </c>
      <c r="D53" s="241" t="s">
        <v>989</v>
      </c>
      <c r="E53" s="241"/>
      <c r="F53" s="241" t="s">
        <v>945</v>
      </c>
      <c r="G53" s="241" t="str">
        <f t="shared" si="1"/>
        <v>Commercial -:- Other (Commercial) -:-  -:- Space Heating</v>
      </c>
      <c r="H53" s="241" t="s">
        <v>663</v>
      </c>
      <c r="I53" s="241" t="s">
        <v>53</v>
      </c>
      <c r="J53" s="241"/>
      <c r="K53" s="241"/>
      <c r="L53" s="241"/>
      <c r="M53" s="241"/>
      <c r="O53" s="242" t="s">
        <v>311</v>
      </c>
      <c r="P53" s="243" t="s">
        <v>730</v>
      </c>
      <c r="Q53" s="243" t="s">
        <v>45</v>
      </c>
      <c r="R53" s="243" t="s">
        <v>985</v>
      </c>
      <c r="S53" s="243" t="s">
        <v>966</v>
      </c>
      <c r="T53" s="243" t="s">
        <v>983</v>
      </c>
      <c r="U53" s="243" t="s">
        <v>82</v>
      </c>
      <c r="V53" s="243" t="str">
        <f t="shared" si="4"/>
        <v>Commercial -:- Healthcare -:- Motive Power, Mobile -:- Mobile Motor -:- Diesel</v>
      </c>
      <c r="W53" s="242" t="s">
        <v>584</v>
      </c>
      <c r="X53" s="242" t="s">
        <v>53</v>
      </c>
      <c r="Y53" s="242" t="s">
        <v>373</v>
      </c>
      <c r="Z53" s="242"/>
      <c r="AA53" s="242"/>
      <c r="AB53" s="242"/>
    </row>
    <row r="54" spans="1:28">
      <c r="A54" s="241" t="s">
        <v>310</v>
      </c>
      <c r="B54" s="241" t="s">
        <v>815</v>
      </c>
      <c r="C54" s="241" t="s">
        <v>45</v>
      </c>
      <c r="D54" s="241" t="s">
        <v>989</v>
      </c>
      <c r="E54" s="241"/>
      <c r="F54" s="241" t="s">
        <v>921</v>
      </c>
      <c r="G54" s="241" t="str">
        <f t="shared" si="1"/>
        <v>Commercial -:- Other (Commercial) -:-  -:- Water Heating</v>
      </c>
      <c r="H54" s="241" t="s">
        <v>670</v>
      </c>
      <c r="I54" s="241" t="s">
        <v>53</v>
      </c>
      <c r="J54" s="241"/>
      <c r="K54" s="241"/>
      <c r="L54" s="241"/>
      <c r="M54" s="241"/>
      <c r="O54" s="242" t="s">
        <v>311</v>
      </c>
      <c r="P54" s="243" t="s">
        <v>732</v>
      </c>
      <c r="Q54" s="243" t="s">
        <v>45</v>
      </c>
      <c r="R54" s="243" t="s">
        <v>985</v>
      </c>
      <c r="S54" s="243" t="s">
        <v>966</v>
      </c>
      <c r="T54" s="243" t="s">
        <v>983</v>
      </c>
      <c r="U54" s="243" t="s">
        <v>85</v>
      </c>
      <c r="V54" s="243" t="str">
        <f t="shared" si="4"/>
        <v>Commercial -:- Healthcare -:- Motive Power, Mobile -:- Mobile Motor -:- Petrol</v>
      </c>
      <c r="W54" s="242" t="s">
        <v>586</v>
      </c>
      <c r="X54" s="242" t="s">
        <v>53</v>
      </c>
      <c r="Y54" s="242" t="s">
        <v>373</v>
      </c>
      <c r="Z54" s="242"/>
      <c r="AA54" s="242"/>
      <c r="AB54" s="242"/>
    </row>
    <row r="55" spans="1:28">
      <c r="A55" s="241" t="s">
        <v>310</v>
      </c>
      <c r="B55" s="241" t="s">
        <v>821</v>
      </c>
      <c r="C55" s="241" t="s">
        <v>45</v>
      </c>
      <c r="D55" s="241" t="s">
        <v>989</v>
      </c>
      <c r="E55" s="241"/>
      <c r="F55" s="241" t="s">
        <v>966</v>
      </c>
      <c r="G55" s="241" t="str">
        <f t="shared" si="1"/>
        <v>Commercial -:- Other (Commercial) -:-  -:- Motive Power, Mobile</v>
      </c>
      <c r="H55" s="241" t="s">
        <v>675</v>
      </c>
      <c r="I55" s="241" t="s">
        <v>53</v>
      </c>
      <c r="J55" s="241"/>
      <c r="K55" s="241"/>
      <c r="L55" s="241"/>
      <c r="M55" s="241"/>
      <c r="O55" s="242" t="s">
        <v>311</v>
      </c>
      <c r="P55" s="243" t="s">
        <v>733</v>
      </c>
      <c r="Q55" s="243" t="s">
        <v>45</v>
      </c>
      <c r="R55" s="243" t="s">
        <v>985</v>
      </c>
      <c r="S55" s="243" t="s">
        <v>944</v>
      </c>
      <c r="T55" s="243" t="s">
        <v>949</v>
      </c>
      <c r="U55" s="243" t="s">
        <v>57</v>
      </c>
      <c r="V55" s="243" t="str">
        <f t="shared" si="4"/>
        <v>Commercial -:- Healthcare -:- Motive Power, Stationary -:- Stationary Motor -:- Electricity</v>
      </c>
      <c r="W55" s="242" t="s">
        <v>587</v>
      </c>
      <c r="X55" s="242" t="s">
        <v>53</v>
      </c>
      <c r="Y55" s="242" t="s">
        <v>373</v>
      </c>
      <c r="Z55" s="242"/>
      <c r="AA55" s="242"/>
      <c r="AB55" s="242"/>
    </row>
    <row r="56" spans="1:28">
      <c r="A56" s="241" t="s">
        <v>310</v>
      </c>
      <c r="B56" s="241" t="s">
        <v>825</v>
      </c>
      <c r="C56" s="241" t="s">
        <v>45</v>
      </c>
      <c r="D56" s="241" t="s">
        <v>989</v>
      </c>
      <c r="E56" s="241"/>
      <c r="F56" s="241" t="s">
        <v>944</v>
      </c>
      <c r="G56" s="241" t="str">
        <f t="shared" si="1"/>
        <v>Commercial -:- Other (Commercial) -:-  -:- Motive Power, Stationary</v>
      </c>
      <c r="H56" s="241" t="s">
        <v>679</v>
      </c>
      <c r="I56" s="241" t="s">
        <v>53</v>
      </c>
      <c r="J56" s="241"/>
      <c r="K56" s="241"/>
      <c r="L56" s="241"/>
      <c r="M56" s="241"/>
      <c r="O56" s="242" t="s">
        <v>311</v>
      </c>
      <c r="P56" s="243" t="s">
        <v>735</v>
      </c>
      <c r="Q56" s="243" t="s">
        <v>45</v>
      </c>
      <c r="R56" s="243" t="s">
        <v>985</v>
      </c>
      <c r="S56" s="243" t="s">
        <v>933</v>
      </c>
      <c r="T56" s="243" t="s">
        <v>940</v>
      </c>
      <c r="U56" s="243" t="s">
        <v>57</v>
      </c>
      <c r="V56" s="243" t="str">
        <f t="shared" si="4"/>
        <v>Commercial -:- Healthcare -:- Refrigeration -:- Refrigerator -:- Electricity</v>
      </c>
      <c r="W56" s="242" t="s">
        <v>589</v>
      </c>
      <c r="X56" s="242" t="s">
        <v>53</v>
      </c>
      <c r="Y56" s="242" t="s">
        <v>373</v>
      </c>
      <c r="Z56" s="242"/>
      <c r="AA56" s="242"/>
      <c r="AB56" s="242"/>
    </row>
    <row r="57" spans="1:28">
      <c r="A57" s="241" t="s">
        <v>310</v>
      </c>
      <c r="B57" s="241" t="s">
        <v>827</v>
      </c>
      <c r="C57" s="241" t="s">
        <v>45</v>
      </c>
      <c r="D57" s="241" t="s">
        <v>989</v>
      </c>
      <c r="E57" s="241"/>
      <c r="F57" s="241" t="s">
        <v>962</v>
      </c>
      <c r="G57" s="241" t="str">
        <f t="shared" si="1"/>
        <v>Commercial -:- Other (Commercial) -:-  -:- Space Cooling</v>
      </c>
      <c r="H57" s="241" t="s">
        <v>681</v>
      </c>
      <c r="I57" s="241" t="s">
        <v>53</v>
      </c>
      <c r="J57" s="241"/>
      <c r="K57" s="241"/>
      <c r="L57" s="241"/>
      <c r="M57" s="241"/>
      <c r="O57" s="242" t="s">
        <v>311</v>
      </c>
      <c r="P57" s="243" t="s">
        <v>737</v>
      </c>
      <c r="Q57" s="243" t="s">
        <v>45</v>
      </c>
      <c r="R57" s="243" t="s">
        <v>985</v>
      </c>
      <c r="S57" s="243" t="s">
        <v>962</v>
      </c>
      <c r="T57" s="243" t="s">
        <v>971</v>
      </c>
      <c r="U57" s="243" t="s">
        <v>57</v>
      </c>
      <c r="V57" s="243" t="str">
        <f t="shared" si="4"/>
        <v>Commercial -:- Healthcare -:- Space Cooling -:- Heat Pump -:- Electricity</v>
      </c>
      <c r="W57" s="242" t="s">
        <v>591</v>
      </c>
      <c r="X57" s="242" t="s">
        <v>53</v>
      </c>
      <c r="Y57" s="242" t="s">
        <v>373</v>
      </c>
      <c r="Z57" s="242"/>
      <c r="AA57" s="242"/>
      <c r="AB57" s="242"/>
    </row>
    <row r="58" spans="1:28">
      <c r="B58"/>
      <c r="C58"/>
      <c r="D58"/>
      <c r="F58"/>
      <c r="G58"/>
      <c r="H58"/>
      <c r="O58" s="242" t="s">
        <v>311</v>
      </c>
      <c r="P58" s="243" t="s">
        <v>739</v>
      </c>
      <c r="Q58" s="243" t="s">
        <v>45</v>
      </c>
      <c r="R58" s="243" t="s">
        <v>987</v>
      </c>
      <c r="S58" s="243" t="s">
        <v>965</v>
      </c>
      <c r="T58" s="243" t="s">
        <v>965</v>
      </c>
      <c r="U58" s="243" t="s">
        <v>57</v>
      </c>
      <c r="V58" s="243" t="str">
        <f t="shared" si="4"/>
        <v>Commercial -:- Office Blocks -:- Electronics and Other Appliances -:- Electronics and Other Appliances -:- Electricity</v>
      </c>
      <c r="W58" s="242" t="s">
        <v>593</v>
      </c>
      <c r="X58" s="242" t="s">
        <v>53</v>
      </c>
      <c r="Y58" s="242" t="s">
        <v>373</v>
      </c>
      <c r="Z58" s="242"/>
      <c r="AA58" s="242"/>
      <c r="AB58" s="242"/>
    </row>
    <row r="59" spans="1:28">
      <c r="B59"/>
      <c r="C59"/>
      <c r="D59"/>
      <c r="F59"/>
      <c r="G59"/>
      <c r="H59"/>
      <c r="O59" s="242" t="s">
        <v>311</v>
      </c>
      <c r="P59" s="243" t="s">
        <v>742</v>
      </c>
      <c r="Q59" s="243" t="s">
        <v>45</v>
      </c>
      <c r="R59" s="243" t="s">
        <v>987</v>
      </c>
      <c r="S59" s="243" t="s">
        <v>935</v>
      </c>
      <c r="T59" s="243" t="s">
        <v>981</v>
      </c>
      <c r="U59" s="243" t="s">
        <v>57</v>
      </c>
      <c r="V59" s="243" t="str">
        <f t="shared" si="4"/>
        <v>Commercial -:- Office Blocks -:- Lighting -:- Lights (Incandescent)  -:- Electricity</v>
      </c>
      <c r="W59" s="242" t="s">
        <v>596</v>
      </c>
      <c r="X59" s="242" t="s">
        <v>53</v>
      </c>
      <c r="Y59" s="242" t="s">
        <v>373</v>
      </c>
      <c r="Z59" s="242"/>
      <c r="AA59" s="242"/>
      <c r="AB59" s="242"/>
    </row>
    <row r="60" spans="1:28">
      <c r="B60"/>
      <c r="C60"/>
      <c r="D60"/>
      <c r="F60"/>
      <c r="G60"/>
      <c r="H60"/>
      <c r="O60" s="242" t="s">
        <v>311</v>
      </c>
      <c r="P60" s="243" t="s">
        <v>743</v>
      </c>
      <c r="Q60" s="243" t="s">
        <v>45</v>
      </c>
      <c r="R60" s="243" t="s">
        <v>987</v>
      </c>
      <c r="S60" s="243" t="s">
        <v>935</v>
      </c>
      <c r="T60" s="243" t="s">
        <v>982</v>
      </c>
      <c r="U60" s="243" t="s">
        <v>57</v>
      </c>
      <c r="V60" s="243" t="str">
        <f t="shared" si="4"/>
        <v>Commercial -:- Office Blocks -:- Lighting -:- Lights (Fluorescent)  -:- Electricity</v>
      </c>
      <c r="W60" s="242" t="s">
        <v>597</v>
      </c>
      <c r="X60" s="242" t="s">
        <v>53</v>
      </c>
      <c r="Y60" s="242" t="s">
        <v>373</v>
      </c>
      <c r="Z60" s="242"/>
      <c r="AA60" s="242"/>
      <c r="AB60" s="242"/>
    </row>
    <row r="61" spans="1:28">
      <c r="B61"/>
      <c r="C61"/>
      <c r="D61"/>
      <c r="F61"/>
      <c r="G61"/>
      <c r="H61"/>
      <c r="O61" s="242" t="s">
        <v>311</v>
      </c>
      <c r="P61" s="243" t="s">
        <v>744</v>
      </c>
      <c r="Q61" s="243" t="s">
        <v>45</v>
      </c>
      <c r="R61" s="243" t="s">
        <v>987</v>
      </c>
      <c r="S61" s="243" t="s">
        <v>935</v>
      </c>
      <c r="T61" s="243" t="s">
        <v>980</v>
      </c>
      <c r="U61" s="243" t="s">
        <v>57</v>
      </c>
      <c r="V61" s="243" t="str">
        <f t="shared" si="4"/>
        <v>Commercial -:- Office Blocks -:- Lighting -:- Lights (LED) -:- Electricity</v>
      </c>
      <c r="W61" s="242" t="s">
        <v>598</v>
      </c>
      <c r="X61" s="242" t="s">
        <v>53</v>
      </c>
      <c r="Y61" s="242" t="s">
        <v>373</v>
      </c>
      <c r="Z61" s="242"/>
      <c r="AA61" s="242"/>
      <c r="AB61" s="242"/>
    </row>
    <row r="62" spans="1:28">
      <c r="B62"/>
      <c r="C62"/>
      <c r="D62"/>
      <c r="F62"/>
      <c r="G62"/>
      <c r="H62"/>
      <c r="O62" s="242" t="s">
        <v>311</v>
      </c>
      <c r="P62" s="243" t="s">
        <v>745</v>
      </c>
      <c r="Q62" s="243" t="s">
        <v>45</v>
      </c>
      <c r="R62" s="243" t="s">
        <v>987</v>
      </c>
      <c r="S62" s="243" t="s">
        <v>945</v>
      </c>
      <c r="T62" s="243" t="s">
        <v>952</v>
      </c>
      <c r="U62" s="243" t="s">
        <v>81</v>
      </c>
      <c r="V62" s="243" t="str">
        <f t="shared" si="4"/>
        <v>Commercial -:- Office Blocks -:- Space Heating -:- Boiler -:- Coal</v>
      </c>
      <c r="W62" s="242" t="s">
        <v>599</v>
      </c>
      <c r="X62" s="242" t="s">
        <v>53</v>
      </c>
      <c r="Y62" s="242" t="s">
        <v>373</v>
      </c>
      <c r="Z62" s="242"/>
      <c r="AA62" s="242"/>
      <c r="AB62" s="242"/>
    </row>
    <row r="63" spans="1:28">
      <c r="B63"/>
      <c r="C63"/>
      <c r="D63"/>
      <c r="F63"/>
      <c r="G63"/>
      <c r="H63"/>
      <c r="O63" s="242" t="s">
        <v>311</v>
      </c>
      <c r="P63" s="243" t="s">
        <v>747</v>
      </c>
      <c r="Q63" s="243" t="s">
        <v>45</v>
      </c>
      <c r="R63" s="243" t="s">
        <v>987</v>
      </c>
      <c r="S63" s="243" t="s">
        <v>945</v>
      </c>
      <c r="T63" s="243" t="s">
        <v>952</v>
      </c>
      <c r="U63" s="243" t="s">
        <v>82</v>
      </c>
      <c r="V63" s="243" t="str">
        <f t="shared" si="4"/>
        <v>Commercial -:- Office Blocks -:- Space Heating -:- Boiler -:- Diesel</v>
      </c>
      <c r="W63" s="242" t="s">
        <v>601</v>
      </c>
      <c r="X63" s="242" t="s">
        <v>53</v>
      </c>
      <c r="Y63" s="242" t="s">
        <v>373</v>
      </c>
      <c r="Z63" s="242"/>
      <c r="AA63" s="242"/>
      <c r="AB63" s="242"/>
    </row>
    <row r="64" spans="1:28">
      <c r="B64"/>
      <c r="C64"/>
      <c r="D64"/>
      <c r="F64"/>
      <c r="G64"/>
      <c r="H64"/>
      <c r="O64" s="242" t="s">
        <v>311</v>
      </c>
      <c r="P64" s="243" t="s">
        <v>748</v>
      </c>
      <c r="Q64" s="243" t="s">
        <v>45</v>
      </c>
      <c r="R64" s="243" t="s">
        <v>987</v>
      </c>
      <c r="S64" s="243" t="s">
        <v>945</v>
      </c>
      <c r="T64" s="243" t="s">
        <v>952</v>
      </c>
      <c r="U64" s="243" t="s">
        <v>83</v>
      </c>
      <c r="V64" s="243" t="str">
        <f t="shared" si="4"/>
        <v>Commercial -:- Office Blocks -:- Space Heating -:- Boiler -:- Fuel Oil</v>
      </c>
      <c r="W64" s="242" t="s">
        <v>602</v>
      </c>
      <c r="X64" s="242" t="s">
        <v>53</v>
      </c>
      <c r="Y64" s="242" t="s">
        <v>373</v>
      </c>
      <c r="Z64" s="242"/>
      <c r="AA64" s="242"/>
      <c r="AB64" s="242"/>
    </row>
    <row r="65" spans="2:28">
      <c r="B65"/>
      <c r="C65"/>
      <c r="D65"/>
      <c r="F65"/>
      <c r="G65"/>
      <c r="H65"/>
      <c r="O65" s="242" t="s">
        <v>311</v>
      </c>
      <c r="P65" s="243" t="s">
        <v>749</v>
      </c>
      <c r="Q65" s="243" t="s">
        <v>45</v>
      </c>
      <c r="R65" s="243" t="s">
        <v>987</v>
      </c>
      <c r="S65" s="243" t="s">
        <v>945</v>
      </c>
      <c r="T65" s="243" t="s">
        <v>952</v>
      </c>
      <c r="U65" s="243" t="s">
        <v>43</v>
      </c>
      <c r="V65" s="243" t="str">
        <f t="shared" si="4"/>
        <v>Commercial -:- Office Blocks -:- Space Heating -:- Boiler -:- Natural Gas</v>
      </c>
      <c r="W65" s="242" t="s">
        <v>603</v>
      </c>
      <c r="X65" s="242" t="s">
        <v>53</v>
      </c>
      <c r="Y65" s="242" t="s">
        <v>373</v>
      </c>
      <c r="Z65" s="242"/>
      <c r="AA65" s="242"/>
      <c r="AB65" s="242"/>
    </row>
    <row r="66" spans="2:28">
      <c r="B66"/>
      <c r="C66"/>
      <c r="D66"/>
      <c r="F66"/>
      <c r="G66"/>
      <c r="H66"/>
      <c r="O66" s="242" t="s">
        <v>311</v>
      </c>
      <c r="P66" s="243" t="s">
        <v>750</v>
      </c>
      <c r="Q66" s="243" t="s">
        <v>45</v>
      </c>
      <c r="R66" s="243" t="s">
        <v>987</v>
      </c>
      <c r="S66" s="243" t="s">
        <v>945</v>
      </c>
      <c r="T66" s="243" t="s">
        <v>968</v>
      </c>
      <c r="U66" s="243" t="s">
        <v>43</v>
      </c>
      <c r="V66" s="243" t="str">
        <f t="shared" si="4"/>
        <v>Commercial -:- Office Blocks -:- Space Heating -:- Burner -:- Natural Gas</v>
      </c>
      <c r="W66" s="242" t="s">
        <v>604</v>
      </c>
      <c r="X66" s="242" t="s">
        <v>53</v>
      </c>
      <c r="Y66" s="242" t="s">
        <v>373</v>
      </c>
      <c r="Z66" s="242"/>
      <c r="AA66" s="242"/>
      <c r="AB66" s="242"/>
    </row>
    <row r="67" spans="2:28">
      <c r="B67"/>
      <c r="C67"/>
      <c r="D67"/>
      <c r="F67"/>
      <c r="G67"/>
      <c r="H67"/>
      <c r="O67" s="242" t="s">
        <v>311</v>
      </c>
      <c r="P67" s="243" t="s">
        <v>751</v>
      </c>
      <c r="Q67" s="243" t="s">
        <v>45</v>
      </c>
      <c r="R67" s="243" t="s">
        <v>987</v>
      </c>
      <c r="S67" s="243" t="s">
        <v>945</v>
      </c>
      <c r="T67" s="243" t="s">
        <v>971</v>
      </c>
      <c r="U67" s="243" t="s">
        <v>57</v>
      </c>
      <c r="V67" s="243" t="str">
        <f t="shared" si="4"/>
        <v>Commercial -:- Office Blocks -:- Space Heating -:- Heat Pump -:- Electricity</v>
      </c>
      <c r="W67" s="242" t="s">
        <v>605</v>
      </c>
      <c r="X67" s="242" t="s">
        <v>53</v>
      </c>
      <c r="Y67" s="242" t="s">
        <v>373</v>
      </c>
      <c r="Z67" s="242"/>
      <c r="AA67" s="242"/>
      <c r="AB67" s="242"/>
    </row>
    <row r="68" spans="2:28">
      <c r="B68"/>
      <c r="C68"/>
      <c r="D68"/>
      <c r="F68"/>
      <c r="G68"/>
      <c r="H68"/>
      <c r="O68" s="242" t="s">
        <v>311</v>
      </c>
      <c r="P68" s="243" t="s">
        <v>752</v>
      </c>
      <c r="Q68" s="243" t="s">
        <v>45</v>
      </c>
      <c r="R68" s="243" t="s">
        <v>987</v>
      </c>
      <c r="S68" s="243" t="s">
        <v>945</v>
      </c>
      <c r="T68" s="243" t="s">
        <v>972</v>
      </c>
      <c r="U68" s="243" t="s">
        <v>57</v>
      </c>
      <c r="V68" s="243" t="str">
        <f t="shared" si="4"/>
        <v>Commercial -:- Office Blocks -:- Space Heating -:- Resistance Heater -:- Electricity</v>
      </c>
      <c r="W68" s="242" t="s">
        <v>606</v>
      </c>
      <c r="X68" s="242" t="s">
        <v>53</v>
      </c>
      <c r="Y68" s="242" t="s">
        <v>373</v>
      </c>
      <c r="Z68" s="242"/>
      <c r="AA68" s="242"/>
      <c r="AB68" s="242"/>
    </row>
    <row r="69" spans="2:28">
      <c r="B69"/>
      <c r="C69"/>
      <c r="D69"/>
      <c r="F69"/>
      <c r="G69"/>
      <c r="H69"/>
      <c r="O69" s="242" t="s">
        <v>311</v>
      </c>
      <c r="P69" s="243" t="s">
        <v>753</v>
      </c>
      <c r="Q69" s="243" t="s">
        <v>45</v>
      </c>
      <c r="R69" s="243" t="s">
        <v>987</v>
      </c>
      <c r="S69" s="243" t="s">
        <v>921</v>
      </c>
      <c r="T69" s="243" t="s">
        <v>952</v>
      </c>
      <c r="U69" s="243" t="s">
        <v>83</v>
      </c>
      <c r="V69" s="243" t="str">
        <f t="shared" si="4"/>
        <v>Commercial -:- Office Blocks -:- Water Heating -:- Boiler -:- Fuel Oil</v>
      </c>
      <c r="W69" s="242" t="s">
        <v>602</v>
      </c>
      <c r="X69" s="242" t="s">
        <v>53</v>
      </c>
      <c r="Y69" s="242" t="s">
        <v>373</v>
      </c>
      <c r="Z69" s="242"/>
      <c r="AA69" s="242"/>
      <c r="AB69" s="242"/>
    </row>
    <row r="70" spans="2:28">
      <c r="B70"/>
      <c r="C70"/>
      <c r="D70"/>
      <c r="F70"/>
      <c r="G70"/>
      <c r="H70"/>
      <c r="O70" s="242" t="s">
        <v>311</v>
      </c>
      <c r="P70" s="243" t="s">
        <v>755</v>
      </c>
      <c r="Q70" s="243" t="s">
        <v>45</v>
      </c>
      <c r="R70" s="243" t="s">
        <v>987</v>
      </c>
      <c r="S70" s="243" t="s">
        <v>921</v>
      </c>
      <c r="T70" s="243" t="s">
        <v>952</v>
      </c>
      <c r="U70" s="243" t="s">
        <v>81</v>
      </c>
      <c r="V70" s="243" t="str">
        <f t="shared" si="4"/>
        <v>Commercial -:- Office Blocks -:- Water Heating -:- Boiler -:- Coal</v>
      </c>
      <c r="W70" s="242" t="s">
        <v>599</v>
      </c>
      <c r="X70" s="242" t="s">
        <v>53</v>
      </c>
      <c r="Y70" s="242" t="s">
        <v>373</v>
      </c>
      <c r="Z70" s="242"/>
      <c r="AA70" s="242"/>
      <c r="AB70" s="242"/>
    </row>
    <row r="71" spans="2:28">
      <c r="B71"/>
      <c r="C71"/>
      <c r="D71"/>
      <c r="F71"/>
      <c r="G71"/>
      <c r="H71"/>
      <c r="O71" s="242" t="s">
        <v>311</v>
      </c>
      <c r="P71" s="243" t="s">
        <v>756</v>
      </c>
      <c r="Q71" s="243" t="s">
        <v>45</v>
      </c>
      <c r="R71" s="243" t="s">
        <v>987</v>
      </c>
      <c r="S71" s="243" t="s">
        <v>921</v>
      </c>
      <c r="T71" s="243" t="s">
        <v>971</v>
      </c>
      <c r="U71" s="243" t="s">
        <v>57</v>
      </c>
      <c r="V71" s="243" t="str">
        <f t="shared" si="4"/>
        <v>Commercial -:- Office Blocks -:- Water Heating -:- Heat Pump -:- Electricity</v>
      </c>
      <c r="W71" s="242" t="s">
        <v>608</v>
      </c>
      <c r="X71" s="242" t="s">
        <v>53</v>
      </c>
      <c r="Y71" s="242" t="s">
        <v>373</v>
      </c>
      <c r="Z71" s="242"/>
      <c r="AA71" s="242"/>
      <c r="AB71" s="242"/>
    </row>
    <row r="72" spans="2:28">
      <c r="B72"/>
      <c r="C72"/>
      <c r="D72"/>
      <c r="F72"/>
      <c r="G72"/>
      <c r="H72"/>
      <c r="O72" s="242" t="s">
        <v>311</v>
      </c>
      <c r="P72" s="243" t="s">
        <v>757</v>
      </c>
      <c r="Q72" s="243" t="s">
        <v>45</v>
      </c>
      <c r="R72" s="243" t="s">
        <v>987</v>
      </c>
      <c r="S72" s="243" t="s">
        <v>921</v>
      </c>
      <c r="T72" s="243" t="s">
        <v>928</v>
      </c>
      <c r="U72" s="243" t="s">
        <v>57</v>
      </c>
      <c r="V72" s="243" t="str">
        <f t="shared" si="4"/>
        <v>Commercial -:- Office Blocks -:- Water Heating -:- Hot Water Cylinder -:- Electricity</v>
      </c>
      <c r="W72" s="242" t="s">
        <v>609</v>
      </c>
      <c r="X72" s="242" t="s">
        <v>53</v>
      </c>
      <c r="Y72" s="242" t="s">
        <v>373</v>
      </c>
      <c r="Z72" s="242"/>
      <c r="AA72" s="242"/>
      <c r="AB72" s="242"/>
    </row>
    <row r="73" spans="2:28">
      <c r="B73"/>
      <c r="C73"/>
      <c r="D73"/>
      <c r="F73"/>
      <c r="G73"/>
      <c r="H73"/>
      <c r="O73" s="242" t="s">
        <v>311</v>
      </c>
      <c r="P73" s="243" t="s">
        <v>758</v>
      </c>
      <c r="Q73" s="243" t="s">
        <v>45</v>
      </c>
      <c r="R73" s="243" t="s">
        <v>987</v>
      </c>
      <c r="S73" s="243" t="s">
        <v>921</v>
      </c>
      <c r="T73" s="243" t="s">
        <v>928</v>
      </c>
      <c r="U73" s="243" t="s">
        <v>43</v>
      </c>
      <c r="V73" s="243" t="str">
        <f t="shared" si="4"/>
        <v>Commercial -:- Office Blocks -:- Water Heating -:- Hot Water Cylinder -:- Natural Gas</v>
      </c>
      <c r="W73" s="242" t="s">
        <v>610</v>
      </c>
      <c r="X73" s="242" t="s">
        <v>53</v>
      </c>
      <c r="Y73" s="242" t="s">
        <v>373</v>
      </c>
      <c r="Z73" s="242"/>
      <c r="AA73" s="242"/>
      <c r="AB73" s="242"/>
    </row>
    <row r="74" spans="2:28">
      <c r="B74"/>
      <c r="C74"/>
      <c r="D74"/>
      <c r="F74"/>
      <c r="G74"/>
      <c r="H74"/>
      <c r="O74" s="242" t="s">
        <v>311</v>
      </c>
      <c r="P74" s="243" t="s">
        <v>759</v>
      </c>
      <c r="Q74" s="243" t="s">
        <v>45</v>
      </c>
      <c r="R74" s="243" t="s">
        <v>987</v>
      </c>
      <c r="S74" s="243" t="s">
        <v>966</v>
      </c>
      <c r="T74" s="243" t="s">
        <v>983</v>
      </c>
      <c r="U74" s="243" t="s">
        <v>82</v>
      </c>
      <c r="V74" s="243" t="str">
        <f t="shared" si="4"/>
        <v>Commercial -:- Office Blocks -:- Motive Power, Mobile -:- Mobile Motor -:- Diesel</v>
      </c>
      <c r="W74" s="242" t="s">
        <v>611</v>
      </c>
      <c r="X74" s="242" t="s">
        <v>53</v>
      </c>
      <c r="Y74" s="242" t="s">
        <v>373</v>
      </c>
      <c r="Z74" s="242"/>
      <c r="AA74" s="242"/>
      <c r="AB74" s="242"/>
    </row>
    <row r="75" spans="2:28">
      <c r="B75"/>
      <c r="C75"/>
      <c r="D75"/>
      <c r="F75"/>
      <c r="G75"/>
      <c r="H75"/>
      <c r="O75" s="242" t="s">
        <v>311</v>
      </c>
      <c r="P75" s="243" t="s">
        <v>761</v>
      </c>
      <c r="Q75" s="243" t="s">
        <v>45</v>
      </c>
      <c r="R75" s="243" t="s">
        <v>987</v>
      </c>
      <c r="S75" s="243" t="s">
        <v>966</v>
      </c>
      <c r="T75" s="243" t="s">
        <v>983</v>
      </c>
      <c r="U75" s="243" t="s">
        <v>85</v>
      </c>
      <c r="V75" s="243" t="str">
        <f t="shared" si="4"/>
        <v>Commercial -:- Office Blocks -:- Motive Power, Mobile -:- Mobile Motor -:- Petrol</v>
      </c>
      <c r="W75" s="242" t="s">
        <v>613</v>
      </c>
      <c r="X75" s="242" t="s">
        <v>53</v>
      </c>
      <c r="Y75" s="242" t="s">
        <v>373</v>
      </c>
      <c r="Z75" s="242"/>
      <c r="AA75" s="242"/>
      <c r="AB75" s="242"/>
    </row>
    <row r="76" spans="2:28">
      <c r="B76"/>
      <c r="C76"/>
      <c r="D76"/>
      <c r="F76"/>
      <c r="G76"/>
      <c r="H76"/>
      <c r="O76" s="242" t="s">
        <v>311</v>
      </c>
      <c r="P76" s="243" t="s">
        <v>762</v>
      </c>
      <c r="Q76" s="243" t="s">
        <v>45</v>
      </c>
      <c r="R76" s="243" t="s">
        <v>987</v>
      </c>
      <c r="S76" s="243" t="s">
        <v>966</v>
      </c>
      <c r="T76" s="243" t="s">
        <v>983</v>
      </c>
      <c r="U76" s="243" t="s">
        <v>71</v>
      </c>
      <c r="V76" s="243" t="str">
        <f t="shared" si="4"/>
        <v>Commercial -:- Office Blocks -:- Motive Power, Mobile -:- Mobile Motor -:- LPG</v>
      </c>
      <c r="W76" s="242" t="s">
        <v>614</v>
      </c>
      <c r="X76" s="242" t="s">
        <v>53</v>
      </c>
      <c r="Y76" s="242" t="s">
        <v>373</v>
      </c>
      <c r="Z76" s="242"/>
      <c r="AA76" s="242"/>
      <c r="AB76" s="242"/>
    </row>
    <row r="77" spans="2:28">
      <c r="B77"/>
      <c r="C77"/>
      <c r="D77"/>
      <c r="F77"/>
      <c r="G77"/>
      <c r="H77"/>
      <c r="O77" s="242" t="s">
        <v>311</v>
      </c>
      <c r="P77" s="243" t="s">
        <v>763</v>
      </c>
      <c r="Q77" s="243" t="s">
        <v>45</v>
      </c>
      <c r="R77" s="243" t="s">
        <v>987</v>
      </c>
      <c r="S77" s="243" t="s">
        <v>944</v>
      </c>
      <c r="T77" s="243" t="s">
        <v>949</v>
      </c>
      <c r="U77" s="243" t="s">
        <v>57</v>
      </c>
      <c r="V77" s="243" t="str">
        <f t="shared" si="4"/>
        <v>Commercial -:- Office Blocks -:- Motive Power, Stationary -:- Stationary Motor -:- Electricity</v>
      </c>
      <c r="W77" s="242" t="s">
        <v>615</v>
      </c>
      <c r="X77" s="242" t="s">
        <v>53</v>
      </c>
      <c r="Y77" s="242" t="s">
        <v>373</v>
      </c>
      <c r="Z77" s="242"/>
      <c r="AA77" s="242"/>
      <c r="AB77" s="242"/>
    </row>
    <row r="78" spans="2:28">
      <c r="B78"/>
      <c r="C78"/>
      <c r="D78"/>
      <c r="F78"/>
      <c r="G78"/>
      <c r="H78"/>
      <c r="O78" s="242" t="s">
        <v>311</v>
      </c>
      <c r="P78" s="243" t="s">
        <v>765</v>
      </c>
      <c r="Q78" s="243" t="s">
        <v>45</v>
      </c>
      <c r="R78" s="243" t="s">
        <v>987</v>
      </c>
      <c r="S78" s="243" t="s">
        <v>962</v>
      </c>
      <c r="T78" s="243" t="s">
        <v>971</v>
      </c>
      <c r="U78" s="243" t="s">
        <v>57</v>
      </c>
      <c r="V78" s="243" t="str">
        <f t="shared" si="4"/>
        <v>Commercial -:- Office Blocks -:- Space Cooling -:- Heat Pump -:- Electricity</v>
      </c>
      <c r="W78" s="242" t="s">
        <v>617</v>
      </c>
      <c r="X78" s="242" t="s">
        <v>53</v>
      </c>
      <c r="Y78" s="242" t="s">
        <v>373</v>
      </c>
      <c r="Z78" s="242"/>
      <c r="AA78" s="242"/>
      <c r="AB78" s="242"/>
    </row>
    <row r="79" spans="2:28">
      <c r="B79"/>
      <c r="C79"/>
      <c r="D79"/>
      <c r="F79"/>
      <c r="G79"/>
      <c r="H79"/>
      <c r="O79" s="242" t="s">
        <v>311</v>
      </c>
      <c r="P79" s="243" t="s">
        <v>767</v>
      </c>
      <c r="Q79" s="243" t="s">
        <v>45</v>
      </c>
      <c r="R79" s="243" t="s">
        <v>988</v>
      </c>
      <c r="S79" s="243" t="s">
        <v>965</v>
      </c>
      <c r="T79" s="243" t="s">
        <v>965</v>
      </c>
      <c r="U79" s="243" t="s">
        <v>57</v>
      </c>
      <c r="V79" s="243" t="str">
        <f t="shared" si="4"/>
        <v>Commercial -:- Warehouses/Supermarkets/Retail -:- Electronics and Other Appliances -:- Electronics and Other Appliances -:- Electricity</v>
      </c>
      <c r="W79" s="242" t="s">
        <v>619</v>
      </c>
      <c r="X79" s="242" t="s">
        <v>53</v>
      </c>
      <c r="Y79" s="242" t="s">
        <v>373</v>
      </c>
      <c r="Z79" s="242"/>
      <c r="AA79" s="242"/>
      <c r="AB79" s="242"/>
    </row>
    <row r="80" spans="2:28">
      <c r="B80"/>
      <c r="C80"/>
      <c r="D80"/>
      <c r="F80"/>
      <c r="G80"/>
      <c r="H80"/>
      <c r="O80" s="242" t="s">
        <v>311</v>
      </c>
      <c r="P80" s="243" t="s">
        <v>769</v>
      </c>
      <c r="Q80" s="243" t="s">
        <v>45</v>
      </c>
      <c r="R80" s="243" t="s">
        <v>988</v>
      </c>
      <c r="S80" s="243" t="s">
        <v>219</v>
      </c>
      <c r="T80" s="243" t="s">
        <v>976</v>
      </c>
      <c r="U80" s="243" t="s">
        <v>57</v>
      </c>
      <c r="V80" s="243" t="str">
        <f t="shared" si="4"/>
        <v>Commercial -:- Warehouses/Supermarkets/Retail -:- Cooking -:- Cooking Element -:- Electricity</v>
      </c>
      <c r="W80" s="242" t="s">
        <v>621</v>
      </c>
      <c r="X80" s="242" t="s">
        <v>53</v>
      </c>
      <c r="Y80" s="242" t="s">
        <v>373</v>
      </c>
      <c r="Z80" s="242"/>
      <c r="AA80" s="242"/>
      <c r="AB80" s="242"/>
    </row>
    <row r="81" spans="2:28">
      <c r="B81"/>
      <c r="C81"/>
      <c r="D81"/>
      <c r="F81"/>
      <c r="G81"/>
      <c r="H81"/>
      <c r="O81" s="242" t="s">
        <v>311</v>
      </c>
      <c r="P81" s="243" t="s">
        <v>771</v>
      </c>
      <c r="Q81" s="243" t="s">
        <v>45</v>
      </c>
      <c r="R81" s="243" t="s">
        <v>988</v>
      </c>
      <c r="S81" s="243" t="s">
        <v>219</v>
      </c>
      <c r="T81" s="243" t="s">
        <v>975</v>
      </c>
      <c r="U81" s="243" t="s">
        <v>57</v>
      </c>
      <c r="V81" s="243" t="str">
        <f t="shared" si="4"/>
        <v>Commercial -:- Warehouses/Supermarkets/Retail -:- Cooking -:- Oven -:- Electricity</v>
      </c>
      <c r="W81" s="242" t="s">
        <v>623</v>
      </c>
      <c r="X81" s="242" t="s">
        <v>53</v>
      </c>
      <c r="Y81" s="242" t="s">
        <v>373</v>
      </c>
      <c r="Z81" s="242"/>
      <c r="AA81" s="242"/>
      <c r="AB81" s="242"/>
    </row>
    <row r="82" spans="2:28">
      <c r="B82"/>
      <c r="C82"/>
      <c r="D82"/>
      <c r="F82"/>
      <c r="G82"/>
      <c r="H82"/>
      <c r="O82" s="242" t="s">
        <v>311</v>
      </c>
      <c r="P82" s="243" t="s">
        <v>772</v>
      </c>
      <c r="Q82" s="243" t="s">
        <v>45</v>
      </c>
      <c r="R82" s="243" t="s">
        <v>988</v>
      </c>
      <c r="S82" s="243" t="s">
        <v>219</v>
      </c>
      <c r="T82" s="243" t="s">
        <v>975</v>
      </c>
      <c r="U82" s="243" t="s">
        <v>71</v>
      </c>
      <c r="V82" s="243" t="str">
        <f t="shared" ref="V82:V128" si="5" xml:space="preserve"> _xlfn.CONCAT( Q82, " -:- ", R82, " -:- ", S82, " -:- ", T82, " -:- ", U82 )</f>
        <v>Commercial -:- Warehouses/Supermarkets/Retail -:- Cooking -:- Oven -:- LPG</v>
      </c>
      <c r="W82" s="242" t="s">
        <v>624</v>
      </c>
      <c r="X82" s="242" t="s">
        <v>53</v>
      </c>
      <c r="Y82" s="242" t="s">
        <v>373</v>
      </c>
      <c r="Z82" s="242"/>
      <c r="AA82" s="242"/>
      <c r="AB82" s="242"/>
    </row>
    <row r="83" spans="2:28">
      <c r="B83"/>
      <c r="C83"/>
      <c r="D83"/>
      <c r="F83"/>
      <c r="G83"/>
      <c r="H83"/>
      <c r="O83" s="242" t="s">
        <v>311</v>
      </c>
      <c r="P83" s="243" t="s">
        <v>773</v>
      </c>
      <c r="Q83" s="243" t="s">
        <v>45</v>
      </c>
      <c r="R83" s="243" t="s">
        <v>988</v>
      </c>
      <c r="S83" s="243" t="s">
        <v>219</v>
      </c>
      <c r="T83" s="243" t="s">
        <v>975</v>
      </c>
      <c r="U83" s="243" t="s">
        <v>43</v>
      </c>
      <c r="V83" s="243" t="str">
        <f t="shared" si="5"/>
        <v>Commercial -:- Warehouses/Supermarkets/Retail -:- Cooking -:- Oven -:- Natural Gas</v>
      </c>
      <c r="W83" s="242" t="s">
        <v>625</v>
      </c>
      <c r="X83" s="242" t="s">
        <v>53</v>
      </c>
      <c r="Y83" s="242" t="s">
        <v>373</v>
      </c>
      <c r="Z83" s="242"/>
      <c r="AA83" s="242"/>
      <c r="AB83" s="242"/>
    </row>
    <row r="84" spans="2:28">
      <c r="B84"/>
      <c r="C84"/>
      <c r="D84"/>
      <c r="F84"/>
      <c r="G84"/>
      <c r="H84"/>
      <c r="O84" s="242" t="s">
        <v>311</v>
      </c>
      <c r="P84" s="243" t="s">
        <v>775</v>
      </c>
      <c r="Q84" s="243" t="s">
        <v>45</v>
      </c>
      <c r="R84" s="243" t="s">
        <v>988</v>
      </c>
      <c r="S84" s="243" t="s">
        <v>935</v>
      </c>
      <c r="T84" s="243" t="s">
        <v>981</v>
      </c>
      <c r="U84" s="243" t="s">
        <v>57</v>
      </c>
      <c r="V84" s="243" t="str">
        <f t="shared" si="5"/>
        <v>Commercial -:- Warehouses/Supermarkets/Retail -:- Lighting -:- Lights (Incandescent)  -:- Electricity</v>
      </c>
      <c r="W84" s="242" t="s">
        <v>627</v>
      </c>
      <c r="X84" s="242" t="s">
        <v>53</v>
      </c>
      <c r="Y84" s="242" t="s">
        <v>373</v>
      </c>
      <c r="Z84" s="242"/>
      <c r="AA84" s="242"/>
      <c r="AB84" s="242"/>
    </row>
    <row r="85" spans="2:28">
      <c r="B85"/>
      <c r="C85"/>
      <c r="D85"/>
      <c r="F85"/>
      <c r="G85"/>
      <c r="H85"/>
      <c r="O85" s="242" t="s">
        <v>311</v>
      </c>
      <c r="P85" s="243" t="s">
        <v>776</v>
      </c>
      <c r="Q85" s="243" t="s">
        <v>45</v>
      </c>
      <c r="R85" s="243" t="s">
        <v>988</v>
      </c>
      <c r="S85" s="243" t="s">
        <v>935</v>
      </c>
      <c r="T85" s="243" t="s">
        <v>982</v>
      </c>
      <c r="U85" s="243" t="s">
        <v>57</v>
      </c>
      <c r="V85" s="243" t="str">
        <f t="shared" si="5"/>
        <v>Commercial -:- Warehouses/Supermarkets/Retail -:- Lighting -:- Lights (Fluorescent)  -:- Electricity</v>
      </c>
      <c r="W85" s="242" t="s">
        <v>628</v>
      </c>
      <c r="X85" s="242" t="s">
        <v>53</v>
      </c>
      <c r="Y85" s="242" t="s">
        <v>373</v>
      </c>
      <c r="Z85" s="242"/>
      <c r="AA85" s="242"/>
      <c r="AB85" s="242"/>
    </row>
    <row r="86" spans="2:28">
      <c r="B86"/>
      <c r="C86"/>
      <c r="D86"/>
      <c r="F86"/>
      <c r="G86"/>
      <c r="H86"/>
      <c r="O86" s="242" t="s">
        <v>311</v>
      </c>
      <c r="P86" s="243" t="s">
        <v>777</v>
      </c>
      <c r="Q86" s="243" t="s">
        <v>45</v>
      </c>
      <c r="R86" s="243" t="s">
        <v>988</v>
      </c>
      <c r="S86" s="243" t="s">
        <v>935</v>
      </c>
      <c r="T86" s="243" t="s">
        <v>980</v>
      </c>
      <c r="U86" s="243" t="s">
        <v>57</v>
      </c>
      <c r="V86" s="243" t="str">
        <f t="shared" si="5"/>
        <v>Commercial -:- Warehouses/Supermarkets/Retail -:- Lighting -:- Lights (LED) -:- Electricity</v>
      </c>
      <c r="W86" s="242" t="s">
        <v>629</v>
      </c>
      <c r="X86" s="242" t="s">
        <v>53</v>
      </c>
      <c r="Y86" s="242" t="s">
        <v>373</v>
      </c>
      <c r="Z86" s="242"/>
      <c r="AA86" s="242"/>
      <c r="AB86" s="242"/>
    </row>
    <row r="87" spans="2:28">
      <c r="B87"/>
      <c r="C87"/>
      <c r="D87"/>
      <c r="F87"/>
      <c r="G87"/>
      <c r="H87"/>
      <c r="O87" s="242" t="s">
        <v>311</v>
      </c>
      <c r="P87" s="243" t="s">
        <v>778</v>
      </c>
      <c r="Q87" s="243" t="s">
        <v>45</v>
      </c>
      <c r="R87" s="243" t="s">
        <v>988</v>
      </c>
      <c r="S87" s="243" t="s">
        <v>945</v>
      </c>
      <c r="T87" s="243" t="s">
        <v>952</v>
      </c>
      <c r="U87" s="243" t="s">
        <v>81</v>
      </c>
      <c r="V87" s="243" t="str">
        <f t="shared" si="5"/>
        <v>Commercial -:- Warehouses/Supermarkets/Retail -:- Space Heating -:- Boiler -:- Coal</v>
      </c>
      <c r="W87" s="242" t="s">
        <v>630</v>
      </c>
      <c r="X87" s="242" t="s">
        <v>53</v>
      </c>
      <c r="Y87" s="242" t="s">
        <v>373</v>
      </c>
      <c r="Z87" s="242"/>
      <c r="AA87" s="242"/>
      <c r="AB87" s="242"/>
    </row>
    <row r="88" spans="2:28">
      <c r="B88"/>
      <c r="C88"/>
      <c r="D88"/>
      <c r="F88"/>
      <c r="G88"/>
      <c r="H88"/>
      <c r="O88" s="242" t="s">
        <v>311</v>
      </c>
      <c r="P88" s="243" t="s">
        <v>780</v>
      </c>
      <c r="Q88" s="243" t="s">
        <v>45</v>
      </c>
      <c r="R88" s="243" t="s">
        <v>988</v>
      </c>
      <c r="S88" s="243" t="s">
        <v>945</v>
      </c>
      <c r="T88" s="243" t="s">
        <v>952</v>
      </c>
      <c r="U88" s="243" t="s">
        <v>82</v>
      </c>
      <c r="V88" s="243" t="str">
        <f t="shared" si="5"/>
        <v>Commercial -:- Warehouses/Supermarkets/Retail -:- Space Heating -:- Boiler -:- Diesel</v>
      </c>
      <c r="W88" s="242" t="s">
        <v>632</v>
      </c>
      <c r="X88" s="242" t="s">
        <v>53</v>
      </c>
      <c r="Y88" s="242" t="s">
        <v>373</v>
      </c>
      <c r="Z88" s="242"/>
      <c r="AA88" s="242"/>
      <c r="AB88" s="242"/>
    </row>
    <row r="89" spans="2:28">
      <c r="B89"/>
      <c r="C89"/>
      <c r="D89"/>
      <c r="F89"/>
      <c r="G89"/>
      <c r="H89"/>
      <c r="O89" s="242" t="s">
        <v>311</v>
      </c>
      <c r="P89" s="243" t="s">
        <v>781</v>
      </c>
      <c r="Q89" s="243" t="s">
        <v>45</v>
      </c>
      <c r="R89" s="243" t="s">
        <v>988</v>
      </c>
      <c r="S89" s="243" t="s">
        <v>945</v>
      </c>
      <c r="T89" s="243" t="s">
        <v>952</v>
      </c>
      <c r="U89" s="243" t="s">
        <v>83</v>
      </c>
      <c r="V89" s="243" t="str">
        <f t="shared" si="5"/>
        <v>Commercial -:- Warehouses/Supermarkets/Retail -:- Space Heating -:- Boiler -:- Fuel Oil</v>
      </c>
      <c r="W89" s="242" t="s">
        <v>633</v>
      </c>
      <c r="X89" s="242" t="s">
        <v>53</v>
      </c>
      <c r="Y89" s="242" t="s">
        <v>373</v>
      </c>
      <c r="Z89" s="242"/>
      <c r="AA89" s="242"/>
      <c r="AB89" s="242"/>
    </row>
    <row r="90" spans="2:28">
      <c r="B90"/>
      <c r="C90"/>
      <c r="D90"/>
      <c r="F90"/>
      <c r="G90"/>
      <c r="H90"/>
      <c r="O90" s="242" t="s">
        <v>311</v>
      </c>
      <c r="P90" s="243" t="s">
        <v>782</v>
      </c>
      <c r="Q90" s="243" t="s">
        <v>45</v>
      </c>
      <c r="R90" s="243" t="s">
        <v>988</v>
      </c>
      <c r="S90" s="243" t="s">
        <v>945</v>
      </c>
      <c r="T90" s="243" t="s">
        <v>952</v>
      </c>
      <c r="U90" s="243" t="s">
        <v>71</v>
      </c>
      <c r="V90" s="243" t="str">
        <f t="shared" si="5"/>
        <v>Commercial -:- Warehouses/Supermarkets/Retail -:- Space Heating -:- Boiler -:- LPG</v>
      </c>
      <c r="W90" s="242" t="s">
        <v>634</v>
      </c>
      <c r="X90" s="242" t="s">
        <v>53</v>
      </c>
      <c r="Y90" s="242" t="s">
        <v>373</v>
      </c>
      <c r="Z90" s="242"/>
      <c r="AA90" s="242"/>
      <c r="AB90" s="242"/>
    </row>
    <row r="91" spans="2:28">
      <c r="B91"/>
      <c r="C91"/>
      <c r="D91"/>
      <c r="F91"/>
      <c r="G91"/>
      <c r="H91"/>
      <c r="O91" s="242" t="s">
        <v>311</v>
      </c>
      <c r="P91" s="243" t="s">
        <v>783</v>
      </c>
      <c r="Q91" s="243" t="s">
        <v>45</v>
      </c>
      <c r="R91" s="243" t="s">
        <v>988</v>
      </c>
      <c r="S91" s="243" t="s">
        <v>945</v>
      </c>
      <c r="T91" s="243" t="s">
        <v>952</v>
      </c>
      <c r="U91" s="243" t="s">
        <v>43</v>
      </c>
      <c r="V91" s="243" t="str">
        <f t="shared" si="5"/>
        <v>Commercial -:- Warehouses/Supermarkets/Retail -:- Space Heating -:- Boiler -:- Natural Gas</v>
      </c>
      <c r="W91" s="242" t="s">
        <v>635</v>
      </c>
      <c r="X91" s="242" t="s">
        <v>53</v>
      </c>
      <c r="Y91" s="242" t="s">
        <v>373</v>
      </c>
      <c r="Z91" s="242"/>
      <c r="AA91" s="242"/>
      <c r="AB91" s="242"/>
    </row>
    <row r="92" spans="2:28">
      <c r="B92"/>
      <c r="C92"/>
      <c r="D92"/>
      <c r="F92"/>
      <c r="G92"/>
      <c r="H92"/>
      <c r="O92" s="242" t="s">
        <v>311</v>
      </c>
      <c r="P92" s="243" t="s">
        <v>784</v>
      </c>
      <c r="Q92" s="243" t="s">
        <v>45</v>
      </c>
      <c r="R92" s="243" t="s">
        <v>988</v>
      </c>
      <c r="S92" s="243" t="s">
        <v>945</v>
      </c>
      <c r="T92" s="243" t="s">
        <v>968</v>
      </c>
      <c r="U92" s="243" t="s">
        <v>81</v>
      </c>
      <c r="V92" s="243" t="str">
        <f t="shared" si="5"/>
        <v>Commercial -:- Warehouses/Supermarkets/Retail -:- Space Heating -:- Burner -:- Coal</v>
      </c>
      <c r="W92" s="242" t="s">
        <v>636</v>
      </c>
      <c r="X92" s="242" t="s">
        <v>53</v>
      </c>
      <c r="Y92" s="242" t="s">
        <v>373</v>
      </c>
      <c r="Z92" s="242"/>
      <c r="AA92" s="242"/>
      <c r="AB92" s="242"/>
    </row>
    <row r="93" spans="2:28">
      <c r="B93"/>
      <c r="C93"/>
      <c r="D93"/>
      <c r="F93"/>
      <c r="G93"/>
      <c r="H93"/>
      <c r="O93" s="242" t="s">
        <v>311</v>
      </c>
      <c r="P93" s="243" t="s">
        <v>785</v>
      </c>
      <c r="Q93" s="243" t="s">
        <v>45</v>
      </c>
      <c r="R93" s="243" t="s">
        <v>988</v>
      </c>
      <c r="S93" s="243" t="s">
        <v>945</v>
      </c>
      <c r="T93" s="243" t="s">
        <v>968</v>
      </c>
      <c r="U93" s="243" t="s">
        <v>83</v>
      </c>
      <c r="V93" s="243" t="str">
        <f t="shared" si="5"/>
        <v>Commercial -:- Warehouses/Supermarkets/Retail -:- Space Heating -:- Burner -:- Fuel Oil</v>
      </c>
      <c r="W93" s="242" t="s">
        <v>637</v>
      </c>
      <c r="X93" s="242" t="s">
        <v>53</v>
      </c>
      <c r="Y93" s="242" t="s">
        <v>373</v>
      </c>
      <c r="Z93" s="242"/>
      <c r="AA93" s="242"/>
      <c r="AB93" s="242"/>
    </row>
    <row r="94" spans="2:28">
      <c r="B94"/>
      <c r="C94"/>
      <c r="D94"/>
      <c r="F94"/>
      <c r="G94"/>
      <c r="H94"/>
      <c r="O94" s="242" t="s">
        <v>311</v>
      </c>
      <c r="P94" s="243" t="s">
        <v>786</v>
      </c>
      <c r="Q94" s="243" t="s">
        <v>45</v>
      </c>
      <c r="R94" s="243" t="s">
        <v>988</v>
      </c>
      <c r="S94" s="243" t="s">
        <v>945</v>
      </c>
      <c r="T94" s="243" t="s">
        <v>968</v>
      </c>
      <c r="U94" s="243" t="s">
        <v>71</v>
      </c>
      <c r="V94" s="243" t="str">
        <f t="shared" si="5"/>
        <v>Commercial -:- Warehouses/Supermarkets/Retail -:- Space Heating -:- Burner -:- LPG</v>
      </c>
      <c r="W94" s="242" t="s">
        <v>638</v>
      </c>
      <c r="X94" s="242" t="s">
        <v>53</v>
      </c>
      <c r="Y94" s="242" t="s">
        <v>373</v>
      </c>
      <c r="Z94" s="242"/>
      <c r="AA94" s="242"/>
      <c r="AB94" s="242"/>
    </row>
    <row r="95" spans="2:28">
      <c r="B95"/>
      <c r="C95"/>
      <c r="D95"/>
      <c r="F95"/>
      <c r="G95"/>
      <c r="H95"/>
      <c r="O95" s="242" t="s">
        <v>311</v>
      </c>
      <c r="P95" s="243" t="s">
        <v>787</v>
      </c>
      <c r="Q95" s="243" t="s">
        <v>45</v>
      </c>
      <c r="R95" s="243" t="s">
        <v>988</v>
      </c>
      <c r="S95" s="243" t="s">
        <v>945</v>
      </c>
      <c r="T95" s="243" t="s">
        <v>968</v>
      </c>
      <c r="U95" s="243" t="s">
        <v>43</v>
      </c>
      <c r="V95" s="243" t="str">
        <f t="shared" si="5"/>
        <v>Commercial -:- Warehouses/Supermarkets/Retail -:- Space Heating -:- Burner -:- Natural Gas</v>
      </c>
      <c r="W95" s="242" t="s">
        <v>639</v>
      </c>
      <c r="X95" s="242" t="s">
        <v>53</v>
      </c>
      <c r="Y95" s="242" t="s">
        <v>373</v>
      </c>
      <c r="Z95" s="242"/>
      <c r="AA95" s="242"/>
      <c r="AB95" s="242"/>
    </row>
    <row r="96" spans="2:28">
      <c r="B96"/>
      <c r="C96"/>
      <c r="D96"/>
      <c r="F96"/>
      <c r="G96"/>
      <c r="H96"/>
      <c r="O96" s="242" t="s">
        <v>311</v>
      </c>
      <c r="P96" s="243" t="s">
        <v>788</v>
      </c>
      <c r="Q96" s="243" t="s">
        <v>45</v>
      </c>
      <c r="R96" s="243" t="s">
        <v>988</v>
      </c>
      <c r="S96" s="243" t="s">
        <v>945</v>
      </c>
      <c r="T96" s="243" t="s">
        <v>971</v>
      </c>
      <c r="U96" s="243" t="s">
        <v>57</v>
      </c>
      <c r="V96" s="243" t="str">
        <f t="shared" si="5"/>
        <v>Commercial -:- Warehouses/Supermarkets/Retail -:- Space Heating -:- Heat Pump -:- Electricity</v>
      </c>
      <c r="W96" s="242" t="s">
        <v>640</v>
      </c>
      <c r="X96" s="242" t="s">
        <v>53</v>
      </c>
      <c r="Y96" s="242" t="s">
        <v>373</v>
      </c>
      <c r="Z96" s="242"/>
      <c r="AA96" s="242"/>
      <c r="AB96" s="242"/>
    </row>
    <row r="97" spans="2:28">
      <c r="B97"/>
      <c r="C97"/>
      <c r="D97"/>
      <c r="F97"/>
      <c r="G97"/>
      <c r="H97"/>
      <c r="O97" s="242" t="s">
        <v>311</v>
      </c>
      <c r="P97" s="243" t="s">
        <v>789</v>
      </c>
      <c r="Q97" s="243" t="s">
        <v>45</v>
      </c>
      <c r="R97" s="243" t="s">
        <v>988</v>
      </c>
      <c r="S97" s="243" t="s">
        <v>945</v>
      </c>
      <c r="T97" s="243" t="s">
        <v>972</v>
      </c>
      <c r="U97" s="243" t="s">
        <v>57</v>
      </c>
      <c r="V97" s="243" t="str">
        <f t="shared" si="5"/>
        <v>Commercial -:- Warehouses/Supermarkets/Retail -:- Space Heating -:- Resistance Heater -:- Electricity</v>
      </c>
      <c r="W97" s="242" t="s">
        <v>641</v>
      </c>
      <c r="X97" s="242" t="s">
        <v>53</v>
      </c>
      <c r="Y97" s="242" t="s">
        <v>373</v>
      </c>
      <c r="Z97" s="242"/>
      <c r="AA97" s="242"/>
      <c r="AB97" s="242"/>
    </row>
    <row r="98" spans="2:28">
      <c r="B98"/>
      <c r="C98"/>
      <c r="D98"/>
      <c r="F98"/>
      <c r="G98"/>
      <c r="H98"/>
      <c r="O98" s="242" t="s">
        <v>311</v>
      </c>
      <c r="P98" s="243" t="s">
        <v>841</v>
      </c>
      <c r="Q98" s="243" t="s">
        <v>45</v>
      </c>
      <c r="R98" s="243" t="s">
        <v>988</v>
      </c>
      <c r="S98" s="243" t="s">
        <v>945</v>
      </c>
      <c r="T98" s="243" t="s">
        <v>955</v>
      </c>
      <c r="U98" s="243" t="s">
        <v>84</v>
      </c>
      <c r="V98" s="243" t="str">
        <f t="shared" si="5"/>
        <v>Commercial -:- Warehouses/Supermarkets/Retail -:- Space Heating -:- Direct Heat -:- Geothermal</v>
      </c>
      <c r="W98" s="242" t="s">
        <v>642</v>
      </c>
      <c r="X98" s="242" t="s">
        <v>53</v>
      </c>
      <c r="Y98" s="242" t="s">
        <v>373</v>
      </c>
      <c r="Z98" s="242"/>
      <c r="AA98" s="242"/>
      <c r="AB98" s="242"/>
    </row>
    <row r="99" spans="2:28">
      <c r="B99"/>
      <c r="C99"/>
      <c r="D99"/>
      <c r="F99"/>
      <c r="G99"/>
      <c r="H99"/>
      <c r="O99" s="242" t="s">
        <v>311</v>
      </c>
      <c r="P99" s="243" t="s">
        <v>832</v>
      </c>
      <c r="Q99" s="243" t="s">
        <v>45</v>
      </c>
      <c r="R99" s="243" t="s">
        <v>988</v>
      </c>
      <c r="S99" s="243" t="s">
        <v>921</v>
      </c>
      <c r="T99" s="243" t="s">
        <v>952</v>
      </c>
      <c r="U99" s="243" t="s">
        <v>81</v>
      </c>
      <c r="V99" s="243" t="str">
        <f t="shared" si="5"/>
        <v>Commercial -:- Warehouses/Supermarkets/Retail -:- Water Heating -:- Boiler -:- Coal</v>
      </c>
      <c r="W99" s="242" t="s">
        <v>630</v>
      </c>
      <c r="X99" s="242" t="s">
        <v>53</v>
      </c>
      <c r="Y99" s="242" t="s">
        <v>373</v>
      </c>
      <c r="Z99" s="242"/>
      <c r="AA99" s="242"/>
      <c r="AB99" s="242"/>
    </row>
    <row r="100" spans="2:28">
      <c r="B100"/>
      <c r="C100"/>
      <c r="D100"/>
      <c r="F100"/>
      <c r="G100"/>
      <c r="H100"/>
      <c r="O100" s="242" t="s">
        <v>311</v>
      </c>
      <c r="P100" s="243" t="s">
        <v>833</v>
      </c>
      <c r="Q100" s="243" t="s">
        <v>45</v>
      </c>
      <c r="R100" s="243" t="s">
        <v>988</v>
      </c>
      <c r="S100" s="243" t="s">
        <v>921</v>
      </c>
      <c r="T100" s="243" t="s">
        <v>928</v>
      </c>
      <c r="U100" s="243" t="s">
        <v>57</v>
      </c>
      <c r="V100" s="243" t="str">
        <f t="shared" si="5"/>
        <v>Commercial -:- Warehouses/Supermarkets/Retail -:- Water Heating -:- Hot Water Cylinder -:- Electricity</v>
      </c>
      <c r="W100" s="242" t="s">
        <v>644</v>
      </c>
      <c r="X100" s="242" t="s">
        <v>53</v>
      </c>
      <c r="Y100" s="242" t="s">
        <v>373</v>
      </c>
      <c r="Z100" s="242"/>
      <c r="AA100" s="242"/>
      <c r="AB100" s="242"/>
    </row>
    <row r="101" spans="2:28">
      <c r="B101"/>
      <c r="C101"/>
      <c r="D101"/>
      <c r="F101"/>
      <c r="G101"/>
      <c r="H101"/>
      <c r="O101" s="242" t="s">
        <v>311</v>
      </c>
      <c r="P101" s="243" t="s">
        <v>834</v>
      </c>
      <c r="Q101" s="243" t="s">
        <v>45</v>
      </c>
      <c r="R101" s="243" t="s">
        <v>988</v>
      </c>
      <c r="S101" s="243" t="s">
        <v>921</v>
      </c>
      <c r="T101" s="243" t="s">
        <v>928</v>
      </c>
      <c r="U101" s="243" t="s">
        <v>43</v>
      </c>
      <c r="V101" s="243" t="str">
        <f t="shared" si="5"/>
        <v>Commercial -:- Warehouses/Supermarkets/Retail -:- Water Heating -:- Hot Water Cylinder -:- Natural Gas</v>
      </c>
      <c r="W101" s="242" t="s">
        <v>645</v>
      </c>
      <c r="X101" s="242" t="s">
        <v>53</v>
      </c>
      <c r="Y101" s="242" t="s">
        <v>373</v>
      </c>
      <c r="Z101" s="242"/>
      <c r="AA101" s="242"/>
      <c r="AB101" s="242"/>
    </row>
    <row r="102" spans="2:28">
      <c r="B102"/>
      <c r="C102"/>
      <c r="D102"/>
      <c r="F102"/>
      <c r="G102"/>
      <c r="H102"/>
      <c r="O102" s="242" t="s">
        <v>311</v>
      </c>
      <c r="P102" s="243" t="s">
        <v>790</v>
      </c>
      <c r="Q102" s="243" t="s">
        <v>45</v>
      </c>
      <c r="R102" s="243" t="s">
        <v>988</v>
      </c>
      <c r="S102" s="243" t="s">
        <v>966</v>
      </c>
      <c r="T102" s="243" t="s">
        <v>983</v>
      </c>
      <c r="U102" s="243" t="s">
        <v>82</v>
      </c>
      <c r="V102" s="243" t="str">
        <f t="shared" si="5"/>
        <v>Commercial -:- Warehouses/Supermarkets/Retail -:- Motive Power, Mobile -:- Mobile Motor -:- Diesel</v>
      </c>
      <c r="W102" s="242" t="s">
        <v>646</v>
      </c>
      <c r="X102" s="242" t="s">
        <v>53</v>
      </c>
      <c r="Y102" s="242" t="s">
        <v>373</v>
      </c>
      <c r="Z102" s="242"/>
      <c r="AA102" s="242"/>
      <c r="AB102" s="242"/>
    </row>
    <row r="103" spans="2:28">
      <c r="B103"/>
      <c r="C103"/>
      <c r="D103"/>
      <c r="F103"/>
      <c r="G103"/>
      <c r="H103"/>
      <c r="O103" s="242" t="s">
        <v>311</v>
      </c>
      <c r="P103" s="243" t="s">
        <v>792</v>
      </c>
      <c r="Q103" s="243" t="s">
        <v>45</v>
      </c>
      <c r="R103" s="243" t="s">
        <v>988</v>
      </c>
      <c r="S103" s="243" t="s">
        <v>966</v>
      </c>
      <c r="T103" s="243" t="s">
        <v>983</v>
      </c>
      <c r="U103" s="243" t="s">
        <v>85</v>
      </c>
      <c r="V103" s="243" t="str">
        <f t="shared" si="5"/>
        <v>Commercial -:- Warehouses/Supermarkets/Retail -:- Motive Power, Mobile -:- Mobile Motor -:- Petrol</v>
      </c>
      <c r="W103" s="242" t="s">
        <v>648</v>
      </c>
      <c r="X103" s="242" t="s">
        <v>53</v>
      </c>
      <c r="Y103" s="242" t="s">
        <v>373</v>
      </c>
      <c r="Z103" s="242"/>
      <c r="AA103" s="242"/>
      <c r="AB103" s="242"/>
    </row>
    <row r="104" spans="2:28">
      <c r="B104"/>
      <c r="C104"/>
      <c r="D104"/>
      <c r="F104"/>
      <c r="G104"/>
      <c r="H104"/>
      <c r="O104" s="242" t="s">
        <v>311</v>
      </c>
      <c r="P104" s="243" t="s">
        <v>793</v>
      </c>
      <c r="Q104" s="243" t="s">
        <v>45</v>
      </c>
      <c r="R104" s="243" t="s">
        <v>988</v>
      </c>
      <c r="S104" s="243" t="s">
        <v>966</v>
      </c>
      <c r="T104" s="243" t="s">
        <v>983</v>
      </c>
      <c r="U104" s="243" t="s">
        <v>71</v>
      </c>
      <c r="V104" s="243" t="str">
        <f t="shared" si="5"/>
        <v>Commercial -:- Warehouses/Supermarkets/Retail -:- Motive Power, Mobile -:- Mobile Motor -:- LPG</v>
      </c>
      <c r="W104" s="242" t="s">
        <v>649</v>
      </c>
      <c r="X104" s="242" t="s">
        <v>53</v>
      </c>
      <c r="Y104" s="242" t="s">
        <v>373</v>
      </c>
      <c r="Z104" s="242"/>
      <c r="AA104" s="242"/>
      <c r="AB104" s="242"/>
    </row>
    <row r="105" spans="2:28">
      <c r="B105"/>
      <c r="C105"/>
      <c r="D105"/>
      <c r="F105"/>
      <c r="G105"/>
      <c r="H105"/>
      <c r="O105" s="242" t="s">
        <v>311</v>
      </c>
      <c r="P105" s="243" t="s">
        <v>794</v>
      </c>
      <c r="Q105" s="243" t="s">
        <v>45</v>
      </c>
      <c r="R105" s="243" t="s">
        <v>988</v>
      </c>
      <c r="S105" s="243" t="s">
        <v>944</v>
      </c>
      <c r="T105" s="243" t="s">
        <v>949</v>
      </c>
      <c r="U105" s="243" t="s">
        <v>57</v>
      </c>
      <c r="V105" s="243" t="str">
        <f t="shared" si="5"/>
        <v>Commercial -:- Warehouses/Supermarkets/Retail -:- Motive Power, Stationary -:- Stationary Motor -:- Electricity</v>
      </c>
      <c r="W105" s="242" t="s">
        <v>650</v>
      </c>
      <c r="X105" s="242" t="s">
        <v>53</v>
      </c>
      <c r="Y105" s="242" t="s">
        <v>373</v>
      </c>
      <c r="Z105" s="242"/>
      <c r="AA105" s="242"/>
      <c r="AB105" s="242"/>
    </row>
    <row r="106" spans="2:28">
      <c r="B106"/>
      <c r="C106"/>
      <c r="D106"/>
      <c r="F106"/>
      <c r="G106"/>
      <c r="H106"/>
      <c r="O106" s="242" t="s">
        <v>311</v>
      </c>
      <c r="P106" s="243" t="s">
        <v>796</v>
      </c>
      <c r="Q106" s="243" t="s">
        <v>45</v>
      </c>
      <c r="R106" s="243" t="s">
        <v>988</v>
      </c>
      <c r="S106" s="243" t="s">
        <v>933</v>
      </c>
      <c r="T106" s="243" t="s">
        <v>940</v>
      </c>
      <c r="U106" s="243" t="s">
        <v>57</v>
      </c>
      <c r="V106" s="243" t="str">
        <f t="shared" si="5"/>
        <v>Commercial -:- Warehouses/Supermarkets/Retail -:- Refrigeration -:- Refrigerator -:- Electricity</v>
      </c>
      <c r="W106" s="242" t="s">
        <v>652</v>
      </c>
      <c r="X106" s="242" t="s">
        <v>53</v>
      </c>
      <c r="Y106" s="242" t="s">
        <v>373</v>
      </c>
      <c r="Z106" s="242"/>
      <c r="AA106" s="242"/>
      <c r="AB106" s="242"/>
    </row>
    <row r="107" spans="2:28">
      <c r="B107"/>
      <c r="C107"/>
      <c r="D107"/>
      <c r="F107"/>
      <c r="G107"/>
      <c r="H107"/>
      <c r="O107" s="242" t="s">
        <v>311</v>
      </c>
      <c r="P107" s="243" t="s">
        <v>798</v>
      </c>
      <c r="Q107" s="243" t="s">
        <v>45</v>
      </c>
      <c r="R107" s="243" t="s">
        <v>988</v>
      </c>
      <c r="S107" s="243" t="s">
        <v>962</v>
      </c>
      <c r="T107" s="243" t="s">
        <v>971</v>
      </c>
      <c r="U107" s="243" t="s">
        <v>57</v>
      </c>
      <c r="V107" s="243" t="str">
        <f t="shared" si="5"/>
        <v>Commercial -:- Warehouses/Supermarkets/Retail -:- Space Cooling -:- Heat Pump -:- Electricity</v>
      </c>
      <c r="W107" s="242" t="s">
        <v>654</v>
      </c>
      <c r="X107" s="242" t="s">
        <v>53</v>
      </c>
      <c r="Y107" s="242" t="s">
        <v>373</v>
      </c>
      <c r="Z107" s="242"/>
      <c r="AA107" s="242"/>
      <c r="AB107" s="242"/>
    </row>
    <row r="108" spans="2:28">
      <c r="B108"/>
      <c r="C108"/>
      <c r="D108"/>
      <c r="F108"/>
      <c r="G108"/>
      <c r="H108"/>
      <c r="O108" s="242" t="s">
        <v>311</v>
      </c>
      <c r="P108" s="243" t="s">
        <v>992</v>
      </c>
      <c r="Q108" s="243" t="s">
        <v>45</v>
      </c>
      <c r="R108" s="243" t="s">
        <v>989</v>
      </c>
      <c r="S108" s="243" t="s">
        <v>965</v>
      </c>
      <c r="T108" s="243" t="s">
        <v>965</v>
      </c>
      <c r="U108" s="243" t="s">
        <v>57</v>
      </c>
      <c r="V108" s="243" t="str">
        <f t="shared" si="5"/>
        <v>Commercial -:- Other (Commercial) -:- Electronics and Other Appliances -:- Electronics and Other Appliances -:- Electricity</v>
      </c>
      <c r="W108" s="242" t="s">
        <v>656</v>
      </c>
      <c r="X108" s="242" t="s">
        <v>53</v>
      </c>
      <c r="Y108" s="242" t="s">
        <v>373</v>
      </c>
      <c r="Z108" s="242"/>
      <c r="AA108" s="242"/>
      <c r="AB108" s="242"/>
    </row>
    <row r="109" spans="2:28">
      <c r="B109"/>
      <c r="C109"/>
      <c r="D109"/>
      <c r="F109"/>
      <c r="G109"/>
      <c r="H109"/>
      <c r="O109" s="242" t="s">
        <v>311</v>
      </c>
      <c r="P109" s="243" t="s">
        <v>803</v>
      </c>
      <c r="Q109" s="243" t="s">
        <v>45</v>
      </c>
      <c r="R109" s="243" t="s">
        <v>989</v>
      </c>
      <c r="S109" s="243" t="s">
        <v>935</v>
      </c>
      <c r="T109" s="243" t="s">
        <v>981</v>
      </c>
      <c r="U109" s="243" t="s">
        <v>57</v>
      </c>
      <c r="V109" s="243" t="str">
        <f t="shared" si="5"/>
        <v>Commercial -:- Other (Commercial) -:- Lighting -:- Lights (Incandescent)  -:- Electricity</v>
      </c>
      <c r="W109" s="242" t="s">
        <v>659</v>
      </c>
      <c r="X109" s="242" t="s">
        <v>53</v>
      </c>
      <c r="Y109" s="242" t="s">
        <v>373</v>
      </c>
      <c r="Z109" s="242"/>
      <c r="AA109" s="242"/>
      <c r="AB109" s="242"/>
    </row>
    <row r="110" spans="2:28">
      <c r="B110"/>
      <c r="C110"/>
      <c r="D110"/>
      <c r="F110"/>
      <c r="G110"/>
      <c r="H110"/>
      <c r="O110" s="242" t="s">
        <v>311</v>
      </c>
      <c r="P110" s="243" t="s">
        <v>804</v>
      </c>
      <c r="Q110" s="243" t="s">
        <v>45</v>
      </c>
      <c r="R110" s="243" t="s">
        <v>989</v>
      </c>
      <c r="S110" s="243" t="s">
        <v>935</v>
      </c>
      <c r="T110" s="243" t="s">
        <v>982</v>
      </c>
      <c r="U110" s="243" t="s">
        <v>57</v>
      </c>
      <c r="V110" s="243" t="str">
        <f t="shared" si="5"/>
        <v>Commercial -:- Other (Commercial) -:- Lighting -:- Lights (Fluorescent)  -:- Electricity</v>
      </c>
      <c r="W110" s="242" t="s">
        <v>660</v>
      </c>
      <c r="X110" s="242" t="s">
        <v>53</v>
      </c>
      <c r="Y110" s="242" t="s">
        <v>373</v>
      </c>
      <c r="Z110" s="242"/>
      <c r="AA110" s="242"/>
      <c r="AB110" s="242"/>
    </row>
    <row r="111" spans="2:28">
      <c r="B111"/>
      <c r="C111"/>
      <c r="D111"/>
      <c r="F111"/>
      <c r="G111"/>
      <c r="H111"/>
      <c r="O111" s="242" t="s">
        <v>311</v>
      </c>
      <c r="P111" s="243" t="s">
        <v>805</v>
      </c>
      <c r="Q111" s="243" t="s">
        <v>45</v>
      </c>
      <c r="R111" s="243" t="s">
        <v>989</v>
      </c>
      <c r="S111" s="243" t="s">
        <v>935</v>
      </c>
      <c r="T111" s="243" t="s">
        <v>980</v>
      </c>
      <c r="U111" s="243" t="s">
        <v>57</v>
      </c>
      <c r="V111" s="243" t="str">
        <f t="shared" si="5"/>
        <v>Commercial -:- Other (Commercial) -:- Lighting -:- Lights (LED) -:- Electricity</v>
      </c>
      <c r="W111" s="242" t="s">
        <v>661</v>
      </c>
      <c r="X111" s="242" t="s">
        <v>53</v>
      </c>
      <c r="Y111" s="242" t="s">
        <v>373</v>
      </c>
      <c r="Z111" s="242"/>
      <c r="AA111" s="242"/>
      <c r="AB111" s="242"/>
    </row>
    <row r="112" spans="2:28">
      <c r="B112"/>
      <c r="C112"/>
      <c r="D112"/>
      <c r="F112"/>
      <c r="G112"/>
      <c r="H112"/>
      <c r="O112" s="242" t="s">
        <v>311</v>
      </c>
      <c r="P112" s="243" t="s">
        <v>806</v>
      </c>
      <c r="Q112" s="243" t="s">
        <v>45</v>
      </c>
      <c r="R112" s="243" t="s">
        <v>989</v>
      </c>
      <c r="S112" s="243" t="s">
        <v>945</v>
      </c>
      <c r="T112" s="243" t="s">
        <v>952</v>
      </c>
      <c r="U112" s="243" t="s">
        <v>81</v>
      </c>
      <c r="V112" s="243" t="str">
        <f t="shared" si="5"/>
        <v>Commercial -:- Other (Commercial) -:- Space Heating -:- Boiler -:- Coal</v>
      </c>
      <c r="W112" s="242" t="s">
        <v>662</v>
      </c>
      <c r="X112" s="242" t="s">
        <v>53</v>
      </c>
      <c r="Y112" s="242" t="s">
        <v>373</v>
      </c>
      <c r="Z112" s="242"/>
      <c r="AA112" s="242"/>
      <c r="AB112" s="242"/>
    </row>
    <row r="113" spans="2:28">
      <c r="B113"/>
      <c r="C113"/>
      <c r="D113"/>
      <c r="F113"/>
      <c r="G113"/>
      <c r="H113"/>
      <c r="O113" s="242" t="s">
        <v>311</v>
      </c>
      <c r="P113" s="243" t="s">
        <v>808</v>
      </c>
      <c r="Q113" s="243" t="s">
        <v>45</v>
      </c>
      <c r="R113" s="243" t="s">
        <v>989</v>
      </c>
      <c r="S113" s="243" t="s">
        <v>945</v>
      </c>
      <c r="T113" s="243" t="s">
        <v>952</v>
      </c>
      <c r="U113" s="243" t="s">
        <v>82</v>
      </c>
      <c r="V113" s="243" t="str">
        <f t="shared" si="5"/>
        <v>Commercial -:- Other (Commercial) -:- Space Heating -:- Boiler -:- Diesel</v>
      </c>
      <c r="W113" s="242" t="s">
        <v>664</v>
      </c>
      <c r="X113" s="242" t="s">
        <v>53</v>
      </c>
      <c r="Y113" s="242" t="s">
        <v>373</v>
      </c>
      <c r="Z113" s="242"/>
      <c r="AA113" s="242"/>
      <c r="AB113" s="242"/>
    </row>
    <row r="114" spans="2:28">
      <c r="B114"/>
      <c r="C114"/>
      <c r="D114"/>
      <c r="F114"/>
      <c r="G114"/>
      <c r="H114"/>
      <c r="O114" s="242" t="s">
        <v>311</v>
      </c>
      <c r="P114" s="243" t="s">
        <v>809</v>
      </c>
      <c r="Q114" s="243" t="s">
        <v>45</v>
      </c>
      <c r="R114" s="243" t="s">
        <v>989</v>
      </c>
      <c r="S114" s="243" t="s">
        <v>945</v>
      </c>
      <c r="T114" s="243" t="s">
        <v>952</v>
      </c>
      <c r="U114" s="243" t="s">
        <v>83</v>
      </c>
      <c r="V114" s="243" t="str">
        <f t="shared" si="5"/>
        <v>Commercial -:- Other (Commercial) -:- Space Heating -:- Boiler -:- Fuel Oil</v>
      </c>
      <c r="W114" s="242" t="s">
        <v>665</v>
      </c>
      <c r="X114" s="242" t="s">
        <v>53</v>
      </c>
      <c r="Y114" s="242" t="s">
        <v>373</v>
      </c>
      <c r="Z114" s="242"/>
      <c r="AA114" s="242"/>
      <c r="AB114" s="242"/>
    </row>
    <row r="115" spans="2:28">
      <c r="B115"/>
      <c r="C115"/>
      <c r="D115"/>
      <c r="F115"/>
      <c r="G115"/>
      <c r="H115"/>
      <c r="O115" s="242" t="s">
        <v>311</v>
      </c>
      <c r="P115" s="243" t="s">
        <v>810</v>
      </c>
      <c r="Q115" s="243" t="s">
        <v>45</v>
      </c>
      <c r="R115" s="243" t="s">
        <v>989</v>
      </c>
      <c r="S115" s="243" t="s">
        <v>945</v>
      </c>
      <c r="T115" s="243" t="s">
        <v>952</v>
      </c>
      <c r="U115" s="243" t="s">
        <v>43</v>
      </c>
      <c r="V115" s="243" t="str">
        <f t="shared" si="5"/>
        <v>Commercial -:- Other (Commercial) -:- Space Heating -:- Boiler -:- Natural Gas</v>
      </c>
      <c r="W115" s="242" t="s">
        <v>666</v>
      </c>
      <c r="X115" s="242" t="s">
        <v>53</v>
      </c>
      <c r="Y115" s="242" t="s">
        <v>373</v>
      </c>
      <c r="Z115" s="242"/>
      <c r="AA115" s="242"/>
      <c r="AB115" s="242"/>
    </row>
    <row r="116" spans="2:28">
      <c r="B116"/>
      <c r="C116"/>
      <c r="D116"/>
      <c r="F116"/>
      <c r="G116"/>
      <c r="H116"/>
      <c r="O116" s="242" t="s">
        <v>311</v>
      </c>
      <c r="P116" s="243" t="s">
        <v>811</v>
      </c>
      <c r="Q116" s="243" t="s">
        <v>45</v>
      </c>
      <c r="R116" s="243" t="s">
        <v>989</v>
      </c>
      <c r="S116" s="243" t="s">
        <v>945</v>
      </c>
      <c r="T116" s="243" t="s">
        <v>968</v>
      </c>
      <c r="U116" s="243" t="s">
        <v>43</v>
      </c>
      <c r="V116" s="243" t="str">
        <f t="shared" si="5"/>
        <v>Commercial -:- Other (Commercial) -:- Space Heating -:- Burner -:- Natural Gas</v>
      </c>
      <c r="W116" s="242" t="s">
        <v>667</v>
      </c>
      <c r="X116" s="242" t="s">
        <v>53</v>
      </c>
      <c r="Y116" s="242" t="s">
        <v>373</v>
      </c>
      <c r="Z116" s="242"/>
      <c r="AA116" s="242"/>
      <c r="AB116" s="242"/>
    </row>
    <row r="117" spans="2:28">
      <c r="B117"/>
      <c r="C117"/>
      <c r="D117"/>
      <c r="F117"/>
      <c r="G117"/>
      <c r="H117"/>
      <c r="O117" s="242" t="s">
        <v>311</v>
      </c>
      <c r="P117" s="243" t="s">
        <v>812</v>
      </c>
      <c r="Q117" s="243" t="s">
        <v>45</v>
      </c>
      <c r="R117" s="243" t="s">
        <v>989</v>
      </c>
      <c r="S117" s="243" t="s">
        <v>945</v>
      </c>
      <c r="T117" s="243" t="s">
        <v>971</v>
      </c>
      <c r="U117" s="243" t="s">
        <v>57</v>
      </c>
      <c r="V117" s="243" t="str">
        <f t="shared" si="5"/>
        <v>Commercial -:- Other (Commercial) -:- Space Heating -:- Heat Pump -:- Electricity</v>
      </c>
      <c r="W117" s="242" t="s">
        <v>668</v>
      </c>
      <c r="X117" s="242" t="s">
        <v>53</v>
      </c>
      <c r="Y117" s="242" t="s">
        <v>373</v>
      </c>
      <c r="Z117" s="242"/>
      <c r="AA117" s="242"/>
      <c r="AB117" s="242"/>
    </row>
    <row r="118" spans="2:28">
      <c r="B118"/>
      <c r="C118"/>
      <c r="D118"/>
      <c r="F118"/>
      <c r="G118"/>
      <c r="H118"/>
      <c r="O118" s="242" t="s">
        <v>311</v>
      </c>
      <c r="P118" s="243" t="s">
        <v>813</v>
      </c>
      <c r="Q118" s="243" t="s">
        <v>45</v>
      </c>
      <c r="R118" s="243" t="s">
        <v>989</v>
      </c>
      <c r="S118" s="243" t="s">
        <v>945</v>
      </c>
      <c r="T118" s="243" t="s">
        <v>972</v>
      </c>
      <c r="U118" s="243" t="s">
        <v>57</v>
      </c>
      <c r="V118" s="243" t="str">
        <f t="shared" si="5"/>
        <v>Commercial -:- Other (Commercial) -:- Space Heating -:- Resistance Heater -:- Electricity</v>
      </c>
      <c r="W118" s="242" t="s">
        <v>669</v>
      </c>
      <c r="X118" s="242" t="s">
        <v>53</v>
      </c>
      <c r="Y118" s="242" t="s">
        <v>373</v>
      </c>
      <c r="Z118" s="242"/>
      <c r="AA118" s="242"/>
      <c r="AB118" s="242"/>
    </row>
    <row r="119" spans="2:28">
      <c r="B119"/>
      <c r="C119"/>
      <c r="D119"/>
      <c r="F119"/>
      <c r="G119"/>
      <c r="H119"/>
      <c r="O119" s="242" t="s">
        <v>311</v>
      </c>
      <c r="P119" s="243" t="s">
        <v>814</v>
      </c>
      <c r="Q119" s="243" t="s">
        <v>45</v>
      </c>
      <c r="R119" s="243" t="s">
        <v>989</v>
      </c>
      <c r="S119" s="243" t="s">
        <v>921</v>
      </c>
      <c r="T119" s="243" t="s">
        <v>952</v>
      </c>
      <c r="U119" s="243" t="s">
        <v>83</v>
      </c>
      <c r="V119" s="243" t="str">
        <f t="shared" si="5"/>
        <v>Commercial -:- Other (Commercial) -:- Water Heating -:- Boiler -:- Fuel Oil</v>
      </c>
      <c r="W119" s="242" t="s">
        <v>665</v>
      </c>
      <c r="X119" s="242" t="s">
        <v>53</v>
      </c>
      <c r="Y119" s="242" t="s">
        <v>373</v>
      </c>
      <c r="Z119" s="242"/>
      <c r="AA119" s="242"/>
      <c r="AB119" s="242"/>
    </row>
    <row r="120" spans="2:28">
      <c r="B120"/>
      <c r="C120"/>
      <c r="D120"/>
      <c r="F120"/>
      <c r="G120"/>
      <c r="H120"/>
      <c r="O120" s="242" t="s">
        <v>311</v>
      </c>
      <c r="P120" s="243" t="s">
        <v>816</v>
      </c>
      <c r="Q120" s="243" t="s">
        <v>45</v>
      </c>
      <c r="R120" s="243" t="s">
        <v>989</v>
      </c>
      <c r="S120" s="243" t="s">
        <v>921</v>
      </c>
      <c r="T120" s="243" t="s">
        <v>952</v>
      </c>
      <c r="U120" s="243" t="s">
        <v>81</v>
      </c>
      <c r="V120" s="243" t="str">
        <f t="shared" si="5"/>
        <v>Commercial -:- Other (Commercial) -:- Water Heating -:- Boiler -:- Coal</v>
      </c>
      <c r="W120" s="242" t="s">
        <v>662</v>
      </c>
      <c r="X120" s="242" t="s">
        <v>53</v>
      </c>
      <c r="Y120" s="242" t="s">
        <v>373</v>
      </c>
      <c r="Z120" s="242"/>
      <c r="AA120" s="242"/>
      <c r="AB120" s="242"/>
    </row>
    <row r="121" spans="2:28">
      <c r="B121"/>
      <c r="C121"/>
      <c r="D121"/>
      <c r="F121"/>
      <c r="G121"/>
      <c r="H121"/>
      <c r="O121" s="242" t="s">
        <v>311</v>
      </c>
      <c r="P121" s="243" t="s">
        <v>817</v>
      </c>
      <c r="Q121" s="243" t="s">
        <v>45</v>
      </c>
      <c r="R121" s="243" t="s">
        <v>989</v>
      </c>
      <c r="S121" s="243" t="s">
        <v>921</v>
      </c>
      <c r="T121" s="243" t="s">
        <v>928</v>
      </c>
      <c r="U121" s="243" t="s">
        <v>57</v>
      </c>
      <c r="V121" s="243" t="str">
        <f t="shared" si="5"/>
        <v>Commercial -:- Other (Commercial) -:- Water Heating -:- Hot Water Cylinder -:- Electricity</v>
      </c>
      <c r="W121" s="242" t="s">
        <v>671</v>
      </c>
      <c r="X121" s="242" t="s">
        <v>53</v>
      </c>
      <c r="Y121" s="242" t="s">
        <v>373</v>
      </c>
      <c r="Z121" s="242"/>
      <c r="AA121" s="242"/>
      <c r="AB121" s="242"/>
    </row>
    <row r="122" spans="2:28">
      <c r="B122"/>
      <c r="C122"/>
      <c r="D122"/>
      <c r="F122"/>
      <c r="G122"/>
      <c r="H122"/>
      <c r="O122" s="242" t="s">
        <v>311</v>
      </c>
      <c r="P122" s="243" t="s">
        <v>818</v>
      </c>
      <c r="Q122" s="243" t="s">
        <v>45</v>
      </c>
      <c r="R122" s="243" t="s">
        <v>989</v>
      </c>
      <c r="S122" s="243" t="s">
        <v>921</v>
      </c>
      <c r="T122" s="243" t="s">
        <v>928</v>
      </c>
      <c r="U122" s="243" t="s">
        <v>43</v>
      </c>
      <c r="V122" s="243" t="str">
        <f t="shared" si="5"/>
        <v>Commercial -:- Other (Commercial) -:- Water Heating -:- Hot Water Cylinder -:- Natural Gas</v>
      </c>
      <c r="W122" s="242" t="s">
        <v>672</v>
      </c>
      <c r="X122" s="242" t="s">
        <v>53</v>
      </c>
      <c r="Y122" s="242" t="s">
        <v>373</v>
      </c>
      <c r="Z122" s="242"/>
      <c r="AA122" s="242"/>
      <c r="AB122" s="242"/>
    </row>
    <row r="123" spans="2:28">
      <c r="B123"/>
      <c r="C123"/>
      <c r="D123"/>
      <c r="F123"/>
      <c r="G123"/>
      <c r="H123"/>
      <c r="O123" s="242" t="s">
        <v>311</v>
      </c>
      <c r="P123" s="243" t="s">
        <v>819</v>
      </c>
      <c r="Q123" s="243" t="s">
        <v>45</v>
      </c>
      <c r="R123" s="243" t="s">
        <v>989</v>
      </c>
      <c r="S123" s="243" t="s">
        <v>921</v>
      </c>
      <c r="T123" s="243" t="s">
        <v>955</v>
      </c>
      <c r="U123" s="243" t="s">
        <v>84</v>
      </c>
      <c r="V123" s="243" t="str">
        <f t="shared" si="5"/>
        <v>Commercial -:- Other (Commercial) -:- Water Heating -:- Direct Heat -:- Geothermal</v>
      </c>
      <c r="W123" s="242" t="s">
        <v>673</v>
      </c>
      <c r="X123" s="242" t="s">
        <v>53</v>
      </c>
      <c r="Y123" s="242" t="s">
        <v>373</v>
      </c>
      <c r="Z123" s="242"/>
      <c r="AA123" s="242"/>
      <c r="AB123" s="242"/>
    </row>
    <row r="124" spans="2:28">
      <c r="B124"/>
      <c r="C124"/>
      <c r="D124"/>
      <c r="F124"/>
      <c r="G124"/>
      <c r="H124"/>
      <c r="O124" s="242" t="s">
        <v>311</v>
      </c>
      <c r="P124" s="243" t="s">
        <v>820</v>
      </c>
      <c r="Q124" s="243" t="s">
        <v>45</v>
      </c>
      <c r="R124" s="243" t="s">
        <v>989</v>
      </c>
      <c r="S124" s="243" t="s">
        <v>966</v>
      </c>
      <c r="T124" s="243" t="s">
        <v>983</v>
      </c>
      <c r="U124" s="243" t="s">
        <v>82</v>
      </c>
      <c r="V124" s="243" t="str">
        <f t="shared" si="5"/>
        <v>Commercial -:- Other (Commercial) -:- Motive Power, Mobile -:- Mobile Motor -:- Diesel</v>
      </c>
      <c r="W124" s="242" t="s">
        <v>674</v>
      </c>
      <c r="X124" s="242" t="s">
        <v>53</v>
      </c>
      <c r="Y124" s="242" t="s">
        <v>373</v>
      </c>
      <c r="Z124" s="242"/>
      <c r="AA124" s="242"/>
      <c r="AB124" s="242"/>
    </row>
    <row r="125" spans="2:28">
      <c r="B125"/>
      <c r="C125"/>
      <c r="D125"/>
      <c r="F125"/>
      <c r="G125"/>
      <c r="H125"/>
      <c r="O125" s="242" t="s">
        <v>311</v>
      </c>
      <c r="P125" s="243" t="s">
        <v>822</v>
      </c>
      <c r="Q125" s="243" t="s">
        <v>45</v>
      </c>
      <c r="R125" s="243" t="s">
        <v>989</v>
      </c>
      <c r="S125" s="243" t="s">
        <v>966</v>
      </c>
      <c r="T125" s="243" t="s">
        <v>983</v>
      </c>
      <c r="U125" s="243" t="s">
        <v>85</v>
      </c>
      <c r="V125" s="243" t="str">
        <f t="shared" si="5"/>
        <v>Commercial -:- Other (Commercial) -:- Motive Power, Mobile -:- Mobile Motor -:- Petrol</v>
      </c>
      <c r="W125" s="242" t="s">
        <v>676</v>
      </c>
      <c r="X125" s="242" t="s">
        <v>53</v>
      </c>
      <c r="Y125" s="242" t="s">
        <v>373</v>
      </c>
      <c r="Z125" s="242"/>
      <c r="AA125" s="242"/>
      <c r="AB125" s="242"/>
    </row>
    <row r="126" spans="2:28">
      <c r="B126"/>
      <c r="C126"/>
      <c r="D126"/>
      <c r="F126"/>
      <c r="G126"/>
      <c r="H126"/>
      <c r="O126" s="242" t="s">
        <v>311</v>
      </c>
      <c r="P126" s="243" t="s">
        <v>823</v>
      </c>
      <c r="Q126" s="243" t="s">
        <v>45</v>
      </c>
      <c r="R126" s="243" t="s">
        <v>989</v>
      </c>
      <c r="S126" s="243" t="s">
        <v>966</v>
      </c>
      <c r="T126" s="243" t="s">
        <v>983</v>
      </c>
      <c r="U126" s="243" t="s">
        <v>83</v>
      </c>
      <c r="V126" s="243" t="str">
        <f t="shared" si="5"/>
        <v>Commercial -:- Other (Commercial) -:- Motive Power, Mobile -:- Mobile Motor -:- Fuel Oil</v>
      </c>
      <c r="W126" s="242" t="s">
        <v>677</v>
      </c>
      <c r="X126" s="242" t="s">
        <v>53</v>
      </c>
      <c r="Y126" s="242" t="s">
        <v>373</v>
      </c>
      <c r="Z126" s="242"/>
      <c r="AA126" s="242"/>
      <c r="AB126" s="242"/>
    </row>
    <row r="127" spans="2:28">
      <c r="B127"/>
      <c r="C127"/>
      <c r="D127"/>
      <c r="F127"/>
      <c r="G127"/>
      <c r="H127"/>
      <c r="O127" s="242" t="s">
        <v>311</v>
      </c>
      <c r="P127" s="243" t="s">
        <v>824</v>
      </c>
      <c r="Q127" s="243" t="s">
        <v>45</v>
      </c>
      <c r="R127" s="243" t="s">
        <v>989</v>
      </c>
      <c r="S127" s="243" t="s">
        <v>944</v>
      </c>
      <c r="T127" s="243" t="s">
        <v>949</v>
      </c>
      <c r="U127" s="243" t="s">
        <v>57</v>
      </c>
      <c r="V127" s="243" t="str">
        <f t="shared" si="5"/>
        <v>Commercial -:- Other (Commercial) -:- Motive Power, Stationary -:- Stationary Motor -:- Electricity</v>
      </c>
      <c r="W127" s="242" t="s">
        <v>678</v>
      </c>
      <c r="X127" s="242" t="s">
        <v>53</v>
      </c>
      <c r="Y127" s="242" t="s">
        <v>373</v>
      </c>
      <c r="Z127" s="242"/>
      <c r="AA127" s="242"/>
      <c r="AB127" s="242"/>
    </row>
    <row r="128" spans="2:28">
      <c r="B128"/>
      <c r="C128"/>
      <c r="D128"/>
      <c r="F128"/>
      <c r="G128"/>
      <c r="H128"/>
      <c r="O128" s="242" t="s">
        <v>311</v>
      </c>
      <c r="P128" s="243" t="s">
        <v>826</v>
      </c>
      <c r="Q128" s="243" t="s">
        <v>45</v>
      </c>
      <c r="R128" s="243" t="s">
        <v>989</v>
      </c>
      <c r="S128" s="243" t="s">
        <v>962</v>
      </c>
      <c r="T128" s="243" t="s">
        <v>971</v>
      </c>
      <c r="U128" s="243" t="s">
        <v>57</v>
      </c>
      <c r="V128" s="243" t="str">
        <f t="shared" si="5"/>
        <v>Commercial -:- Other (Commercial) -:- Space Cooling -:- Heat Pump -:- Electricity</v>
      </c>
      <c r="W128" s="242" t="s">
        <v>680</v>
      </c>
      <c r="X128" s="242" t="s">
        <v>53</v>
      </c>
      <c r="Y128" s="242" t="s">
        <v>373</v>
      </c>
      <c r="Z128" s="242"/>
      <c r="AA128" s="242"/>
      <c r="AB128" s="242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</row>
    <row r="138" spans="2:8">
      <c r="B138"/>
      <c r="C138"/>
      <c r="D138"/>
      <c r="F138"/>
      <c r="G138"/>
    </row>
    <row r="139" spans="2:8">
      <c r="B139"/>
      <c r="C139"/>
      <c r="D139"/>
      <c r="F139"/>
      <c r="G139"/>
    </row>
    <row r="140" spans="2:8">
      <c r="B140"/>
      <c r="C140"/>
      <c r="D140"/>
      <c r="F140"/>
      <c r="G140"/>
    </row>
    <row r="141" spans="2:8">
      <c r="B141"/>
      <c r="C141"/>
      <c r="D141"/>
      <c r="F141"/>
      <c r="G141"/>
    </row>
    <row r="142" spans="2:8">
      <c r="B142"/>
      <c r="C142"/>
      <c r="D142"/>
      <c r="F142"/>
      <c r="G142"/>
    </row>
    <row r="143" spans="2:8">
      <c r="B143"/>
      <c r="C143"/>
      <c r="D143"/>
      <c r="F143"/>
      <c r="G143"/>
    </row>
    <row r="144" spans="2:8">
      <c r="B144"/>
      <c r="C144"/>
      <c r="D144"/>
      <c r="F144"/>
      <c r="G144"/>
    </row>
    <row r="145" spans="2:7">
      <c r="B145"/>
      <c r="C145"/>
      <c r="D145"/>
      <c r="F145"/>
      <c r="G145"/>
    </row>
    <row r="146" spans="2:7">
      <c r="B146"/>
      <c r="C146"/>
      <c r="D146"/>
      <c r="E146"/>
      <c r="F146"/>
    </row>
    <row r="147" spans="2:7">
      <c r="B147"/>
      <c r="C147"/>
      <c r="D147"/>
      <c r="E147"/>
      <c r="F147"/>
    </row>
    <row r="148" spans="2:7">
      <c r="B148"/>
      <c r="C148"/>
      <c r="D148"/>
      <c r="E148"/>
      <c r="F148"/>
    </row>
    <row r="149" spans="2:7">
      <c r="B149"/>
      <c r="C149"/>
      <c r="D149"/>
      <c r="E149"/>
      <c r="F149"/>
    </row>
    <row r="150" spans="2:7">
      <c r="B150"/>
      <c r="C150"/>
      <c r="D150"/>
      <c r="E150"/>
      <c r="F150"/>
    </row>
    <row r="151" spans="2:7">
      <c r="B151"/>
      <c r="C151"/>
      <c r="D151"/>
      <c r="E151"/>
      <c r="F151"/>
    </row>
    <row r="152" spans="2:7">
      <c r="B152"/>
      <c r="C152"/>
      <c r="D152"/>
      <c r="E152"/>
      <c r="F152"/>
    </row>
    <row r="153" spans="2:7">
      <c r="B153"/>
      <c r="C153"/>
      <c r="D153"/>
      <c r="E153"/>
      <c r="F153"/>
    </row>
    <row r="154" spans="2:7">
      <c r="B154"/>
      <c r="C154"/>
      <c r="D154"/>
      <c r="E154"/>
      <c r="F154"/>
    </row>
    <row r="155" spans="2:7">
      <c r="B155"/>
      <c r="C155"/>
      <c r="D155"/>
      <c r="E155"/>
      <c r="F155"/>
    </row>
    <row r="156" spans="2:7">
      <c r="B156"/>
      <c r="C156"/>
      <c r="D156"/>
      <c r="E156"/>
      <c r="F156"/>
    </row>
    <row r="157" spans="2:7">
      <c r="B157"/>
      <c r="C157"/>
      <c r="D157"/>
      <c r="E157"/>
      <c r="F157"/>
    </row>
    <row r="158" spans="2:7">
      <c r="B158"/>
      <c r="C158"/>
      <c r="D158"/>
      <c r="E158"/>
      <c r="F158"/>
    </row>
    <row r="159" spans="2:7">
      <c r="B159"/>
      <c r="C159"/>
      <c r="D159"/>
      <c r="E159"/>
      <c r="F159"/>
    </row>
    <row r="160" spans="2:7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40625" defaultRowHeight="12.75"/>
  <cols>
    <col min="1" max="3" width="9.140625" style="182"/>
    <col min="4" max="4" width="25.7109375" style="182" customWidth="1"/>
    <col min="5" max="17" width="9.140625" style="182"/>
    <col min="18" max="18" width="9.140625" style="182" customWidth="1"/>
    <col min="19" max="19" width="9.28515625" style="182" customWidth="1"/>
    <col min="20" max="23" width="9.140625" style="182" customWidth="1"/>
    <col min="24" max="16384" width="9.140625" style="182"/>
  </cols>
  <sheetData>
    <row r="2" spans="4:14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25.5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338</v>
      </c>
      <c r="L3" s="74" t="s">
        <v>348</v>
      </c>
      <c r="M3" s="74" t="s">
        <v>349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350</v>
      </c>
      <c r="L4" s="193" t="s">
        <v>351</v>
      </c>
      <c r="M4" s="193" t="s">
        <v>352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353</v>
      </c>
      <c r="L5" s="193" t="s">
        <v>353</v>
      </c>
      <c r="M5" s="193" t="s">
        <v>354</v>
      </c>
    </row>
    <row r="6" spans="4:14">
      <c r="D6" s="182" t="str">
        <f>COM_techs!P7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>
      <c r="E7" s="182" t="s">
        <v>167</v>
      </c>
      <c r="G7" s="189">
        <f>0.1</f>
        <v>0.1</v>
      </c>
      <c r="K7" s="61"/>
      <c r="L7" s="61"/>
    </row>
    <row r="8" spans="4:14">
      <c r="D8" s="182" t="str">
        <f>COM_techs!P8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COM_techs!P9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COM_techs!P10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COM_techs!P11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COM_techs!P12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COM_techs!P13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COM_techs!P14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COM_techs!P15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COM_techs!P16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2024-03-30T06:37:23Z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