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EFF387B7-67DA-4335-80FA-C69EAEC4D248}" xr6:coauthVersionLast="47" xr6:coauthVersionMax="47" xr10:uidLastSave="{00000000-0000-0000-0000-000000000000}"/>
  <bookViews>
    <workbookView xWindow="-120" yWindow="-120" windowWidth="38640" windowHeight="21120" tabRatio="732" activeTab="5"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 i="136" l="1"/>
  <c r="M61" i="164" l="1"/>
  <c r="I17" i="132" l="1"/>
  <c r="I18" i="132"/>
  <c r="I19" i="132"/>
  <c r="I20" i="132"/>
  <c r="I21" i="132"/>
  <c r="I16" i="132"/>
  <c r="P14" i="136"/>
  <c r="P15" i="136"/>
  <c r="P16" i="136"/>
  <c r="P17" i="136"/>
  <c r="P18" i="136"/>
  <c r="P19" i="136"/>
  <c r="P20" i="136"/>
  <c r="P13" i="136"/>
  <c r="P21" i="137"/>
  <c r="P22" i="137"/>
  <c r="P23" i="137"/>
  <c r="P24" i="137"/>
  <c r="P25" i="137"/>
  <c r="P26" i="137"/>
  <c r="P27" i="137"/>
  <c r="P28" i="137"/>
  <c r="P29" i="137"/>
  <c r="P30" i="137"/>
  <c r="P31" i="137"/>
  <c r="P32" i="137"/>
  <c r="P33" i="137"/>
  <c r="P34" i="137"/>
  <c r="P35" i="137"/>
  <c r="P36" i="137"/>
  <c r="P37" i="137"/>
  <c r="P38" i="137"/>
  <c r="P39" i="137"/>
  <c r="P40" i="137"/>
  <c r="P41" i="137"/>
  <c r="P42" i="137"/>
  <c r="P20" i="137"/>
  <c r="O19" i="161"/>
  <c r="O20" i="161"/>
  <c r="O21" i="161"/>
  <c r="O22" i="161"/>
  <c r="O23" i="161"/>
  <c r="O18" i="161"/>
  <c r="I24" i="164"/>
  <c r="I25" i="164"/>
  <c r="I26" i="164"/>
  <c r="I27" i="164"/>
  <c r="I28" i="164"/>
  <c r="I29" i="164"/>
  <c r="I30" i="164"/>
  <c r="I31" i="164"/>
  <c r="I32" i="164"/>
  <c r="I33" i="164"/>
  <c r="I34" i="164"/>
  <c r="I35" i="164"/>
  <c r="I36" i="164"/>
  <c r="I37" i="164"/>
  <c r="I38" i="164"/>
  <c r="I39" i="164"/>
  <c r="I40" i="164"/>
  <c r="I41" i="164"/>
  <c r="I42" i="164"/>
  <c r="I43" i="164"/>
  <c r="I44" i="164"/>
  <c r="I45" i="164"/>
  <c r="I23" i="164"/>
  <c r="H36" i="164"/>
  <c r="H35" i="164"/>
  <c r="H34" i="164"/>
  <c r="H33" i="164"/>
  <c r="H32" i="164"/>
  <c r="Q12" i="147"/>
  <c r="Z7" i="163"/>
  <c r="Z8" i="163"/>
  <c r="Z9" i="163"/>
  <c r="Z10" i="163"/>
  <c r="Z11" i="163"/>
  <c r="Z12" i="163"/>
  <c r="Z13" i="163"/>
  <c r="Z14" i="163"/>
  <c r="Z15" i="163"/>
  <c r="Z16" i="163"/>
  <c r="Z17" i="163"/>
  <c r="Z18" i="163"/>
  <c r="Z19" i="163"/>
  <c r="Z20" i="163"/>
  <c r="Z21" i="163"/>
  <c r="Z22" i="163"/>
  <c r="Z23" i="163"/>
  <c r="Z24" i="163"/>
  <c r="Z25" i="163"/>
  <c r="Z26" i="163"/>
  <c r="Z27" i="163"/>
  <c r="Z28" i="163"/>
  <c r="Z6" i="163"/>
  <c r="T66" i="164"/>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I18" i="136"/>
  <c r="I17" i="136"/>
  <c r="K17" i="136" s="1"/>
  <c r="I13" i="136"/>
  <c r="I14" i="136" s="1"/>
  <c r="I15" i="136" s="1"/>
  <c r="I16" i="136" s="1"/>
  <c r="P6" i="137"/>
  <c r="I19" i="136" l="1"/>
  <c r="F60" i="164" l="1"/>
  <c r="D52" i="164" l="1"/>
  <c r="D24" i="164"/>
  <c r="X41" i="164" l="1"/>
  <c r="X33" i="164" l="1"/>
  <c r="X34" i="164"/>
  <c r="X35" i="164"/>
  <c r="X32" i="164"/>
  <c r="N61" i="164" l="1"/>
  <c r="O61" i="164"/>
  <c r="P61" i="164"/>
  <c r="Q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L43" i="164"/>
  <c r="K43" i="164"/>
  <c r="K42" i="164"/>
  <c r="K41" i="164"/>
  <c r="K40" i="164"/>
  <c r="D40" i="164"/>
  <c r="K39" i="164"/>
  <c r="D39" i="164"/>
  <c r="K38" i="164"/>
  <c r="D38" i="164"/>
  <c r="AH37" i="164"/>
  <c r="AH40" i="164" s="1"/>
  <c r="K37" i="164"/>
  <c r="AA36" i="164"/>
  <c r="K36" i="164"/>
  <c r="J36" i="164"/>
  <c r="D36" i="164"/>
  <c r="B66" i="164" s="1"/>
  <c r="AA35" i="164"/>
  <c r="K35" i="164"/>
  <c r="J35" i="164"/>
  <c r="D35" i="164"/>
  <c r="AA34" i="164"/>
  <c r="K34" i="164"/>
  <c r="J34" i="164"/>
  <c r="D34" i="164"/>
  <c r="B68" i="164" s="1"/>
  <c r="AA33" i="164"/>
  <c r="K33" i="164"/>
  <c r="J33" i="164"/>
  <c r="D33" i="164"/>
  <c r="B67" i="164" s="1"/>
  <c r="AA32" i="164"/>
  <c r="L32" i="164"/>
  <c r="K32" i="164"/>
  <c r="J32" i="164"/>
  <c r="AA31" i="164"/>
  <c r="L31" i="164"/>
  <c r="K31" i="164"/>
  <c r="D31" i="164"/>
  <c r="B31" i="164"/>
  <c r="AA30" i="164"/>
  <c r="L30" i="164"/>
  <c r="K30" i="164"/>
  <c r="D30" i="164"/>
  <c r="B30" i="164"/>
  <c r="AA29" i="164"/>
  <c r="L29" i="164"/>
  <c r="K29" i="164"/>
  <c r="D29" i="164"/>
  <c r="B29" i="164"/>
  <c r="AH28" i="164"/>
  <c r="AH30" i="164" s="1"/>
  <c r="AA28" i="164"/>
  <c r="L28" i="164"/>
  <c r="K28" i="164"/>
  <c r="D28" i="164"/>
  <c r="AA27" i="164"/>
  <c r="L27" i="164"/>
  <c r="K27" i="164"/>
  <c r="D27" i="164"/>
  <c r="B27" i="164"/>
  <c r="B28" i="164" s="1"/>
  <c r="AA26" i="164"/>
  <c r="L26" i="164"/>
  <c r="K26" i="164"/>
  <c r="D26" i="164"/>
  <c r="B26" i="164"/>
  <c r="AA25" i="164"/>
  <c r="L25" i="164"/>
  <c r="K25" i="164"/>
  <c r="D25" i="164"/>
  <c r="B25" i="164"/>
  <c r="AA24" i="164"/>
  <c r="L24" i="164"/>
  <c r="K24" i="164"/>
  <c r="B24" i="164"/>
  <c r="AA23" i="164"/>
  <c r="L23" i="164"/>
  <c r="K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A12" i="163"/>
  <c r="U12" i="163"/>
  <c r="AA11" i="163"/>
  <c r="U11" i="163"/>
  <c r="AA10" i="163"/>
  <c r="U10" i="163"/>
  <c r="AA9" i="163"/>
  <c r="U9" i="163"/>
  <c r="AA8" i="163"/>
  <c r="U8" i="163"/>
  <c r="AA7" i="163"/>
  <c r="U7" i="163"/>
  <c r="AA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R18" i="161" s="1"/>
  <c r="D2" i="161"/>
  <c r="C2" i="161"/>
  <c r="J5" i="161" s="1"/>
  <c r="B2" i="161"/>
  <c r="Q20" i="161" l="1"/>
  <c r="Q23" i="161"/>
  <c r="R23" i="161"/>
  <c r="Q22" i="161"/>
  <c r="O12" i="161"/>
  <c r="O10" i="161"/>
  <c r="Q21" i="161"/>
  <c r="J20" i="161"/>
  <c r="R21" i="161"/>
  <c r="O5" i="161"/>
  <c r="O7" i="161"/>
  <c r="O9" i="161"/>
  <c r="J18" i="161"/>
  <c r="R20" i="161"/>
  <c r="Q18" i="161"/>
  <c r="J21" i="161"/>
  <c r="J22" i="161"/>
  <c r="J19" i="161"/>
  <c r="O6" i="161"/>
  <c r="O8" i="161"/>
  <c r="O11" i="161"/>
  <c r="Q19" i="161"/>
  <c r="R22" i="161"/>
  <c r="R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K21" i="132" s="1"/>
  <c r="D3" i="132"/>
  <c r="D2" i="132"/>
  <c r="C2" i="132"/>
  <c r="C3" i="132"/>
  <c r="K5" i="136" l="1"/>
  <c r="K18" i="136"/>
  <c r="S18" i="136"/>
  <c r="S13" i="136"/>
  <c r="P6" i="136"/>
  <c r="R17" i="136"/>
  <c r="P5" i="136"/>
  <c r="R18" i="136"/>
  <c r="R13" i="136"/>
  <c r="S17" i="136"/>
  <c r="S14" i="136"/>
  <c r="R16" i="136"/>
  <c r="R15" i="136"/>
  <c r="S19" i="136"/>
  <c r="R19" i="136"/>
  <c r="S16" i="136"/>
  <c r="R14" i="136"/>
  <c r="S15" i="136"/>
  <c r="S34" i="137"/>
  <c r="R34" i="137"/>
  <c r="R35" i="137"/>
  <c r="S35" i="137"/>
  <c r="R37" i="137"/>
  <c r="V48" i="137"/>
  <c r="D31" i="137"/>
  <c r="C38" i="137"/>
  <c r="C37" i="137"/>
  <c r="C36" i="137"/>
  <c r="C35" i="137"/>
  <c r="C34" i="137"/>
  <c r="C33" i="137"/>
  <c r="I10" i="132"/>
  <c r="D30" i="137"/>
  <c r="D29" i="137"/>
  <c r="D28" i="137"/>
  <c r="D27" i="137"/>
  <c r="D26" i="137"/>
  <c r="S29" i="137"/>
  <c r="S24" i="137"/>
  <c r="R42" i="137"/>
  <c r="S40" i="137"/>
  <c r="R27" i="137"/>
  <c r="S39" i="137"/>
  <c r="R39" i="137"/>
  <c r="S26" i="137"/>
  <c r="S30" i="137"/>
  <c r="R26" i="137"/>
  <c r="R30" i="137"/>
  <c r="R29" i="137"/>
  <c r="S23" i="137"/>
  <c r="R23" i="137"/>
  <c r="S22" i="137"/>
  <c r="S38" i="137"/>
  <c r="R22" i="137"/>
  <c r="R32" i="137"/>
  <c r="R38" i="137"/>
  <c r="R25" i="137"/>
  <c r="S42" i="137"/>
  <c r="R24" i="137"/>
  <c r="S27" i="137"/>
  <c r="R40" i="137"/>
  <c r="S32" i="137"/>
  <c r="S21" i="137"/>
  <c r="S31" i="137"/>
  <c r="S37" i="137"/>
  <c r="S25" i="137"/>
  <c r="S28" i="137"/>
  <c r="R28" i="137"/>
  <c r="S41" i="137"/>
  <c r="R41" i="137"/>
  <c r="S33" i="137"/>
  <c r="R33" i="137"/>
  <c r="R21" i="137"/>
  <c r="R31"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T12" i="147"/>
  <c r="E11" i="147"/>
  <c r="G2" i="147"/>
  <c r="E2" i="147"/>
  <c r="S12" i="147" s="1"/>
  <c r="L17" i="132"/>
  <c r="F32" i="132"/>
  <c r="I20" i="137"/>
  <c r="B16" i="132"/>
  <c r="D17" i="132" s="1"/>
  <c r="C2" i="137"/>
  <c r="I36" i="137"/>
  <c r="I27" i="137"/>
  <c r="K33" i="137" s="1"/>
  <c r="B31" i="137" s="1"/>
  <c r="B20" i="132"/>
  <c r="B18" i="132"/>
  <c r="D19" i="132" s="1"/>
  <c r="B36" i="132" s="1"/>
  <c r="D9" i="132"/>
  <c r="N32" i="132"/>
  <c r="E32" i="132"/>
  <c r="L20" i="132"/>
  <c r="L18" i="132"/>
  <c r="K16" i="132"/>
  <c r="K18" i="132"/>
  <c r="L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K20" i="132"/>
  <c r="I8" i="133"/>
  <c r="V13" i="133"/>
  <c r="J8" i="133"/>
  <c r="H8" i="133"/>
  <c r="U14" i="133"/>
  <c r="D8" i="133"/>
  <c r="V10" i="133"/>
  <c r="V12" i="133"/>
  <c r="F8" i="133"/>
  <c r="K14" i="133"/>
  <c r="K8" i="133"/>
  <c r="B12" i="147"/>
  <c r="T8" i="133"/>
  <c r="S8" i="133"/>
  <c r="H14" i="133"/>
  <c r="N14" i="133"/>
  <c r="D14" i="133"/>
  <c r="V11" i="133"/>
  <c r="S20" i="137"/>
  <c r="V6" i="133"/>
  <c r="S36" i="137"/>
  <c r="F14" i="133"/>
  <c r="F12" i="147"/>
  <c r="B34" i="132"/>
  <c r="G14" i="133"/>
  <c r="E17" i="137"/>
  <c r="I9" i="132"/>
  <c r="L19" i="132"/>
  <c r="K19" i="132"/>
  <c r="R36" i="137"/>
  <c r="U48" i="137"/>
  <c r="R20" i="137"/>
  <c r="V5" i="133"/>
  <c r="D33" i="132"/>
  <c r="C37" i="132"/>
  <c r="D35" i="132"/>
  <c r="D18" i="132"/>
  <c r="D16" i="132"/>
  <c r="B33" i="132" s="1"/>
  <c r="K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W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<sst xmlns="http://schemas.openxmlformats.org/spreadsheetml/2006/main" count="2768" uniqueCount="790">
  <si>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</si>
  <si>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</si>
  <si>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</si>
  <si>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</si>
  <si>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</si>
  <si>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</si>
  <si>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</si>
  <si>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</si>
  <si>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</si>
  <si>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</si>
  <si>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</si>
  <si>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</si>
  <si>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</si>
  <si>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</si>
  <si>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</si>
  <si>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</si>
  <si>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</si>
  <si>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</si>
  <si>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</si>
  <si>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</si>
  <si>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</si>
  <si>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</si>
  <si>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</si>
  <si>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</si>
  <si>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</si>
  <si>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</si>
  <si>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</si>
  <si>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</si>
  <si>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</si>
  <si>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</si>
  <si>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</si>
  <si>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</si>
  <si>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</si>
  <si>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</si>
  <si>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</si>
  <si>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</si>
  <si>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</si>
  <si>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</si>
  <si>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</si>
  <si>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</si>
  <si>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</si>
  <si>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</si>
  <si>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</si>
  <si>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</si>
  <si>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</si>
  <si>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</si>
  <si>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</si>
  <si>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</si>
  <si>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</si>
  <si>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</si>
  <si>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</si>
  <si>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</si>
  <si>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</si>
  <si>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</si>
  <si>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</si>
  <si>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</si>
  <si>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</si>
  <si>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</si>
  <si>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</si>
  <si>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</si>
  <si>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</si>
  <si>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</si>
  <si>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</si>
  <si>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</si>
  <si>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</si>
  <si>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</si>
  <si>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</si>
  <si>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</si>
  <si>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</si>
  <si>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</si>
  <si>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</si>
  <si>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</si>
  <si>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</si>
  <si>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</si>
  <si>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</si>
  <si>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</si>
  <si>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</si>
  <si>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</si>
  <si>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</si>
  <si>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</si>
  <si>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</si>
  <si>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</si>
  <si>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</si>
  <si>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</si>
  <si>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</si>
  <si>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</si>
  <si>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</si>
  <si>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</si>
  <si>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</si>
  <si>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</si>
  <si>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</si>
  <si>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</si>
  <si>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</si>
  <si>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</si>
  <si>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</si>
  <si>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</si>
  <si>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</si>
  <si>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</si>
  <si>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</si>
  <si>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</si>
  <si>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</si>
  <si>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</si>
  <si>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</si>
  <si>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</si>
  <si>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</si>
  <si>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</si>
  <si>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</si>
  <si>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</si>
  <si>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</si>
  <si>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</si>
  <si>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</si>
  <si>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</si>
  <si>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</si>
  <si>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</si>
  <si>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</si>
  <si>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</si>
  <si>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</si>
  <si>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</si>
  <si>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</si>
  <si>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</si>
  <si>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</si>
  <si>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</si>
  <si>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</si>
  <si>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</si>
  <si>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</si>
  <si>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</si>
  <si>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</si>
  <si>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</si>
  <si>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</si>
  <si>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</si>
  <si>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</si>
  <si>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</si>
  <si>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</si>
  <si>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</si>
  <si>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</si>
  <si>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</si>
  <si>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</si>
  <si>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</si>
  <si>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</si>
  <si>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</si>
  <si>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</si>
  <si>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</si>
  <si>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</si>
  <si>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</si>
  <si>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</si>
  <si>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</si>
  <si>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</si>
  <si>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</si>
  <si>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</si>
  <si>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</si>
  <si>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</si>
  <si>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</si>
  <si>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</si>
  <si>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</si>
  <si>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</si>
  <si>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</si>
  <si>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</si>
  <si>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</si>
  <si>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</si>
  <si>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</si>
  <si>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</si>
  <si>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</si>
  <si>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</si>
  <si>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</si>
  <si>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</si>
  <si>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</si>
  <si>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</si>
  <si>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</si>
  <si>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</si>
  <si>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</si>
  <si>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</si>
  <si>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</si>
  <si>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</si>
  <si>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</si>
  <si>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</si>
  <si>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</si>
  <si>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</si>
  <si>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</si>
  <si>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</si>
  <si>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</si>
  <si>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</si>
  <si>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</si>
  <si>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</si>
  <si>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</si>
  <si>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</si>
  <si>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</si>
  <si>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</si>
  <si>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</si>
  <si>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</si>
  <si>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</si>
  <si>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</si>
  <si>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</si>
  <si>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</si>
  <si>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</si>
  <si>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</si>
  <si>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</si>
  <si>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</si>
  <si>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</si>
  <si>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</si>
  <si>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</si>
  <si>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</si>
  <si>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</si>
  <si>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</si>
  <si>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</si>
  <si>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</si>
  <si>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</si>
  <si>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</si>
  <si>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</si>
  <si>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</si>
  <si>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</si>
  <si>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</si>
  <si>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</si>
  <si>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</si>
  <si>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</si>
  <si>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</si>
  <si>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</si>
  <si>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</si>
  <si>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</si>
  <si>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</si>
  <si>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</si>
  <si>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</si>
  <si>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</si>
  <si>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</si>
  <si>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</si>
  <si>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</si>
  <si>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</si>
  <si>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</si>
  <si>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</si>
  <si>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</si>
  <si>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</si>
  <si>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</si>
  <si>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</si>
  <si>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</si>
  <si>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</si>
  <si>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</si>
  <si>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</si>
  <si>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</si>
  <si>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</si>
  <si>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</si>
  <si>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</si>
  <si>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</si>
  <si>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</si>
  <si>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</si>
  <si>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</si>
  <si>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</si>
  <si>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</si>
  <si>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</si>
  <si>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</si>
  <si>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</si>
  <si>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</si>
  <si>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</si>
  <si>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</si>
  <si>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</si>
  <si>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</si>
  <si>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</si>
  <si>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</si>
  <si>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</si>
  <si>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</si>
  <si>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</si>
  <si>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</si>
  <si>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</si>
  <si>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</si>
  <si>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</si>
  <si>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</si>
  <si>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</si>
  <si>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</si>
  <si>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</si>
  <si>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</si>
  <si>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</si>
  <si>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</si>
  <si>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</si>
  <si>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</si>
  <si>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</si>
  <si>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</si>
  <si>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</si>
  <si>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</si>
  <si>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</si>
  <si>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</si>
  <si>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</si>
  <si>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</si>
  <si>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</si>
  <si>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</si>
  <si>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</si>
  <si>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</si>
  <si>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</si>
  <si>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</si>
  <si>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</si>
  <si>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</si>
  <si>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</si>
  <si>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</si>
  <si>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</si>
  <si>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</si>
  <si>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</si>
  <si>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</si>
  <si>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</si>
  <si>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</si>
  <si>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</si>
  <si>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</si>
  <si>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</si>
  <si>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</si>
  <si>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</si>
  <si>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</si>
  <si>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</si>
  <si>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</si>
  <si>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</si>
  <si>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</si>
  <si>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</si>
  <si>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</si>
  <si>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</si>
  <si>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</si>
  <si>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</si>
  <si>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</si>
  <si>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</si>
  <si>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</si>
  <si>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</si>
  <si>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</si>
  <si>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</si>
  <si>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</si>
  <si>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</si>
  <si>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</si>
  <si>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</si>
  <si>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</si>
  <si>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</si>
  <si>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</si>
  <si>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</si>
  <si>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</si>
  <si>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</si>
  <si>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</si>
  <si>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</si>
  <si>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</si>
  <si>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</si>
  <si>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</si>
  <si>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</si>
  <si>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</si>
  <si>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</si>
  <si>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</si>
  <si>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</si>
  <si>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</si>
  <si>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</si>
  <si>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</si>
  <si>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</si>
  <si>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</si>
  <si>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</si>
  <si>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</si>
  <si>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</si>
  <si>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</si>
  <si>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</si>
  <si>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</si>
  <si>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</si>
  <si>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</si>
  <si>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</si>
  <si>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</si>
  <si>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</si>
  <si>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</si>
  <si>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</si>
  <si>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</si>
  <si>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</si>
  <si>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</si>
  <si>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</si>
  <si>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</si>
  <si>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</si>
  <si>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</si>
  <si>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</si>
  <si>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</si>
  <si>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</si>
  <si>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</si>
  <si>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</si>
  <si>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</si>
  <si>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</si>
  <si>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</si>
  <si>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</si>
  <si>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</si>
  <si>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</si>
  <si>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</si>
  <si>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</si>
  <si>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</si>
  <si>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</si>
  <si>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</si>
  <si>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</si>
  <si>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</si>
  <si>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</si>
  <si>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</si>
  <si>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</si>
  <si>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</si>
  <si>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</si>
  <si>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</si>
  <si>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</si>
  <si>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</si>
  <si>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</si>
  <si>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</si>
  <si>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</si>
  <si>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</si>
  <si>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</si>
  <si>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</si>
  <si>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</si>
  <si>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</si>
  <si>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</si>
  <si>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</si>
  <si>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</si>
  <si>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</si>
  <si>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</si>
  <si>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</si>
  <si>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</si>
  <si>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</si>
  <si>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</si>
  <si>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</si>
  <si>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</si>
  <si>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</si>
  <si>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</si>
  <si>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</si>
  <si>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</si>
  <si>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</si>
  <si>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</si>
  <si>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</si>
  <si>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</si>
  <si>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</si>
  <si>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</si>
  <si>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</si>
  <si>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</si>
  <si>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</si>
  <si>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</si>
  <si>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</si>
  <si>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</si>
  <si>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</si>
  <si>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</si>
  <si>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</si>
  <si>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</si>
  <si>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</si>
  <si>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</si>
  <si>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</si>
  <si>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</si>
  <si>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</si>
  <si>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</si>
  <si>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</si>
  <si>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</si>
  <si>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</si>
  <si>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</si>
  <si>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</si>
  <si>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</si>
  <si>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</si>
  <si>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</si>
  <si>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</si>
  <si>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</si>
  <si>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</si>
  <si>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</si>
  <si>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</si>
  <si>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</si>
  <si>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</si>
  <si>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</si>
  <si>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</si>
  <si>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</si>
  <si>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</si>
  <si>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</si>
  <si>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</si>
  <si>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</si>
  <si>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</si>
  <si>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</si>
  <si>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</si>
  <si>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</si>
  <si>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</si>
  <si>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</si>
  <si>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</si>
  <si>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</si>
  <si>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</si>
  <si>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</si>
  <si>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</si>
  <si>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</si>
  <si>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</si>
  <si>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</si>
  <si>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</si>
  <si>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</si>
  <si>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</si>
  <si>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</si>
  <si>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</si>
  <si>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</si>
  <si>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</si>
  <si>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</si>
  <si>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</si>
  <si>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</si>
  <si>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</si>
  <si>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</si>
  <si>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</si>
  <si>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</si>
  <si>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</si>
  <si>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</si>
  <si>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</si>
  <si>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</si>
  <si>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</si>
  <si>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</si>
  <si>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</si>
  <si>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</si>
  <si>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</si>
  <si>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</si>
  <si>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</si>
  <si>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</si>
  <si>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</si>
  <si>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</si>
  <si>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</si>
  <si>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</si>
  <si>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</si>
  <si>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</si>
  <si>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</si>
  <si>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</si>
  <si>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</si>
  <si>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</si>
  <si>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</si>
  <si>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</si>
  <si>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</si>
  <si>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</si>
  <si>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</si>
  <si>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</si>
  <si>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</si>
  <si>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</si>
  <si>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</si>
  <si>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</si>
  <si>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</si>
  <si>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</si>
  <si>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</si>
  <si>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</si>
  <si>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</si>
  <si>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</si>
  <si>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</si>
  <si>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</si>
  <si>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</si>
  <si>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</si>
  <si>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</si>
  <si>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</si>
  <si>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</si>
  <si>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</si>
  <si>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</si>
  <si>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</si>
  <si>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</si>
  <si>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</si>
  <si>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</si>
  <si>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</si>
  <si>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</si>
  <si>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</si>
  <si>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</si>
  <si>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</si>
  <si>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</si>
  <si>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</si>
  <si>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</si>
  <si>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</si>
  <si>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</si>
  <si>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</si>
  <si>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</si>
  <si>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</si>
  <si>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</si>
  <si>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</si>
  <si>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</si>
  <si>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</si>
  <si>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</si>
  <si>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</si>
  <si>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</si>
  <si>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</si>
  <si>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</si>
  <si>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</si>
  <si>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</si>
  <si>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</si>
  <si>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</si>
  <si>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</si>
  <si>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</si>
  <si>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</si>
  <si>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</si>
  <si>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</si>
  <si>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</si>
  <si>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</si>
  <si>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</si>
  <si>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</si>
  <si>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</si>
  <si>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</si>
  <si>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</si>
  <si>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</si>
  <si>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</si>
  <si>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</si>
  <si>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</si>
  <si>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</si>
  <si>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</si>
  <si>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</si>
  <si>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</si>
  <si>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</si>
  <si>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</si>
  <si>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</si>
  <si>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</si>
  <si>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</si>
  <si>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</si>
  <si>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</si>
  <si>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</si>
  <si>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</si>
  <si>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</si>
  <si>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</si>
  <si>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</si>
  <si>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</si>
  <si>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</si>
  <si>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</si>
  <si>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</si>
  <si>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</si>
  <si>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</si>
  <si>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</si>
  <si>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</si>
  <si>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</si>
  <si>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</si>
  <si>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</si>
  <si>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</si>
  <si>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</si>
  <si>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</si>
  <si>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</si>
  <si>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</si>
  <si>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</si>
  <si>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</si>
  <si>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</si>
  <si>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</si>
  <si>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</si>
  <si>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</si>
  <si>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</si>
  <si>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</si>
  <si>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</si>
  <si>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</si>
  <si>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</si>
  <si>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</si>
  <si>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</si>
  <si>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</si>
  <si>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</si>
  <si>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</si>
  <si>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</si>
  <si>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</si>
  <si>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</si>
  <si>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</si>
  <si>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</si>
  <si>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</si>
  <si>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</si>
  <si>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</si>
  <si>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</si>
  <si>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</si>
  <si>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</si>
  <si>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</si>
  <si>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</si>
  <si>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</si>
  <si>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</si>
  <si>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</si>
  <si>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</si>
  <si>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</si>
  <si>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</si>
  <si>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</si>
  <si>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</si>
  <si>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</si>
  <si>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</si>
  <si>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</si>
  <si>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</si>
  <si>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</si>
  <si>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</si>
  <si>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</si>
  <si>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</si>
  <si>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</si>
  <si>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</si>
  <si>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</si>
  <si>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</si>
  <si>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</si>
  <si>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</si>
  <si>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</si>
  <si>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</si>
  <si>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</si>
  <si>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</si>
  <si>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</si>
  <si>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</si>
  <si>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</si>
  <si>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</si>
  <si>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</si>
  <si>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</si>
  <si>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</si>
  <si>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</si>
  <si>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</si>
  <si>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</si>
  <si>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</si>
  <si>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</si>
  <si>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</si>
  <si>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</si>
  <si>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</si>
  <si>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</si>
  <si>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</si>
  <si>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</si>
  <si>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</si>
  <si>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</si>
  <si>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</si>
  <si>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</si>
  <si>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</si>
  <si>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</si>
  <si>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</si>
  <si>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</si>
  <si>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</si>
  <si>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</si>
  <si>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</si>
  <si>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</si>
  <si>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</si>
  <si>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</si>
  <si>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</si>
  <si>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</si>
  <si>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</si>
  <si>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</si>
  <si>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</si>
  <si>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</si>
  <si>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</si>
  <si>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</si>
  <si>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</si>
  <si>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</si>
  <si>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</si>
  <si>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</si>
  <si>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</si>
  <si>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</si>
  <si>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</si>
  <si>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</si>
  <si>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</si>
  <si>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</si>
  <si>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</si>
  <si>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</si>
  <si>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</si>
  <si>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</si>
  <si>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</si>
  <si>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</si>
  <si>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</si>
  <si>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</si>
  <si>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</si>
  <si>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</si>
  <si>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</si>
  <si>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</si>
  <si>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</si>
  <si>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</si>
  <si>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</si>
  <si>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</si>
  <si>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</si>
  <si>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</si>
  <si>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</si>
  <si>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</si>
  <si>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</si>
  <si>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</si>
  <si>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</si>
  <si>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</si>
  <si>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</si>
  <si>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</si>
  <si>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</si>
  <si>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</si>
  <si>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</si>
  <si>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</si>
  <si>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</si>
  <si>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</si>
  <si>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</si>
  <si>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</si>
  <si>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</si>
  <si>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</si>
  <si>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</si>
  <si>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</si>
  <si>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</si>
  <si>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</si>
  <si>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</si>
  <si>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</si>
  <si>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</si>
  <si>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</si>
  <si>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</si>
  <si>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</si>
  <si>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</si>
  <si>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</si>
  <si>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</si>
  <si>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</si>
  <si>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</si>
  <si>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</si>
  <si>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</si>
  <si>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</si>
  <si>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</si>
  <si>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</si>
  <si>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</si>
  <si>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</si>
  <si>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</si>
  <si>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</si>
  <si>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</si>
  <si>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</si>
  <si>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</si>
  <si>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</si>
  <si>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</si>
  <si>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</si>
  <si>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</si>
  <si>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</si>
  <si>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</si>
  <si>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</si>
  <si>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</si>
  <si>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</si>
  <si>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</si>
  <si>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</si>
  <si>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</si>
  <si>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</si>
  <si>
    <t>Import - Natural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</si>
</sst>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4">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Q1" zoomScale="70" zoomScaleNormal="70" workbookViewId="0">
      <selection activeCell="Z3" sqref="Z3"/>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10.140625" bestFit="1" customWidth="1"/>
    <col min="21" max="21" width="22.42578125" bestFit="1" customWidth="1"/>
    <col min="22" max="22" width="16.28515625" bestFit="1" customWidth="1"/>
    <col min="23" max="23" width="20.7109375" bestFit="1" customWidth="1"/>
    <col min="24" max="24" width="19.5703125" bestFit="1" customWidth="1"/>
    <col min="25" max="25" width="11.85546875" bestFit="1" customWidth="1"/>
    <col min="26" max="26" width="13" bestFit="1" customWidth="1"/>
    <col min="27" max="27" width="79.28515625" bestFit="1" customWidth="1"/>
    <col min="28" max="28" width="58.28515625" bestFit="1" customWidth="1"/>
    <col min="29" max="29" width="9.5703125" bestFit="1" customWidth="1"/>
  </cols>
  <sheetData>
    <row r="2" spans="3:32">
      <c r="C2" s="102" t="s">
        <v>14</v>
      </c>
      <c r="D2" s="102"/>
      <c r="E2" s="103"/>
      <c r="F2" s="103"/>
      <c r="G2" s="103"/>
      <c r="H2" s="103"/>
      <c r="I2" s="103"/>
      <c r="J2" s="103"/>
      <c r="K2" s="103"/>
      <c r="O2" s="102"/>
      <c r="P2" s="103"/>
      <c r="Q2" s="103"/>
      <c r="R2" s="103"/>
      <c r="S2" s="102" t="s">
        <v>15</v>
      </c>
      <c r="U2" s="103"/>
      <c r="V2" s="103"/>
    </row>
    <row r="3" spans="3:32">
      <c r="C3" s="104" t="s">
        <v>7</v>
      </c>
      <c r="D3" s="105" t="s">
        <v>30</v>
      </c>
      <c r="E3" s="104" t="s">
        <v>0</v>
      </c>
      <c r="F3" s="104" t="s">
        <v>727</v>
      </c>
      <c r="G3" s="104" t="s">
        <v>728</v>
      </c>
      <c r="H3" s="104" t="s">
        <v>3</v>
      </c>
      <c r="I3" s="104" t="s">
        <v>731</v>
      </c>
      <c r="J3" s="104" t="s">
        <v>4</v>
      </c>
      <c r="K3" s="104" t="s">
        <v>8</v>
      </c>
      <c r="L3" s="104" t="s">
        <v>9</v>
      </c>
      <c r="M3" s="104" t="s">
        <v>10</v>
      </c>
      <c r="N3" s="104" t="s">
        <v>12</v>
      </c>
      <c r="S3" s="104" t="s">
        <v>11</v>
      </c>
      <c r="T3" s="105" t="s">
        <v>30</v>
      </c>
      <c r="U3" s="104" t="s">
        <v>1</v>
      </c>
      <c r="V3" s="104" t="s">
        <v>725</v>
      </c>
      <c r="W3" s="104" t="s">
        <v>726</v>
      </c>
      <c r="X3" s="104" t="s">
        <v>732</v>
      </c>
      <c r="Y3" s="104" t="s">
        <v>727</v>
      </c>
      <c r="Z3" s="104" t="s">
        <v>2</v>
      </c>
      <c r="AA3" s="104" t="s">
        <v>733</v>
      </c>
      <c r="AB3" s="104" t="s">
        <v>16</v>
      </c>
      <c r="AC3" s="104" t="s">
        <v>17</v>
      </c>
      <c r="AD3" s="104" t="s">
        <v>18</v>
      </c>
      <c r="AE3" s="104" t="s">
        <v>19</v>
      </c>
      <c r="AF3" s="104" t="s">
        <v>20</v>
      </c>
    </row>
    <row r="4" spans="3:32"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409" t="s">
        <v>22</v>
      </c>
      <c r="AB4" s="409" t="s">
        <v>23</v>
      </c>
      <c r="AC4" s="409" t="s">
        <v>24</v>
      </c>
      <c r="AD4" s="409" t="s">
        <v>43</v>
      </c>
      <c r="AE4" s="409" t="s">
        <v>42</v>
      </c>
      <c r="AF4" s="409" t="s">
        <v>25</v>
      </c>
    </row>
    <row r="5" spans="3:32" ht="13.5" thickBot="1">
      <c r="C5" s="99" t="s">
        <v>65</v>
      </c>
      <c r="D5" s="99"/>
      <c r="E5" s="99" t="s">
        <v>484</v>
      </c>
      <c r="F5" s="531" t="s">
        <v>782</v>
      </c>
      <c r="G5" s="534" t="s">
        <v>784</v>
      </c>
      <c r="H5" s="99" t="str">
        <f xml:space="preserve"> _xlfn.CONCAT(F5, " -:- ", G5 )</f>
        <v>Green Hydrogen -:- Green Hydrogen Fuel</v>
      </c>
      <c r="I5" s="99" t="s">
        <v>485</v>
      </c>
      <c r="J5" s="99" t="s">
        <v>69</v>
      </c>
      <c r="K5" s="99" t="s">
        <v>463</v>
      </c>
      <c r="L5" s="103" t="s">
        <v>92</v>
      </c>
      <c r="M5" s="99"/>
      <c r="N5" s="99"/>
      <c r="S5" s="409" t="s">
        <v>73</v>
      </c>
      <c r="T5" s="409"/>
      <c r="U5" s="409"/>
      <c r="V5" s="106"/>
      <c r="W5" s="106"/>
      <c r="X5" s="106"/>
      <c r="Y5" s="106"/>
      <c r="Z5" s="106"/>
      <c r="AA5" s="409"/>
      <c r="AB5" s="409"/>
      <c r="AC5" s="409"/>
      <c r="AD5" s="409"/>
      <c r="AE5" s="409"/>
      <c r="AF5" s="409"/>
    </row>
    <row r="6" spans="3:32">
      <c r="C6" s="99" t="s">
        <v>65</v>
      </c>
      <c r="D6" s="99"/>
      <c r="E6" s="99" t="s">
        <v>486</v>
      </c>
      <c r="F6" s="531" t="s">
        <v>782</v>
      </c>
      <c r="G6" s="534" t="s">
        <v>784</v>
      </c>
      <c r="H6" s="99" t="str">
        <f t="shared" ref="H6:H16" si="0" xml:space="preserve"> _xlfn.CONCAT(F6, " -:- ", G6 )</f>
        <v>Green Hydrogen -:- Green Hydrogen Fuel</v>
      </c>
      <c r="I6" s="99" t="s">
        <v>487</v>
      </c>
      <c r="J6" s="99" t="s">
        <v>69</v>
      </c>
      <c r="K6" s="99" t="s">
        <v>463</v>
      </c>
      <c r="L6" s="103" t="s">
        <v>92</v>
      </c>
      <c r="M6" s="99"/>
      <c r="N6" s="99"/>
      <c r="S6" s="103" t="s">
        <v>87</v>
      </c>
      <c r="T6" s="103"/>
      <c r="U6" s="103" t="str">
        <f>+C33</f>
        <v>SUP_ELC-PEMC-H2</v>
      </c>
      <c r="V6" s="528" t="s">
        <v>782</v>
      </c>
      <c r="W6" s="528" t="s">
        <v>783</v>
      </c>
      <c r="X6" s="528" t="s">
        <v>785</v>
      </c>
      <c r="Y6" s="528" t="s">
        <v>75</v>
      </c>
      <c r="Z6" s="103" t="str">
        <f t="shared" ref="Z6:Z28" si="1" xml:space="preserve"> _xlfn.CONCAT( V6, " -:- ", W6, " -:- ", X6, " -:- ", Y6)</f>
        <v>Green Hydrogen -:- Green Hydrogen Production -:- PEM Electrolyser -:- Electricity</v>
      </c>
      <c r="AA6" s="103" t="str">
        <f>+D33</f>
        <v>H2 production from PEM electrolysis - centralised</v>
      </c>
      <c r="AB6" s="103" t="s">
        <v>69</v>
      </c>
      <c r="AC6" s="103" t="s">
        <v>430</v>
      </c>
      <c r="AD6" s="103" t="s">
        <v>92</v>
      </c>
      <c r="AE6" s="103"/>
      <c r="AF6" s="103"/>
    </row>
    <row r="7" spans="3:32">
      <c r="C7" s="99" t="s">
        <v>65</v>
      </c>
      <c r="D7" s="99"/>
      <c r="E7" s="99" t="s">
        <v>437</v>
      </c>
      <c r="F7" s="531" t="s">
        <v>782</v>
      </c>
      <c r="G7" s="534" t="s">
        <v>784</v>
      </c>
      <c r="H7" s="99" t="str">
        <f t="shared" si="0"/>
        <v>Green Hydrogen -:- Green Hydrogen Fuel</v>
      </c>
      <c r="I7" s="99" t="s">
        <v>488</v>
      </c>
      <c r="J7" s="99" t="s">
        <v>69</v>
      </c>
      <c r="K7" s="99" t="s">
        <v>463</v>
      </c>
      <c r="L7" s="103" t="s">
        <v>92</v>
      </c>
      <c r="M7" s="99"/>
      <c r="N7" s="99"/>
      <c r="S7" s="103" t="s">
        <v>87</v>
      </c>
      <c r="U7" t="str">
        <f>+C35</f>
        <v>SUP_ELC-PEMD-H2</v>
      </c>
      <c r="V7" s="103" t="s">
        <v>729</v>
      </c>
      <c r="W7" s="103" t="s">
        <v>427</v>
      </c>
      <c r="X7" t="s">
        <v>543</v>
      </c>
      <c r="Y7" s="103"/>
      <c r="Z7" s="103" t="str">
        <f t="shared" si="1"/>
        <v xml:space="preserve">Primary Fuel Supply -:- Hydrogen -:- H2 production from PEM electrolysis - decentralised -:- </v>
      </c>
      <c r="AA7" t="str">
        <f>+D35</f>
        <v>H2 production from PEM electrolysis - decentralised</v>
      </c>
      <c r="AB7" s="103" t="s">
        <v>69</v>
      </c>
      <c r="AC7" s="103" t="s">
        <v>430</v>
      </c>
      <c r="AD7" s="103" t="s">
        <v>92</v>
      </c>
    </row>
    <row r="8" spans="3:32">
      <c r="C8" s="99" t="s">
        <v>65</v>
      </c>
      <c r="D8" s="99"/>
      <c r="E8" s="99" t="s">
        <v>473</v>
      </c>
      <c r="F8" s="532" t="s">
        <v>52</v>
      </c>
      <c r="G8" s="532" t="s">
        <v>772</v>
      </c>
      <c r="H8" s="99" t="str">
        <f t="shared" si="0"/>
        <v>Natural Gas -:- Electricity Production</v>
      </c>
      <c r="I8" s="99" t="s">
        <v>489</v>
      </c>
      <c r="J8" s="99" t="s">
        <v>69</v>
      </c>
      <c r="K8" s="99" t="s">
        <v>463</v>
      </c>
      <c r="L8" s="103" t="s">
        <v>92</v>
      </c>
      <c r="M8" s="99"/>
      <c r="N8" s="99"/>
      <c r="S8" s="103" t="s">
        <v>87</v>
      </c>
      <c r="U8" t="str">
        <f>+C36</f>
        <v>\I:SUP_ELC-SOECC-H2</v>
      </c>
      <c r="V8" s="103" t="s">
        <v>729</v>
      </c>
      <c r="W8" s="103" t="s">
        <v>427</v>
      </c>
      <c r="X8" t="s">
        <v>544</v>
      </c>
      <c r="Y8" s="103"/>
      <c r="Z8" s="103" t="str">
        <f t="shared" si="1"/>
        <v xml:space="preserve">Primary Fuel Supply -:- Hydrogen -:- H2 production from SOEC electrolysis - centralised -:- </v>
      </c>
      <c r="AA8" t="str">
        <f>+D36</f>
        <v>H2 production from SOEC electrolysis - centralised</v>
      </c>
      <c r="AB8" s="103" t="s">
        <v>69</v>
      </c>
      <c r="AC8" s="103" t="s">
        <v>430</v>
      </c>
      <c r="AD8" s="103" t="s">
        <v>92</v>
      </c>
    </row>
    <row r="9" spans="3:32">
      <c r="C9" s="99" t="s">
        <v>65</v>
      </c>
      <c r="D9" s="144"/>
      <c r="E9" s="99" t="s">
        <v>490</v>
      </c>
      <c r="F9" s="99"/>
      <c r="G9" s="527" t="s">
        <v>491</v>
      </c>
      <c r="H9" s="99" t="str">
        <f t="shared" si="0"/>
        <v xml:space="preserve"> -:- CO2 from air</v>
      </c>
      <c r="I9" s="99" t="s">
        <v>491</v>
      </c>
      <c r="J9" s="99" t="s">
        <v>86</v>
      </c>
      <c r="K9" s="99"/>
      <c r="L9" s="99"/>
      <c r="M9" s="99"/>
      <c r="N9" s="99"/>
      <c r="S9" s="103" t="s">
        <v>87</v>
      </c>
      <c r="U9" t="str">
        <f>+C38</f>
        <v>\I:SUP_ELC-SOECD-H2</v>
      </c>
      <c r="V9" s="103" t="s">
        <v>729</v>
      </c>
      <c r="W9" s="103" t="s">
        <v>427</v>
      </c>
      <c r="X9" t="s">
        <v>545</v>
      </c>
      <c r="Y9" s="103"/>
      <c r="Z9" s="103" t="str">
        <f t="shared" si="1"/>
        <v xml:space="preserve">Primary Fuel Supply -:- Hydrogen -:- H2 production from SOEC electrolysis - decentralised -:- </v>
      </c>
      <c r="AA9" t="str">
        <f>+D38</f>
        <v>H2 production from SOEC electrolysis - decentralised</v>
      </c>
      <c r="AB9" s="103" t="s">
        <v>69</v>
      </c>
      <c r="AC9" s="103" t="s">
        <v>430</v>
      </c>
      <c r="AD9" s="103" t="s">
        <v>92</v>
      </c>
    </row>
    <row r="10" spans="3:32">
      <c r="C10" s="99" t="s">
        <v>65</v>
      </c>
      <c r="D10" s="144"/>
      <c r="E10" s="99" t="s">
        <v>492</v>
      </c>
      <c r="F10" s="533" t="s">
        <v>782</v>
      </c>
      <c r="G10" s="531"/>
      <c r="H10" s="99" t="str">
        <f t="shared" si="0"/>
        <v xml:space="preserve">Green Hydrogen -:- </v>
      </c>
      <c r="I10" s="99" t="s">
        <v>493</v>
      </c>
      <c r="J10" s="99" t="s">
        <v>69</v>
      </c>
      <c r="K10" s="99" t="s">
        <v>463</v>
      </c>
      <c r="L10" s="103" t="s">
        <v>92</v>
      </c>
      <c r="M10" s="99"/>
      <c r="N10" s="99"/>
      <c r="S10" s="103" t="s">
        <v>474</v>
      </c>
      <c r="U10" t="str">
        <f>+C39</f>
        <v>\I:SUP_H2NGA</v>
      </c>
      <c r="V10" s="103" t="s">
        <v>729</v>
      </c>
      <c r="W10" s="103" t="s">
        <v>427</v>
      </c>
      <c r="X10" t="s">
        <v>546</v>
      </c>
      <c r="Y10" s="103"/>
      <c r="Z10" s="103" t="str">
        <f t="shared" si="1"/>
        <v xml:space="preserve">Primary Fuel Supply -:- Hydrogen -:- H2 methanisation to natural gas (CO2 from DAC) -:- </v>
      </c>
      <c r="AA10" t="str">
        <f>+D39</f>
        <v>H2 methanisation to natural gas (CO2 from DAC)</v>
      </c>
      <c r="AB10" s="103" t="s">
        <v>69</v>
      </c>
      <c r="AC10" s="103" t="s">
        <v>430</v>
      </c>
      <c r="AD10" s="103" t="s">
        <v>92</v>
      </c>
    </row>
    <row r="11" spans="3:32">
      <c r="C11" s="99" t="s">
        <v>65</v>
      </c>
      <c r="E11" s="99" t="s">
        <v>494</v>
      </c>
      <c r="F11" s="99"/>
      <c r="G11" s="527" t="s">
        <v>773</v>
      </c>
      <c r="H11" s="99" t="str">
        <f t="shared" si="0"/>
        <v xml:space="preserve"> -:- Hydrogen </v>
      </c>
      <c r="I11" s="99" t="s">
        <v>495</v>
      </c>
      <c r="J11" s="99" t="s">
        <v>69</v>
      </c>
      <c r="K11" s="99" t="s">
        <v>463</v>
      </c>
      <c r="L11" s="103" t="s">
        <v>92</v>
      </c>
      <c r="S11" s="103" t="s">
        <v>474</v>
      </c>
      <c r="U11" t="str">
        <f>+C41</f>
        <v>\I:SUP_H2NGA_CCS</v>
      </c>
      <c r="V11" s="103" t="s">
        <v>729</v>
      </c>
      <c r="W11" s="103" t="s">
        <v>427</v>
      </c>
      <c r="X11" t="s">
        <v>547</v>
      </c>
      <c r="Y11" s="103"/>
      <c r="Z11" s="103" t="str">
        <f t="shared" si="1"/>
        <v xml:space="preserve">Primary Fuel Supply -:- Hydrogen -:- H2 methanisation to natural gas (CO2 from CCS) -:- </v>
      </c>
      <c r="AA11" t="str">
        <f>+D41</f>
        <v>H2 methanisation to natural gas (CO2 from CCS)</v>
      </c>
      <c r="AB11" s="103" t="s">
        <v>69</v>
      </c>
      <c r="AC11" s="103" t="s">
        <v>430</v>
      </c>
      <c r="AD11" s="103" t="s">
        <v>92</v>
      </c>
    </row>
    <row r="12" spans="3:32">
      <c r="C12" s="99" t="s">
        <v>65</v>
      </c>
      <c r="E12" s="99" t="s">
        <v>496</v>
      </c>
      <c r="F12" s="99"/>
      <c r="G12" s="527" t="s">
        <v>773</v>
      </c>
      <c r="H12" s="99" t="str">
        <f t="shared" si="0"/>
        <v xml:space="preserve"> -:- Hydrogen </v>
      </c>
      <c r="I12" s="99" t="s">
        <v>497</v>
      </c>
      <c r="J12" s="99" t="s">
        <v>69</v>
      </c>
      <c r="K12" s="99" t="s">
        <v>463</v>
      </c>
      <c r="L12" s="103" t="s">
        <v>92</v>
      </c>
      <c r="S12" s="417" t="s">
        <v>474</v>
      </c>
      <c r="U12" t="str">
        <f>+C42</f>
        <v>\I:</v>
      </c>
      <c r="V12" s="103" t="s">
        <v>729</v>
      </c>
      <c r="W12" s="103" t="s">
        <v>427</v>
      </c>
      <c r="X12" t="s">
        <v>548</v>
      </c>
      <c r="Y12" s="103"/>
      <c r="Z12" s="103" t="str">
        <f t="shared" si="1"/>
        <v xml:space="preserve">Primary Fuel Supply -:- Hydrogen -:- H2 production from natural gas (steam methane reforming with CCS) -:- </v>
      </c>
      <c r="AA12" t="str">
        <f>+D42</f>
        <v>H2 production from natural gas (steam methane reforming with CCS)</v>
      </c>
      <c r="AB12" s="103" t="s">
        <v>69</v>
      </c>
      <c r="AC12" s="103" t="s">
        <v>430</v>
      </c>
      <c r="AD12" s="103" t="s">
        <v>92</v>
      </c>
    </row>
    <row r="13" spans="3:32">
      <c r="C13" s="99" t="s">
        <v>65</v>
      </c>
      <c r="E13" s="99" t="s">
        <v>498</v>
      </c>
      <c r="F13" s="99"/>
      <c r="G13" s="527" t="s">
        <v>773</v>
      </c>
      <c r="H13" s="99" t="str">
        <f t="shared" si="0"/>
        <v xml:space="preserve"> -:- Hydrogen </v>
      </c>
      <c r="I13" s="99" t="s">
        <v>499</v>
      </c>
      <c r="J13" s="99" t="s">
        <v>69</v>
      </c>
      <c r="K13" s="99" t="s">
        <v>463</v>
      </c>
      <c r="L13" s="103" t="s">
        <v>92</v>
      </c>
      <c r="S13" s="103" t="s">
        <v>58</v>
      </c>
      <c r="U13" t="s">
        <v>500</v>
      </c>
      <c r="V13" s="103" t="s">
        <v>729</v>
      </c>
      <c r="W13" s="103" t="s">
        <v>427</v>
      </c>
      <c r="X13" t="s">
        <v>501</v>
      </c>
      <c r="Y13" s="103"/>
      <c r="Z13" s="103" t="str">
        <f t="shared" si="1"/>
        <v xml:space="preserve">Primary Fuel Supply -:- Hydrogen -:- Direct air capture costs -:- </v>
      </c>
      <c r="AA13" t="s">
        <v>501</v>
      </c>
      <c r="AB13" s="103" t="s">
        <v>86</v>
      </c>
      <c r="AC13" s="103" t="s">
        <v>502</v>
      </c>
      <c r="AD13" s="103"/>
    </row>
    <row r="14" spans="3:32">
      <c r="C14" s="99" t="s">
        <v>65</v>
      </c>
      <c r="E14" s="99" t="s">
        <v>503</v>
      </c>
      <c r="F14" s="99"/>
      <c r="G14" s="527" t="s">
        <v>773</v>
      </c>
      <c r="H14" s="99" t="str">
        <f t="shared" si="0"/>
        <v xml:space="preserve"> -:- Hydrogen </v>
      </c>
      <c r="I14" s="99" t="s">
        <v>504</v>
      </c>
      <c r="J14" s="99" t="s">
        <v>69</v>
      </c>
      <c r="K14" s="99" t="s">
        <v>463</v>
      </c>
      <c r="L14" s="103" t="s">
        <v>92</v>
      </c>
      <c r="S14" s="103" t="s">
        <v>87</v>
      </c>
      <c r="U14" t="s">
        <v>505</v>
      </c>
      <c r="V14" s="103" t="s">
        <v>729</v>
      </c>
      <c r="W14" s="103" t="s">
        <v>427</v>
      </c>
      <c r="X14" t="s">
        <v>506</v>
      </c>
      <c r="Y14" s="103"/>
      <c r="Z14" s="103" t="str">
        <f t="shared" si="1"/>
        <v xml:space="preserve">Primary Fuel Supply -:- Hydrogen -:- Hydrogen supply to transport sector (centralized) -:- </v>
      </c>
      <c r="AA14" t="s">
        <v>506</v>
      </c>
      <c r="AB14" s="103" t="s">
        <v>69</v>
      </c>
      <c r="AC14" s="103" t="s">
        <v>106</v>
      </c>
      <c r="AD14" s="103" t="s">
        <v>92</v>
      </c>
    </row>
    <row r="15" spans="3:32">
      <c r="C15" s="99" t="s">
        <v>65</v>
      </c>
      <c r="E15" s="99" t="s">
        <v>683</v>
      </c>
      <c r="F15" s="99"/>
      <c r="G15" s="527" t="s">
        <v>773</v>
      </c>
      <c r="H15" s="99" t="str">
        <f t="shared" si="0"/>
        <v xml:space="preserve"> -:- Hydrogen </v>
      </c>
      <c r="I15" s="99" t="s">
        <v>685</v>
      </c>
      <c r="J15" s="99" t="s">
        <v>69</v>
      </c>
      <c r="K15" s="99" t="s">
        <v>463</v>
      </c>
      <c r="L15" s="103" t="s">
        <v>92</v>
      </c>
      <c r="S15" s="103" t="s">
        <v>87</v>
      </c>
      <c r="U15" t="s">
        <v>507</v>
      </c>
      <c r="V15" s="103" t="s">
        <v>729</v>
      </c>
      <c r="W15" s="103" t="s">
        <v>427</v>
      </c>
      <c r="X15" t="s">
        <v>508</v>
      </c>
      <c r="Y15" s="103"/>
      <c r="Z15" s="103" t="str">
        <f t="shared" si="1"/>
        <v xml:space="preserve">Primary Fuel Supply -:- Hydrogen -:- Hydrogen supply to transport sector (decentralized) -:- </v>
      </c>
      <c r="AA15" t="s">
        <v>508</v>
      </c>
      <c r="AB15" s="103" t="s">
        <v>69</v>
      </c>
      <c r="AC15" s="103" t="s">
        <v>106</v>
      </c>
      <c r="AD15" s="103" t="s">
        <v>92</v>
      </c>
    </row>
    <row r="16" spans="3:32">
      <c r="C16" s="99" t="s">
        <v>65</v>
      </c>
      <c r="D16" s="144"/>
      <c r="E16" s="99" t="s">
        <v>549</v>
      </c>
      <c r="F16" s="99"/>
      <c r="G16" s="527" t="s">
        <v>575</v>
      </c>
      <c r="H16" s="99" t="str">
        <f t="shared" si="0"/>
        <v xml:space="preserve"> -:- CO2 to CCS</v>
      </c>
      <c r="I16" s="99" t="s">
        <v>575</v>
      </c>
      <c r="J16" s="99" t="s">
        <v>86</v>
      </c>
      <c r="S16" s="103" t="s">
        <v>87</v>
      </c>
      <c r="U16" t="s">
        <v>509</v>
      </c>
      <c r="V16" s="103" t="s">
        <v>729</v>
      </c>
      <c r="W16" s="103" t="s">
        <v>427</v>
      </c>
      <c r="X16" t="s">
        <v>510</v>
      </c>
      <c r="Y16" s="103"/>
      <c r="Z16" s="103" t="str">
        <f t="shared" si="1"/>
        <v xml:space="preserve">Primary Fuel Supply -:- Hydrogen -:- Hydrogen supply to industry sector (centralized) -:- </v>
      </c>
      <c r="AA16" t="s">
        <v>510</v>
      </c>
      <c r="AB16" s="103" t="s">
        <v>69</v>
      </c>
      <c r="AC16" s="103" t="s">
        <v>106</v>
      </c>
      <c r="AD16" s="103" t="s">
        <v>92</v>
      </c>
    </row>
    <row r="17" spans="3:35">
      <c r="S17" s="103" t="s">
        <v>87</v>
      </c>
      <c r="U17" t="s">
        <v>511</v>
      </c>
      <c r="V17" s="103" t="s">
        <v>729</v>
      </c>
      <c r="W17" s="103" t="s">
        <v>427</v>
      </c>
      <c r="X17" t="s">
        <v>512</v>
      </c>
      <c r="Y17" s="103"/>
      <c r="Z17" s="103" t="str">
        <f t="shared" si="1"/>
        <v xml:space="preserve">Primary Fuel Supply -:- Hydrogen -:- Hydrogen supply to industry sector (decentralized) -:- </v>
      </c>
      <c r="AA17" t="s">
        <v>512</v>
      </c>
      <c r="AB17" s="103" t="s">
        <v>69</v>
      </c>
      <c r="AC17" s="103" t="s">
        <v>106</v>
      </c>
      <c r="AD17" s="103" t="s">
        <v>92</v>
      </c>
    </row>
    <row r="18" spans="3:35">
      <c r="S18" s="103" t="s">
        <v>87</v>
      </c>
      <c r="U18" t="s">
        <v>513</v>
      </c>
      <c r="V18" s="103" t="s">
        <v>729</v>
      </c>
      <c r="W18" s="103" t="s">
        <v>427</v>
      </c>
      <c r="X18" t="s">
        <v>514</v>
      </c>
      <c r="Y18" s="103"/>
      <c r="Z18" s="103" t="str">
        <f t="shared" si="1"/>
        <v xml:space="preserve">Primary Fuel Supply -:- Hydrogen -:- Hydrogen supply to power sector (centralized) -:- </v>
      </c>
      <c r="AA18" t="s">
        <v>514</v>
      </c>
      <c r="AB18" s="103" t="s">
        <v>69</v>
      </c>
      <c r="AC18" s="103" t="s">
        <v>106</v>
      </c>
      <c r="AD18" s="103" t="s">
        <v>92</v>
      </c>
    </row>
    <row r="19" spans="3:35">
      <c r="S19" s="103" t="s">
        <v>87</v>
      </c>
      <c r="U19" t="s">
        <v>515</v>
      </c>
      <c r="V19" s="103" t="s">
        <v>729</v>
      </c>
      <c r="W19" s="103" t="s">
        <v>427</v>
      </c>
      <c r="X19" t="s">
        <v>516</v>
      </c>
      <c r="Y19" s="103"/>
      <c r="Z19" s="103" t="str">
        <f t="shared" si="1"/>
        <v xml:space="preserve">Primary Fuel Supply -:- Hydrogen -:- Hydrogen supply to commercial sector (centralized) -:- </v>
      </c>
      <c r="AA19" t="s">
        <v>516</v>
      </c>
      <c r="AB19" s="103" t="s">
        <v>69</v>
      </c>
      <c r="AC19" s="103" t="s">
        <v>106</v>
      </c>
      <c r="AD19" s="103" t="s">
        <v>92</v>
      </c>
    </row>
    <row r="20" spans="3:35">
      <c r="S20" s="103" t="s">
        <v>87</v>
      </c>
      <c r="U20" t="s">
        <v>517</v>
      </c>
      <c r="V20" s="103" t="s">
        <v>729</v>
      </c>
      <c r="W20" s="103" t="s">
        <v>427</v>
      </c>
      <c r="X20" t="s">
        <v>518</v>
      </c>
      <c r="Y20" s="103"/>
      <c r="Z20" s="103" t="str">
        <f t="shared" si="1"/>
        <v xml:space="preserve">Primary Fuel Supply -:- Hydrogen -:- Hydrogen supply to commercial sector (decentralized) -:- </v>
      </c>
      <c r="AA20" t="s">
        <v>518</v>
      </c>
      <c r="AB20" s="103" t="s">
        <v>69</v>
      </c>
      <c r="AC20" s="103" t="s">
        <v>106</v>
      </c>
      <c r="AD20" s="103" t="s">
        <v>92</v>
      </c>
    </row>
    <row r="21" spans="3:35">
      <c r="S21" s="103" t="s">
        <v>87</v>
      </c>
      <c r="U21" t="s">
        <v>519</v>
      </c>
      <c r="V21" s="103" t="s">
        <v>729</v>
      </c>
      <c r="W21" s="103" t="s">
        <v>427</v>
      </c>
      <c r="X21" t="s">
        <v>520</v>
      </c>
      <c r="Y21" s="103"/>
      <c r="Z21" s="103" t="str">
        <f t="shared" si="1"/>
        <v xml:space="preserve">Primary Fuel Supply -:- Hydrogen -:- Hydrogen supply to residential sector (centralized) -:- </v>
      </c>
      <c r="AA21" t="s">
        <v>520</v>
      </c>
      <c r="AB21" s="103" t="s">
        <v>69</v>
      </c>
      <c r="AC21" s="103" t="s">
        <v>106</v>
      </c>
      <c r="AD21" s="103" t="s">
        <v>92</v>
      </c>
    </row>
    <row r="22" spans="3:35">
      <c r="S22" s="103" t="s">
        <v>87</v>
      </c>
      <c r="U22" t="s">
        <v>521</v>
      </c>
      <c r="V22" s="103" t="s">
        <v>729</v>
      </c>
      <c r="W22" s="103" t="s">
        <v>427</v>
      </c>
      <c r="X22" t="s">
        <v>522</v>
      </c>
      <c r="Y22" s="103"/>
      <c r="Z22" s="103" t="str">
        <f t="shared" si="1"/>
        <v xml:space="preserve">Primary Fuel Supply -:- Hydrogen -:- Hydrogen supply to residential sector (decentralized) -:- </v>
      </c>
      <c r="AA22" t="s">
        <v>522</v>
      </c>
      <c r="AB22" s="103" t="s">
        <v>69</v>
      </c>
      <c r="AC22" s="103" t="s">
        <v>106</v>
      </c>
      <c r="AD22" s="103" t="s">
        <v>92</v>
      </c>
    </row>
    <row r="23" spans="3:35">
      <c r="S23" s="103" t="s">
        <v>87</v>
      </c>
      <c r="U23" t="str">
        <f>+C84</f>
        <v>FTE_AGRH2R</v>
      </c>
      <c r="V23" s="103" t="s">
        <v>729</v>
      </c>
      <c r="W23" s="103" t="s">
        <v>427</v>
      </c>
      <c r="X23" t="s">
        <v>686</v>
      </c>
      <c r="Y23" s="103"/>
      <c r="Z23" s="103" t="str">
        <f t="shared" si="1"/>
        <v xml:space="preserve">Primary Fuel Supply -:- Hydrogen -:- Hydrogen supply to Agriculture sector (centralized) -:- </v>
      </c>
      <c r="AA23" t="s">
        <v>686</v>
      </c>
      <c r="AB23" s="103" t="s">
        <v>69</v>
      </c>
      <c r="AC23" s="103" t="s">
        <v>106</v>
      </c>
      <c r="AD23" s="103" t="s">
        <v>92</v>
      </c>
    </row>
    <row r="24" spans="3:35">
      <c r="S24" s="103" t="s">
        <v>87</v>
      </c>
      <c r="U24" t="str">
        <f>+C85</f>
        <v>FTE_AGRH2D</v>
      </c>
      <c r="V24" s="103" t="s">
        <v>729</v>
      </c>
      <c r="W24" s="103" t="s">
        <v>427</v>
      </c>
      <c r="X24" t="s">
        <v>687</v>
      </c>
      <c r="Y24" s="103"/>
      <c r="Z24" s="103" t="str">
        <f t="shared" si="1"/>
        <v xml:space="preserve">Primary Fuel Supply -:- Hydrogen -:- Hydrogen supply to agriculture sector (decentralized) -:- </v>
      </c>
      <c r="AA24" t="s">
        <v>687</v>
      </c>
      <c r="AB24" s="103" t="s">
        <v>69</v>
      </c>
      <c r="AC24" s="103" t="s">
        <v>106</v>
      </c>
      <c r="AD24" s="103" t="s">
        <v>92</v>
      </c>
    </row>
    <row r="25" spans="3:35">
      <c r="S25" s="103" t="s">
        <v>474</v>
      </c>
      <c r="U25" t="s">
        <v>523</v>
      </c>
      <c r="V25" s="103" t="s">
        <v>729</v>
      </c>
      <c r="W25" s="103" t="s">
        <v>427</v>
      </c>
      <c r="X25" t="s">
        <v>524</v>
      </c>
      <c r="Y25" s="103"/>
      <c r="Z25" s="103" t="str">
        <f t="shared" si="1"/>
        <v xml:space="preserve">Primary Fuel Supply -:- Hydrogen -:- Natural gas T&amp;D to power &amp; heat sectors -:- </v>
      </c>
      <c r="AA25" t="s">
        <v>524</v>
      </c>
      <c r="AB25" s="103" t="s">
        <v>69</v>
      </c>
      <c r="AC25" s="103" t="s">
        <v>430</v>
      </c>
      <c r="AD25" s="103" t="s">
        <v>92</v>
      </c>
    </row>
    <row r="26" spans="3:35">
      <c r="S26" s="103" t="s">
        <v>706</v>
      </c>
      <c r="U26" t="s">
        <v>525</v>
      </c>
      <c r="V26" s="103" t="s">
        <v>729</v>
      </c>
      <c r="W26" s="103" t="s">
        <v>427</v>
      </c>
      <c r="X26" t="s">
        <v>526</v>
      </c>
      <c r="Y26" s="103"/>
      <c r="Z26" s="103" t="str">
        <f t="shared" si="1"/>
        <v xml:space="preserve">Primary Fuel Supply -:- Hydrogen -:- New Pipeline (NI and SI) -:- </v>
      </c>
      <c r="AA26" t="s">
        <v>526</v>
      </c>
      <c r="AB26" s="103" t="s">
        <v>69</v>
      </c>
      <c r="AC26" s="103" t="s">
        <v>430</v>
      </c>
      <c r="AD26" s="103" t="s">
        <v>92</v>
      </c>
    </row>
    <row r="27" spans="3:35">
      <c r="S27" s="103" t="s">
        <v>474</v>
      </c>
      <c r="U27" t="s">
        <v>527</v>
      </c>
      <c r="V27" s="103" t="s">
        <v>729</v>
      </c>
      <c r="W27" s="103" t="s">
        <v>427</v>
      </c>
      <c r="X27" t="s">
        <v>528</v>
      </c>
      <c r="Y27" s="103"/>
      <c r="Z27" s="103" t="str">
        <f t="shared" si="1"/>
        <v xml:space="preserve">Primary Fuel Supply -:- Hydrogen -:- Blending Hydrogen with Natural gas (only NI) -:- </v>
      </c>
      <c r="AA27" t="s">
        <v>528</v>
      </c>
      <c r="AB27" s="103" t="s">
        <v>69</v>
      </c>
      <c r="AC27" s="103" t="s">
        <v>430</v>
      </c>
      <c r="AD27" s="103" t="s">
        <v>92</v>
      </c>
    </row>
    <row r="28" spans="3:35">
      <c r="S28" s="103" t="s">
        <v>87</v>
      </c>
      <c r="U28" t="s">
        <v>529</v>
      </c>
      <c r="V28" s="103" t="s">
        <v>729</v>
      </c>
      <c r="W28" s="103" t="s">
        <v>427</v>
      </c>
      <c r="X28" t="s">
        <v>530</v>
      </c>
      <c r="Y28" s="103"/>
      <c r="Z28" s="103" t="str">
        <f t="shared" si="1"/>
        <v xml:space="preserve">Primary Fuel Supply -:- Hydrogen -:- Tube Trailer (NI and SI) -:- </v>
      </c>
      <c r="AA28" t="s">
        <v>530</v>
      </c>
      <c r="AB28" s="103" t="s">
        <v>69</v>
      </c>
      <c r="AC28" s="103" t="s">
        <v>704</v>
      </c>
      <c r="AD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34.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A9" sqref="A9"/>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14" style="99" bestFit="1" customWidth="1"/>
    <col min="14" max="14" width="8.85546875" style="99" bestFit="1" customWidth="1"/>
    <col min="15" max="15" width="10.85546875" style="99" customWidth="1"/>
    <col min="16" max="16" width="13.5703125" style="99" customWidth="1"/>
    <col min="17" max="17" width="13.7109375" style="99" customWidth="1"/>
    <col min="18" max="18" width="15.85546875" style="99" bestFit="1" customWidth="1"/>
    <col min="19" max="19" width="12.85546875" style="98" bestFit="1" customWidth="1"/>
    <col min="20" max="20" width="55.140625" style="98" customWidth="1"/>
    <col min="21"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727</v>
      </c>
      <c r="N3" s="104" t="s">
        <v>728</v>
      </c>
      <c r="O3" s="104" t="s">
        <v>3</v>
      </c>
      <c r="P3" s="104" t="s">
        <v>731</v>
      </c>
      <c r="Q3" s="104" t="s">
        <v>4</v>
      </c>
      <c r="R3" s="104" t="s">
        <v>8</v>
      </c>
      <c r="S3" s="104" t="s">
        <v>9</v>
      </c>
      <c r="T3" s="104" t="s">
        <v>10</v>
      </c>
      <c r="U3" s="104" t="s">
        <v>12</v>
      </c>
    </row>
    <row r="4" spans="2:24" ht="36.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4">
      <c r="B5" s="143"/>
      <c r="C5" s="135"/>
      <c r="D5" s="135"/>
      <c r="E5" s="135"/>
      <c r="H5" s="135"/>
      <c r="J5" s="99" t="s">
        <v>146</v>
      </c>
      <c r="L5" s="99" t="s">
        <v>191</v>
      </c>
      <c r="O5" s="103" t="str">
        <f xml:space="preserve"> _xlfn.CONCAT(M5, " -:- ", N5 )</f>
        <v xml:space="preserve"> -:- </v>
      </c>
      <c r="S5" s="99"/>
      <c r="T5" s="99"/>
      <c r="U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732</v>
      </c>
      <c r="P9" s="104" t="s">
        <v>727</v>
      </c>
      <c r="Q9" s="104" t="s">
        <v>2</v>
      </c>
      <c r="R9" s="104" t="s">
        <v>733</v>
      </c>
      <c r="S9" s="104" t="s">
        <v>16</v>
      </c>
      <c r="T9" s="104" t="s">
        <v>17</v>
      </c>
      <c r="U9" s="104" t="s">
        <v>18</v>
      </c>
      <c r="V9" s="104" t="s">
        <v>19</v>
      </c>
      <c r="W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t="s">
        <v>22</v>
      </c>
      <c r="S10" s="106" t="s">
        <v>23</v>
      </c>
      <c r="T10" s="106" t="s">
        <v>24</v>
      </c>
      <c r="U10" s="106" t="s">
        <v>43</v>
      </c>
      <c r="V10" s="106" t="s">
        <v>42</v>
      </c>
      <c r="W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t="s">
        <v>771</v>
      </c>
      <c r="P12" s="103"/>
      <c r="Q12" s="103" t="str">
        <f xml:space="preserve"> _xlfn.CONCAT( M12, " -:- ", N12, " -:- ", O12, " -:- ", P12)</f>
        <v xml:space="preserve">Primary Fuel Supply -:- Refinery -:- Oil production -:- </v>
      </c>
      <c r="R12" s="103"/>
      <c r="S12" s="103" t="str">
        <f>$E$2</f>
        <v>PJ</v>
      </c>
      <c r="T12" s="103" t="str">
        <f>$F$2</f>
        <v>Pja</v>
      </c>
      <c r="U12" s="103"/>
      <c r="V12" s="103" t="s">
        <v>110</v>
      </c>
      <c r="W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zoomScale="85" zoomScaleNormal="85" workbookViewId="0">
      <selection activeCell="B11" sqref="B11"/>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727</v>
      </c>
      <c r="F10" s="104" t="s">
        <v>728</v>
      </c>
      <c r="G10" s="104" t="s">
        <v>3</v>
      </c>
      <c r="H10" s="104" t="s">
        <v>731</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679</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B7" sqref="B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1"/>
      <c r="E161" s="564">
        <v>2016</v>
      </c>
      <c r="F161" s="564"/>
      <c r="G161" s="564"/>
      <c r="H161" s="564"/>
      <c r="I161" s="564"/>
      <c r="J161" s="564"/>
      <c r="K161" s="564"/>
      <c r="L161" s="564"/>
      <c r="M161" s="564"/>
      <c r="N161" s="564"/>
      <c r="O161" s="564"/>
      <c r="P161" s="565"/>
    </row>
    <row r="162" spans="4:16" ht="12.75">
      <c r="D162" s="562"/>
      <c r="E162" s="566" t="s">
        <v>223</v>
      </c>
      <c r="F162" s="564"/>
      <c r="G162" s="564"/>
      <c r="H162" s="564"/>
      <c r="I162" s="564"/>
      <c r="J162" s="565"/>
      <c r="K162" s="566" t="s">
        <v>224</v>
      </c>
      <c r="L162" s="564"/>
      <c r="M162" s="564"/>
      <c r="N162" s="564"/>
      <c r="O162" s="567" t="s">
        <v>225</v>
      </c>
      <c r="P162" s="568"/>
    </row>
    <row r="163" spans="4:16" ht="12.75">
      <c r="D163" s="562"/>
      <c r="E163" s="571" t="s">
        <v>198</v>
      </c>
      <c r="F163" s="572"/>
      <c r="G163" s="571" t="s">
        <v>226</v>
      </c>
      <c r="H163" s="572"/>
      <c r="I163" s="573" t="s">
        <v>158</v>
      </c>
      <c r="J163" s="572"/>
      <c r="K163" s="571" t="s">
        <v>216</v>
      </c>
      <c r="L163" s="573"/>
      <c r="M163" s="571" t="s">
        <v>215</v>
      </c>
      <c r="N163" s="573"/>
      <c r="O163" s="569"/>
      <c r="P163" s="570"/>
    </row>
    <row r="164" spans="4:16" ht="25.5">
      <c r="D164" s="563"/>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zoomScale="55" zoomScaleNormal="55" workbookViewId="0">
      <pane xSplit="1" topLeftCell="B1" activePane="topRight" state="frozen"/>
      <selection activeCell="A3" sqref="A3"/>
      <selection pane="topRight" activeCell="AE11" sqref="AE11"/>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workbookViewId="0">
      <pane xSplit="1" topLeftCell="B1" activePane="topRight" state="frozen"/>
      <selection pane="topRight" activeCell="B22" sqref="B22"/>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zoomScale="70" zoomScaleNormal="70" workbookViewId="0">
      <selection activeCell="A5" sqref="A5"/>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45" t="s">
        <v>150</v>
      </c>
      <c r="E30" s="545"/>
      <c r="F30" s="545"/>
      <c r="G30" s="545"/>
      <c r="H30" s="545"/>
      <c r="I30" s="546" t="s">
        <v>151</v>
      </c>
      <c r="J30" s="546"/>
      <c r="K30" s="546"/>
      <c r="L30" s="546"/>
      <c r="M30" s="546"/>
      <c r="N30" s="546"/>
      <c r="O30" s="546"/>
      <c r="P30" s="546"/>
      <c r="Q30" s="58" t="s">
        <v>52</v>
      </c>
      <c r="R30" s="547" t="s">
        <v>152</v>
      </c>
      <c r="S30" s="547"/>
      <c r="T30" s="547"/>
      <c r="U30" s="547"/>
      <c r="V30" s="547"/>
      <c r="W30" s="547"/>
      <c r="X30" s="547"/>
      <c r="Y30" s="548"/>
      <c r="Z30" s="77"/>
      <c r="AA30" s="59" t="s">
        <v>75</v>
      </c>
      <c r="AB30" s="60" t="s">
        <v>153</v>
      </c>
      <c r="AC30" s="549"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4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35" t="s">
        <v>330</v>
      </c>
      <c r="B45" s="535"/>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36">
        <v>2015</v>
      </c>
      <c r="B46" s="537"/>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38" t="s">
        <v>439</v>
      </c>
      <c r="B47" s="539"/>
      <c r="C47" s="380"/>
      <c r="D47" s="542" t="s">
        <v>150</v>
      </c>
      <c r="E47" s="543"/>
      <c r="F47" s="543"/>
      <c r="G47" s="543"/>
      <c r="H47" s="544"/>
      <c r="I47" s="555" t="s">
        <v>151</v>
      </c>
      <c r="J47" s="556"/>
      <c r="K47" s="556"/>
      <c r="L47" s="556"/>
      <c r="M47" s="556"/>
      <c r="N47" s="556"/>
      <c r="O47" s="556"/>
      <c r="P47" s="557"/>
      <c r="Q47" s="399" t="s">
        <v>52</v>
      </c>
      <c r="R47" s="550" t="s">
        <v>152</v>
      </c>
      <c r="S47" s="551"/>
      <c r="T47" s="551"/>
      <c r="U47" s="551"/>
      <c r="V47" s="551"/>
      <c r="W47" s="551"/>
      <c r="X47" s="551"/>
      <c r="Y47" s="552"/>
      <c r="Z47" s="381" t="s">
        <v>75</v>
      </c>
      <c r="AA47" s="382" t="s">
        <v>153</v>
      </c>
      <c r="AB47" s="553" t="s">
        <v>154</v>
      </c>
    </row>
    <row r="48" spans="1:29" ht="51" customHeight="1" thickBot="1">
      <c r="A48" s="540"/>
      <c r="B48" s="541"/>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54"/>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8" t="s">
        <v>120</v>
      </c>
      <c r="E5" s="559"/>
      <c r="F5" s="559"/>
      <c r="G5" s="559"/>
      <c r="H5" s="559"/>
      <c r="I5" s="559"/>
      <c r="J5" s="559"/>
      <c r="K5" s="559"/>
      <c r="L5" s="559"/>
      <c r="M5" s="559"/>
      <c r="N5" s="559"/>
      <c r="O5" s="559"/>
      <c r="P5" s="559"/>
      <c r="Q5" s="560"/>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O50"/>
  <sheetViews>
    <sheetView topLeftCell="H1" zoomScale="85" zoomScaleNormal="85" workbookViewId="0">
      <selection activeCell="I13" sqref="I13:O2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23.57031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62" t="str">
        <f>'EB1'!H31</f>
        <v>Coal</v>
      </c>
      <c r="C2" s="162" t="str">
        <f>'EB1'!F32</f>
        <v>COA</v>
      </c>
      <c r="D2" s="162" t="str">
        <f>'EB1'!F31</f>
        <v>Bituminous &amp; Sub-bitum.</v>
      </c>
      <c r="E2" s="162" t="str">
        <f>'EB1'!F27</f>
        <v>PJ</v>
      </c>
      <c r="F2" s="162" t="str">
        <f>'EB1'!D27</f>
        <v>Milion NZD (2015)</v>
      </c>
    </row>
    <row r="3" spans="2:15">
      <c r="B3" s="162"/>
      <c r="C3" s="162" t="str">
        <f>'EB1'!G32</f>
        <v>COL</v>
      </c>
      <c r="D3" s="162" t="str">
        <f>'EB1'!G31</f>
        <v>Lignite</v>
      </c>
      <c r="E3" s="162" t="str">
        <f>'EB1'!F27</f>
        <v>PJ</v>
      </c>
      <c r="F3" s="162"/>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727</v>
      </c>
      <c r="F7" s="104" t="s">
        <v>728</v>
      </c>
      <c r="G7" s="104" t="s">
        <v>3</v>
      </c>
      <c r="H7" s="104" t="s">
        <v>731</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28" t="s">
        <v>150</v>
      </c>
      <c r="F9" s="103"/>
      <c r="G9" s="103" t="str">
        <f xml:space="preserve"> _xlfn.CONCAT(E9, " -:- ", F9 )</f>
        <v xml:space="preserve">Coal -:- </v>
      </c>
      <c r="H9" s="103" t="s">
        <v>454</v>
      </c>
      <c r="I9" s="103" t="str">
        <f>$E$2</f>
        <v>PJ</v>
      </c>
      <c r="J9" s="103"/>
      <c r="K9" s="103" t="s">
        <v>192</v>
      </c>
      <c r="L9" s="103"/>
      <c r="M9" s="103"/>
    </row>
    <row r="10" spans="2:15">
      <c r="B10" s="103" t="s">
        <v>65</v>
      </c>
      <c r="C10" s="103"/>
      <c r="D10" s="103" t="s">
        <v>173</v>
      </c>
      <c r="E10" s="103" t="s">
        <v>740</v>
      </c>
      <c r="F10" s="103"/>
      <c r="G10" s="103" t="str">
        <f xml:space="preserve"> _xlfn.CONCAT(E10, " -:- ", F10 )</f>
        <v xml:space="preserve">Coal Lignite -:- </v>
      </c>
      <c r="H10" s="103" t="s">
        <v>455</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725</v>
      </c>
      <c r="F13" s="104" t="s">
        <v>726</v>
      </c>
      <c r="G13" s="104" t="s">
        <v>732</v>
      </c>
      <c r="H13" s="104" t="s">
        <v>727</v>
      </c>
      <c r="I13" s="104" t="s">
        <v>2</v>
      </c>
      <c r="J13" s="104" t="s">
        <v>733</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729</v>
      </c>
      <c r="F16" s="103" t="s">
        <v>150</v>
      </c>
      <c r="G16" s="103" t="s">
        <v>734</v>
      </c>
      <c r="H16" s="103"/>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5" ht="15.75" customHeight="1">
      <c r="B17" s="103"/>
      <c r="C17" s="103"/>
      <c r="D17" s="103" t="str">
        <f>$B$16&amp;$C$3&amp;1</f>
        <v>MINCOL1</v>
      </c>
      <c r="E17" s="103" t="s">
        <v>729</v>
      </c>
      <c r="F17" s="103" t="s">
        <v>150</v>
      </c>
      <c r="G17" s="103" t="s">
        <v>735</v>
      </c>
      <c r="H17" s="103"/>
      <c r="I17" s="103" t="str">
        <f t="shared" si="0"/>
        <v xml:space="preserve">Primary Fuel Supply -:- Coal -:- Mining - Coal Lignite -:- </v>
      </c>
      <c r="J17" s="115"/>
      <c r="K17" s="103" t="str">
        <f t="shared" si="1"/>
        <v>PJ</v>
      </c>
      <c r="L17" s="103" t="str">
        <f t="shared" si="2"/>
        <v>PJa</v>
      </c>
      <c r="M17" s="103"/>
      <c r="N17" s="103"/>
      <c r="O17" s="103"/>
    </row>
    <row r="18" spans="2:15" ht="15.75" customHeight="1">
      <c r="B18" s="103" t="str">
        <f>'EB1'!$B$6</f>
        <v>IMP</v>
      </c>
      <c r="C18" s="103"/>
      <c r="D18" s="103" t="str">
        <f>$B$18&amp;$C$2&amp;1</f>
        <v>IMPCOA1</v>
      </c>
      <c r="E18" s="103" t="s">
        <v>729</v>
      </c>
      <c r="F18" s="103" t="s">
        <v>150</v>
      </c>
      <c r="G18" s="103" t="s">
        <v>736</v>
      </c>
      <c r="H18" s="103"/>
      <c r="I18" s="103" t="str">
        <f t="shared" si="0"/>
        <v xml:space="preserve">Primary Fuel Supply -:- Coal -:- Import - Coal Bituminous -:- </v>
      </c>
      <c r="J18" s="115"/>
      <c r="K18" s="103" t="str">
        <f t="shared" si="1"/>
        <v>PJ</v>
      </c>
      <c r="L18" s="103" t="str">
        <f t="shared" si="2"/>
        <v>PJa</v>
      </c>
      <c r="M18" s="103"/>
      <c r="N18" s="103"/>
      <c r="O18" s="103"/>
    </row>
    <row r="19" spans="2:15">
      <c r="B19" s="103"/>
      <c r="C19" s="103"/>
      <c r="D19" s="103" t="str">
        <f>$B$18&amp;$C$3&amp;1</f>
        <v>IMPCOL1</v>
      </c>
      <c r="E19" s="103" t="s">
        <v>729</v>
      </c>
      <c r="F19" s="103" t="s">
        <v>150</v>
      </c>
      <c r="G19" s="103" t="s">
        <v>737</v>
      </c>
      <c r="H19" s="103"/>
      <c r="I19" s="103" t="str">
        <f t="shared" si="0"/>
        <v xml:space="preserve">Primary Fuel Supply -:- Coal -:- Import - Coal Lignite -:- </v>
      </c>
      <c r="J19" s="115"/>
      <c r="K19" s="103" t="str">
        <f t="shared" si="1"/>
        <v>PJ</v>
      </c>
      <c r="L19" s="103" t="str">
        <f t="shared" si="2"/>
        <v>PJa</v>
      </c>
      <c r="M19" s="103"/>
      <c r="N19" s="103"/>
      <c r="O19" s="103"/>
    </row>
    <row r="20" spans="2:15">
      <c r="B20" s="103" t="str">
        <f>'EB1'!B7</f>
        <v>EXP</v>
      </c>
      <c r="C20" s="103"/>
      <c r="D20" s="103" t="str">
        <f>$B$20&amp;$C$2&amp;1</f>
        <v>EXPCOA1</v>
      </c>
      <c r="E20" s="103" t="s">
        <v>729</v>
      </c>
      <c r="F20" s="103" t="s">
        <v>150</v>
      </c>
      <c r="G20" s="103" t="s">
        <v>738</v>
      </c>
      <c r="H20" s="103"/>
      <c r="I20" s="103" t="str">
        <f t="shared" si="0"/>
        <v xml:space="preserve">Primary Fuel Supply -:- Coal -:- Export - Coal Bituminous -:- </v>
      </c>
      <c r="J20" s="115"/>
      <c r="K20" s="103" t="str">
        <f t="shared" si="1"/>
        <v>PJ</v>
      </c>
      <c r="L20" s="103" t="str">
        <f t="shared" si="2"/>
        <v>PJa</v>
      </c>
      <c r="M20" s="103"/>
      <c r="N20" s="103"/>
      <c r="O20" s="103"/>
    </row>
    <row r="21" spans="2:15">
      <c r="C21" s="103"/>
      <c r="D21" s="99" t="str">
        <f>B20&amp;D10&amp;1</f>
        <v>EXPCOL1</v>
      </c>
      <c r="E21" s="103" t="s">
        <v>729</v>
      </c>
      <c r="F21" s="103" t="s">
        <v>150</v>
      </c>
      <c r="G21" s="103" t="s">
        <v>739</v>
      </c>
      <c r="I21" s="103" t="str">
        <f t="shared" si="0"/>
        <v xml:space="preserve">Primary Fuel Supply -:- Coal -:- Export - Coal Lignite -:- </v>
      </c>
      <c r="J21" s="115"/>
      <c r="K21" s="103" t="str">
        <f t="shared" si="1"/>
        <v>PJ</v>
      </c>
      <c r="L21" s="103" t="str">
        <f t="shared" si="2"/>
        <v>PJa</v>
      </c>
    </row>
    <row r="29" spans="2:15">
      <c r="D29" s="107" t="s">
        <v>13</v>
      </c>
      <c r="F29" s="107"/>
    </row>
    <row r="30" spans="2:15">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5"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5"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Q39" sqref="Q39"/>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21.5703125" style="99" bestFit="1" customWidth="1"/>
    <col min="15" max="15" width="16.5703125" style="99" bestFit="1" customWidth="1"/>
    <col min="16" max="16" width="49.7109375" style="99" bestFit="1" customWidth="1"/>
    <col min="17" max="17" width="22.5703125" style="99" bestFit="1" customWidth="1"/>
    <col min="18" max="18" width="10.85546875" style="99" bestFit="1" customWidth="1"/>
    <col min="19" max="19" width="11.7109375" style="99" bestFit="1" customWidth="1"/>
    <col min="20" max="20" width="12.28515625" style="99" bestFit="1" customWidth="1"/>
    <col min="21" max="21" width="8.5703125" style="99" bestFit="1" customWidth="1"/>
    <col min="22" max="22" width="13.140625" style="99" bestFit="1" customWidth="1"/>
    <col min="23" max="23" width="12.42578125" style="99" bestFit="1" customWidth="1"/>
    <col min="24"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727</v>
      </c>
      <c r="M3" s="104" t="s">
        <v>728</v>
      </c>
      <c r="N3" s="104" t="s">
        <v>3</v>
      </c>
      <c r="O3" s="104" t="s">
        <v>731</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750</v>
      </c>
      <c r="L6" s="103" t="s">
        <v>750</v>
      </c>
      <c r="M6" s="103"/>
      <c r="N6" s="103" t="str">
        <f xml:space="preserve"> _xlfn.CONCAT(L6, " -:- ", M6 )</f>
        <v xml:space="preserve">LNG -:- </v>
      </c>
      <c r="O6" s="103"/>
      <c r="P6" s="103" t="str">
        <f>$E$2</f>
        <v>PJ</v>
      </c>
    </row>
    <row r="7" spans="2:22">
      <c r="D7" s="107"/>
      <c r="F7" s="107"/>
      <c r="I7" s="99" t="s">
        <v>146</v>
      </c>
      <c r="K7" s="99" t="s">
        <v>751</v>
      </c>
      <c r="L7" s="103"/>
      <c r="M7" s="103"/>
      <c r="N7" s="103" t="str">
        <f t="shared" ref="N7" si="0" xml:space="preserve"> _xlfn.CONCAT(L7, " -:- ", M7 )</f>
        <v xml:space="preserve"> -:- </v>
      </c>
      <c r="O7" s="99" t="s">
        <v>752</v>
      </c>
      <c r="P7" s="99" t="s">
        <v>86</v>
      </c>
    </row>
    <row r="8" spans="2:22">
      <c r="B8" s="108"/>
      <c r="C8" s="109"/>
      <c r="D8" s="108"/>
      <c r="E8" s="110"/>
      <c r="F8" s="110"/>
      <c r="G8" s="110"/>
    </row>
    <row r="9" spans="2:22" ht="12.75" thickBot="1">
      <c r="B9" s="111"/>
      <c r="C9" s="111"/>
      <c r="D9" s="111"/>
      <c r="E9" s="111"/>
      <c r="F9" s="111"/>
      <c r="G9" s="111"/>
      <c r="I9" s="102" t="s">
        <v>15</v>
      </c>
      <c r="J9" s="102"/>
      <c r="K9" s="103"/>
      <c r="L9" s="103"/>
      <c r="M9" s="103"/>
      <c r="N9" s="103"/>
      <c r="O9" s="103"/>
      <c r="P9" s="103"/>
      <c r="Q9" s="103"/>
    </row>
    <row r="10" spans="2:22" ht="12.75" thickBot="1">
      <c r="B10" s="111"/>
      <c r="C10" s="112"/>
      <c r="D10" s="112"/>
      <c r="E10" s="112"/>
      <c r="F10" s="112"/>
      <c r="G10" s="112"/>
      <c r="I10" s="104" t="s">
        <v>11</v>
      </c>
      <c r="J10" s="105" t="s">
        <v>30</v>
      </c>
      <c r="K10" s="104" t="s">
        <v>1</v>
      </c>
      <c r="L10" s="104" t="s">
        <v>725</v>
      </c>
      <c r="M10" s="104" t="s">
        <v>726</v>
      </c>
      <c r="N10" s="104" t="s">
        <v>732</v>
      </c>
      <c r="O10" s="104" t="s">
        <v>727</v>
      </c>
      <c r="P10" s="104" t="s">
        <v>2</v>
      </c>
      <c r="Q10" s="104" t="s">
        <v>733</v>
      </c>
      <c r="R10" s="104" t="s">
        <v>16</v>
      </c>
      <c r="S10" s="104" t="s">
        <v>17</v>
      </c>
      <c r="T10" s="104" t="s">
        <v>18</v>
      </c>
      <c r="U10" s="104" t="s">
        <v>19</v>
      </c>
      <c r="V10" s="104" t="s">
        <v>20</v>
      </c>
    </row>
    <row r="11" spans="2:22" ht="48.75" thickBot="1">
      <c r="E11" s="114"/>
      <c r="F11" s="247"/>
      <c r="G11" s="114"/>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E12" s="117"/>
      <c r="F12" s="247"/>
      <c r="G12" s="114"/>
      <c r="I12" s="106" t="s">
        <v>73</v>
      </c>
      <c r="J12" s="113"/>
      <c r="K12" s="113"/>
      <c r="L12" s="113"/>
      <c r="M12" s="113"/>
      <c r="N12" s="113"/>
      <c r="O12" s="113"/>
      <c r="P12" s="113"/>
      <c r="Q12" s="113"/>
      <c r="R12" s="113"/>
      <c r="S12" s="113"/>
      <c r="T12" s="113"/>
      <c r="U12" s="113"/>
      <c r="V12" s="113"/>
    </row>
    <row r="13" spans="2:22">
      <c r="E13" s="117"/>
      <c r="F13" s="247"/>
      <c r="G13" s="114"/>
      <c r="I13" s="103" t="str">
        <f>[3]EB1!$B$5</f>
        <v>MIN</v>
      </c>
      <c r="J13" s="103"/>
      <c r="K13" s="99" t="s">
        <v>356</v>
      </c>
      <c r="L13" s="99" t="s">
        <v>729</v>
      </c>
      <c r="M13" s="99" t="s">
        <v>52</v>
      </c>
      <c r="N13" s="99" t="s">
        <v>753</v>
      </c>
      <c r="P13" s="103" t="str">
        <f t="shared" ref="P13:P21" si="1" xml:space="preserve"> _xlfn.CONCAT( L13, " -:- ", M13, " -:- ", N13, " -:- ", O13)</f>
        <v xml:space="preserve">Primary Fuel Supply -:- Natural Gas -:- Mining - Natural Gas Tranche 1 -:- </v>
      </c>
      <c r="Q13" s="115" t="s">
        <v>754</v>
      </c>
      <c r="R13" s="103" t="str">
        <f>$E$2</f>
        <v>PJ</v>
      </c>
      <c r="S13" s="103" t="str">
        <f>$E$2&amp;"a"</f>
        <v>PJa</v>
      </c>
      <c r="T13" s="103"/>
      <c r="U13" s="103"/>
      <c r="V13" s="103"/>
    </row>
    <row r="14" spans="2:22">
      <c r="F14" s="118"/>
      <c r="I14" s="103" t="str">
        <f>+I13</f>
        <v>MIN</v>
      </c>
      <c r="K14" s="99" t="s">
        <v>755</v>
      </c>
      <c r="L14" s="99" t="s">
        <v>729</v>
      </c>
      <c r="M14" s="99" t="s">
        <v>52</v>
      </c>
      <c r="N14" s="99" t="s">
        <v>756</v>
      </c>
      <c r="P14" s="103" t="str">
        <f t="shared" si="1"/>
        <v xml:space="preserve">Primary Fuel Supply -:- Natural Gas -:- Mining - Natural Gas Tranche 2 -:- </v>
      </c>
      <c r="Q14" s="115" t="s">
        <v>757</v>
      </c>
      <c r="R14" s="103" t="str">
        <f t="shared" ref="R14:R16" si="2">$E$2</f>
        <v>PJ</v>
      </c>
      <c r="S14" s="103" t="str">
        <f t="shared" ref="S14:S16" si="3">$E$2&amp;"a"</f>
        <v>PJa</v>
      </c>
      <c r="T14" s="103"/>
      <c r="U14" s="103"/>
      <c r="V14" s="103"/>
    </row>
    <row r="15" spans="2:22">
      <c r="I15" s="103" t="str">
        <f t="shared" ref="I15:I16" si="4">+I14</f>
        <v>MIN</v>
      </c>
      <c r="K15" s="99" t="s">
        <v>758</v>
      </c>
      <c r="L15" s="99" t="s">
        <v>729</v>
      </c>
      <c r="M15" s="99" t="s">
        <v>52</v>
      </c>
      <c r="N15" s="99" t="s">
        <v>759</v>
      </c>
      <c r="P15" s="103" t="str">
        <f t="shared" si="1"/>
        <v xml:space="preserve">Primary Fuel Supply -:- Natural Gas -:- Mining - Natural Gas Tranche 3 -:- </v>
      </c>
      <c r="Q15" s="115" t="s">
        <v>760</v>
      </c>
      <c r="R15" s="103" t="str">
        <f t="shared" si="2"/>
        <v>PJ</v>
      </c>
      <c r="S15" s="103" t="str">
        <f t="shared" si="3"/>
        <v>PJa</v>
      </c>
      <c r="T15" s="103"/>
      <c r="U15" s="103"/>
      <c r="V15" s="103"/>
    </row>
    <row r="16" spans="2:22">
      <c r="I16" s="103" t="str">
        <f t="shared" si="4"/>
        <v>MIN</v>
      </c>
      <c r="K16" s="99" t="s">
        <v>761</v>
      </c>
      <c r="L16" s="99" t="s">
        <v>729</v>
      </c>
      <c r="M16" s="99" t="s">
        <v>52</v>
      </c>
      <c r="N16" s="99" t="s">
        <v>762</v>
      </c>
      <c r="P16" s="103" t="str">
        <f t="shared" si="1"/>
        <v xml:space="preserve">Primary Fuel Supply -:- Natural Gas -:- Mining - Natural Gas Tranche 4 -:- </v>
      </c>
      <c r="Q16" s="115" t="s">
        <v>763</v>
      </c>
      <c r="R16" s="103" t="str">
        <f t="shared" si="2"/>
        <v>PJ</v>
      </c>
      <c r="S16" s="103" t="str">
        <f t="shared" si="3"/>
        <v>PJa</v>
      </c>
    </row>
    <row r="17" spans="2:25">
      <c r="I17" s="103" t="str">
        <f>[3]EB1!$B$6</f>
        <v>IMP</v>
      </c>
      <c r="J17" s="103"/>
      <c r="K17" s="103" t="str">
        <f>$I$17&amp;$K$6&amp;1</f>
        <v>IMPLNG1</v>
      </c>
      <c r="L17" s="99" t="s">
        <v>729</v>
      </c>
      <c r="M17" s="99" t="s">
        <v>52</v>
      </c>
      <c r="N17" s="99" t="s">
        <v>764</v>
      </c>
      <c r="P17" s="103" t="str">
        <f t="shared" si="1"/>
        <v xml:space="preserve">Primary Fuel Supply -:- Natural Gas -:- Import - LNG -:- </v>
      </c>
      <c r="Q17" s="115"/>
      <c r="R17" s="103" t="str">
        <f>$E$2</f>
        <v>PJ</v>
      </c>
      <c r="S17" s="103" t="str">
        <f>$E$2&amp;"a"</f>
        <v>PJa</v>
      </c>
    </row>
    <row r="18" spans="2:25">
      <c r="I18" s="103" t="str">
        <f>[3]EB1!B7</f>
        <v>EXP</v>
      </c>
      <c r="J18" s="103"/>
      <c r="K18" s="103" t="str">
        <f>$I$18&amp;$C$2&amp;1</f>
        <v>EXPNGA1</v>
      </c>
      <c r="L18" s="99" t="s">
        <v>729</v>
      </c>
      <c r="M18" s="99" t="s">
        <v>52</v>
      </c>
      <c r="N18" s="99" t="s">
        <v>765</v>
      </c>
      <c r="P18" s="103" t="str">
        <f t="shared" si="1"/>
        <v xml:space="preserve">Primary Fuel Supply -:- Natural Gas -:- Export - Natural Gas -:- </v>
      </c>
      <c r="Q18" s="115"/>
      <c r="R18" s="103" t="str">
        <f>$E$2</f>
        <v>PJ</v>
      </c>
      <c r="S18" s="103" t="str">
        <f>$E$2&amp;"a"</f>
        <v>PJa</v>
      </c>
    </row>
    <row r="19" spans="2:25">
      <c r="I19" s="103" t="str">
        <f>+I18</f>
        <v>EXP</v>
      </c>
      <c r="K19" s="99" t="s">
        <v>766</v>
      </c>
      <c r="L19" s="99" t="s">
        <v>729</v>
      </c>
      <c r="M19" s="99" t="s">
        <v>52</v>
      </c>
      <c r="N19" s="99" t="s">
        <v>767</v>
      </c>
      <c r="P19" s="103" t="str">
        <f t="shared" si="1"/>
        <v xml:space="preserve">Primary Fuel Supply -:- Natural Gas -:- Non Energy Use of Natural Gas -:- </v>
      </c>
      <c r="R19" s="103" t="str">
        <f t="shared" ref="R19" si="5">$E$2</f>
        <v>PJ</v>
      </c>
      <c r="S19" s="103" t="str">
        <f t="shared" ref="S19" si="6">$E$2&amp;"a"</f>
        <v>PJa</v>
      </c>
    </row>
    <row r="20" spans="2:25">
      <c r="B20" s="99" t="s">
        <v>193</v>
      </c>
      <c r="I20" s="103" t="s">
        <v>87</v>
      </c>
      <c r="K20" s="99" t="s">
        <v>768</v>
      </c>
      <c r="L20" s="99" t="s">
        <v>729</v>
      </c>
      <c r="M20" s="99" t="s">
        <v>52</v>
      </c>
      <c r="N20" s="99" t="s">
        <v>769</v>
      </c>
      <c r="P20" s="103" t="str">
        <f t="shared" si="1"/>
        <v xml:space="preserve">Primary Fuel Supply -:- Natural Gas -:- LNG Port -:- </v>
      </c>
      <c r="Q20" s="99" t="s">
        <v>770</v>
      </c>
      <c r="R20" s="103" t="s">
        <v>69</v>
      </c>
      <c r="S20" s="103" t="s">
        <v>692</v>
      </c>
    </row>
    <row r="21" spans="2:25">
      <c r="B21" s="99" t="s">
        <v>214</v>
      </c>
      <c r="I21" s="103" t="s">
        <v>60</v>
      </c>
      <c r="K21" s="99" t="s">
        <v>357</v>
      </c>
      <c r="L21" s="99" t="s">
        <v>729</v>
      </c>
      <c r="M21" s="99" t="s">
        <v>52</v>
      </c>
      <c r="N21" s="99" t="s">
        <v>789</v>
      </c>
      <c r="P21" s="103" t="str">
        <f t="shared" si="1"/>
        <v xml:space="preserve">Primary Fuel Supply -:- Natural Gas -:- Import - Natural Gas -:- </v>
      </c>
      <c r="R21" s="103" t="s">
        <v>69</v>
      </c>
      <c r="S21" s="103" t="s">
        <v>692</v>
      </c>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V69"/>
  <sheetViews>
    <sheetView tabSelected="1" topLeftCell="D1" zoomScale="70" zoomScaleNormal="70" workbookViewId="0">
      <selection activeCell="K49" sqref="K49"/>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29.5703125" style="120" customWidth="1"/>
    <col min="17" max="17" width="19.42578125" style="120" bestFit="1" customWidth="1"/>
    <col min="18" max="19" width="16.140625" style="120" bestFit="1" customWidth="1"/>
    <col min="20" max="20" width="25.28515625" style="120" bestFit="1" customWidth="1"/>
    <col min="21" max="21" width="20.140625" style="120" bestFit="1" customWidth="1"/>
    <col min="22" max="22" width="19.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727</v>
      </c>
      <c r="M3" s="126" t="s">
        <v>728</v>
      </c>
      <c r="N3" s="126" t="s">
        <v>3</v>
      </c>
      <c r="O3" s="125" t="s">
        <v>731</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741</v>
      </c>
      <c r="L5" s="120" t="s">
        <v>743</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742</v>
      </c>
      <c r="L6" s="120" t="s">
        <v>744</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745</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29"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29" t="s">
        <v>788</v>
      </c>
      <c r="M11" s="103"/>
      <c r="N11" s="103" t="str">
        <f t="shared" si="0"/>
        <v xml:space="preserve">Jet Fuel -:- </v>
      </c>
      <c r="O11" s="124" t="s">
        <v>452</v>
      </c>
      <c r="P11" s="124" t="str">
        <f>'EB1'!$F$27</f>
        <v>PJ</v>
      </c>
      <c r="Q11" s="124"/>
      <c r="R11" s="124"/>
      <c r="S11" s="124"/>
      <c r="T11" s="124"/>
    </row>
    <row r="12" spans="2:20" ht="13.5" customHeight="1">
      <c r="J12" s="103"/>
      <c r="K12" s="124" t="str">
        <f>'EB1'!O32</f>
        <v>OTH</v>
      </c>
      <c r="L12" s="529" t="s">
        <v>746</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2"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732</v>
      </c>
      <c r="O17" s="126" t="s">
        <v>727</v>
      </c>
      <c r="P17" s="126" t="s">
        <v>2</v>
      </c>
      <c r="Q17" s="125" t="s">
        <v>733</v>
      </c>
      <c r="R17" s="125" t="s">
        <v>16</v>
      </c>
      <c r="S17" s="125" t="s">
        <v>17</v>
      </c>
      <c r="T17" s="125" t="s">
        <v>18</v>
      </c>
      <c r="U17" s="125" t="s">
        <v>19</v>
      </c>
      <c r="V17" s="125" t="s">
        <v>20</v>
      </c>
    </row>
    <row r="18" spans="2:22"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t="s">
        <v>22</v>
      </c>
      <c r="R18" s="127" t="s">
        <v>23</v>
      </c>
      <c r="S18" s="127" t="s">
        <v>24</v>
      </c>
      <c r="T18" s="127" t="s">
        <v>43</v>
      </c>
      <c r="U18" s="127" t="s">
        <v>42</v>
      </c>
      <c r="V18" s="127" t="s">
        <v>25</v>
      </c>
    </row>
    <row r="19" spans="2:22"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row>
    <row r="20" spans="2:22"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747</v>
      </c>
      <c r="N20" s="103"/>
      <c r="O20" s="103"/>
      <c r="P20" s="103" t="str">
        <f t="shared" ref="P20:P42" si="4" xml:space="preserve"> _xlfn.CONCAT( L20, " -:- ", M20, " -:- ", N20, " -:- ", O20)</f>
        <v xml:space="preserve">Primary Fuel Supply -:- Petroleum -:-  -:- </v>
      </c>
      <c r="Q20" s="124"/>
      <c r="R20" s="124" t="str">
        <f>$E$2</f>
        <v>PJ</v>
      </c>
      <c r="S20" s="124" t="str">
        <f>$E$2&amp;"a"</f>
        <v>PJa</v>
      </c>
      <c r="T20" s="124"/>
      <c r="U20" s="124"/>
      <c r="V20" s="124"/>
    </row>
    <row r="21" spans="2:22" ht="13.5" customHeight="1">
      <c r="B21" s="120" t="str">
        <f t="shared" si="1"/>
        <v>MINDSL1</v>
      </c>
      <c r="D21" s="124" t="str">
        <f t="shared" si="2"/>
        <v>DSL</v>
      </c>
      <c r="E21" s="133"/>
      <c r="F21" s="134">
        <v>20</v>
      </c>
      <c r="I21" s="124"/>
      <c r="J21" s="103"/>
      <c r="K21" s="124" t="str">
        <f t="shared" si="3"/>
        <v>MINLPG1</v>
      </c>
      <c r="L21" s="120" t="s">
        <v>729</v>
      </c>
      <c r="M21" s="120" t="s">
        <v>747</v>
      </c>
      <c r="N21" s="103"/>
      <c r="O21" s="103"/>
      <c r="P21" s="103" t="str">
        <f t="shared" si="4"/>
        <v xml:space="preserve">Primary Fuel Supply -:- Petroleum -:-  -:- </v>
      </c>
      <c r="Q21" s="124"/>
      <c r="R21" s="124" t="str">
        <f t="shared" ref="R21:R26" si="5">$E$2</f>
        <v>PJ</v>
      </c>
      <c r="S21" s="124" t="str">
        <f t="shared" ref="S21:S26" si="6">$E$2&amp;"a"</f>
        <v>PJa</v>
      </c>
      <c r="T21" s="124"/>
      <c r="U21" s="124"/>
      <c r="V21" s="124"/>
    </row>
    <row r="22" spans="2:22" ht="13.5" customHeight="1">
      <c r="B22" s="120" t="str">
        <f t="shared" si="1"/>
        <v>MINFOL1</v>
      </c>
      <c r="D22" s="124" t="str">
        <f t="shared" si="2"/>
        <v>FOL</v>
      </c>
      <c r="E22" s="133"/>
      <c r="F22" s="134">
        <v>20</v>
      </c>
      <c r="I22" s="124"/>
      <c r="J22" s="103"/>
      <c r="K22" s="124" t="str">
        <f t="shared" si="3"/>
        <v>MINPET1</v>
      </c>
      <c r="L22" s="120" t="s">
        <v>729</v>
      </c>
      <c r="M22" s="120" t="s">
        <v>747</v>
      </c>
      <c r="N22" s="103"/>
      <c r="O22" s="103"/>
      <c r="P22" s="103" t="str">
        <f t="shared" si="4"/>
        <v xml:space="preserve">Primary Fuel Supply -:- Petroleum -:-  -:- </v>
      </c>
      <c r="Q22" s="124"/>
      <c r="R22" s="124" t="str">
        <f t="shared" si="5"/>
        <v>PJ</v>
      </c>
      <c r="S22" s="124" t="str">
        <f t="shared" si="6"/>
        <v>PJa</v>
      </c>
      <c r="T22" s="124"/>
      <c r="U22" s="124"/>
      <c r="V22" s="124"/>
    </row>
    <row r="23" spans="2:22" ht="13.5" customHeight="1">
      <c r="B23" s="120" t="str">
        <f t="shared" si="1"/>
        <v>MINJET1</v>
      </c>
      <c r="D23" s="124" t="str">
        <f t="shared" si="2"/>
        <v>JET</v>
      </c>
      <c r="E23" s="133"/>
      <c r="F23" s="134">
        <v>20</v>
      </c>
      <c r="I23" s="124"/>
      <c r="J23" s="103"/>
      <c r="K23" s="124" t="str">
        <f t="shared" si="3"/>
        <v>MINDSL1</v>
      </c>
      <c r="L23" s="120" t="s">
        <v>729</v>
      </c>
      <c r="M23" s="120" t="s">
        <v>747</v>
      </c>
      <c r="N23" s="103"/>
      <c r="O23" s="103"/>
      <c r="P23" s="103" t="str">
        <f t="shared" si="4"/>
        <v xml:space="preserve">Primary Fuel Supply -:- Petroleum -:-  -:- </v>
      </c>
      <c r="Q23" s="124"/>
      <c r="R23" s="124" t="str">
        <f t="shared" si="5"/>
        <v>PJ</v>
      </c>
      <c r="S23" s="124" t="str">
        <f t="shared" si="6"/>
        <v>PJa</v>
      </c>
      <c r="T23" s="124"/>
      <c r="U23" s="124"/>
      <c r="V23" s="124"/>
    </row>
    <row r="24" spans="2:22" ht="13.5" customHeight="1">
      <c r="B24" s="120" t="str">
        <f t="shared" si="1"/>
        <v>MINOTH1</v>
      </c>
      <c r="D24" s="124" t="str">
        <f t="shared" si="2"/>
        <v>OTH</v>
      </c>
      <c r="E24" s="133"/>
      <c r="F24" s="134">
        <v>20</v>
      </c>
      <c r="I24" s="124"/>
      <c r="J24" s="103"/>
      <c r="K24" s="124" t="str">
        <f t="shared" si="3"/>
        <v>MINFOL1</v>
      </c>
      <c r="L24" s="120" t="s">
        <v>729</v>
      </c>
      <c r="M24" s="120" t="s">
        <v>747</v>
      </c>
      <c r="N24" s="103"/>
      <c r="O24" s="103"/>
      <c r="P24" s="103" t="str">
        <f t="shared" si="4"/>
        <v xml:space="preserve">Primary Fuel Supply -:- Petroleum -:-  -:- </v>
      </c>
      <c r="Q24" s="124"/>
      <c r="R24" s="124" t="str">
        <f t="shared" si="5"/>
        <v>PJ</v>
      </c>
      <c r="S24" s="124" t="str">
        <f t="shared" si="6"/>
        <v>PJa</v>
      </c>
      <c r="T24" s="124"/>
      <c r="U24" s="124"/>
      <c r="V24" s="124"/>
    </row>
    <row r="25" spans="2:22" ht="13.5" customHeight="1">
      <c r="B25" s="120" t="str">
        <f t="shared" si="1"/>
        <v>IMPOIL1</v>
      </c>
      <c r="D25" s="124" t="str">
        <f>$K5</f>
        <v>OILD</v>
      </c>
      <c r="E25" s="133"/>
      <c r="F25" s="134">
        <v>15</v>
      </c>
      <c r="I25" s="124"/>
      <c r="J25" s="103"/>
      <c r="K25" s="124" t="str">
        <f t="shared" si="3"/>
        <v>MINJET1</v>
      </c>
      <c r="L25" s="120" t="s">
        <v>729</v>
      </c>
      <c r="M25" s="120" t="s">
        <v>747</v>
      </c>
      <c r="N25" s="103"/>
      <c r="O25" s="103"/>
      <c r="P25" s="103" t="str">
        <f t="shared" si="4"/>
        <v xml:space="preserve">Primary Fuel Supply -:- Petroleum -:-  -:- </v>
      </c>
      <c r="Q25" s="124"/>
      <c r="R25" s="124" t="str">
        <f t="shared" si="5"/>
        <v>PJ</v>
      </c>
      <c r="S25" s="124" t="str">
        <f t="shared" si="6"/>
        <v>PJa</v>
      </c>
      <c r="T25" s="124"/>
      <c r="U25" s="124"/>
      <c r="V25" s="124"/>
    </row>
    <row r="26" spans="2:22" ht="13.5" customHeight="1">
      <c r="B26" s="120" t="str">
        <f t="shared" si="1"/>
        <v>IMPLPG1</v>
      </c>
      <c r="D26" s="124" t="str">
        <f t="shared" ref="D26:D31" si="7">$K7</f>
        <v>LPG</v>
      </c>
      <c r="E26" s="133"/>
      <c r="F26" s="134">
        <v>30</v>
      </c>
      <c r="I26" s="124"/>
      <c r="J26" s="103"/>
      <c r="K26" s="124" t="str">
        <f t="shared" si="3"/>
        <v>MINOTH1</v>
      </c>
      <c r="L26" s="120" t="s">
        <v>729</v>
      </c>
      <c r="M26" s="120" t="s">
        <v>747</v>
      </c>
      <c r="N26" s="103"/>
      <c r="O26" s="103"/>
      <c r="P26" s="103" t="str">
        <f t="shared" si="4"/>
        <v xml:space="preserve">Primary Fuel Supply -:- Petroleum -:-  -:- </v>
      </c>
      <c r="Q26" s="124"/>
      <c r="R26" s="124" t="str">
        <f t="shared" si="5"/>
        <v>PJ</v>
      </c>
      <c r="S26" s="124" t="str">
        <f t="shared" si="6"/>
        <v>PJa</v>
      </c>
      <c r="T26" s="124"/>
      <c r="U26" s="124"/>
      <c r="V26" s="124"/>
    </row>
    <row r="27" spans="2:22"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747</v>
      </c>
      <c r="N27" s="103"/>
      <c r="O27" s="103"/>
      <c r="P27" s="103" t="str">
        <f t="shared" si="4"/>
        <v xml:space="preserve">Primary Fuel Supply -:- Petroleum -:-  -:- </v>
      </c>
      <c r="Q27" s="124"/>
      <c r="R27" s="124" t="str">
        <f>$E$2</f>
        <v>PJ</v>
      </c>
      <c r="S27" s="124" t="str">
        <f>$E$2&amp;"a"</f>
        <v>PJa</v>
      </c>
      <c r="T27" s="124"/>
      <c r="U27" s="124"/>
      <c r="V27" s="124"/>
    </row>
    <row r="28" spans="2:22" ht="13.5" customHeight="1">
      <c r="B28" s="120" t="str">
        <f t="shared" si="1"/>
        <v>IMPDSL1</v>
      </c>
      <c r="D28" s="124" t="str">
        <f t="shared" si="7"/>
        <v>DSL</v>
      </c>
      <c r="E28" s="133"/>
      <c r="F28" s="134">
        <v>30</v>
      </c>
      <c r="I28" s="124"/>
      <c r="J28" s="103"/>
      <c r="K28" s="124" t="str">
        <f t="shared" si="8"/>
        <v>IMPLPG1</v>
      </c>
      <c r="L28" s="120" t="s">
        <v>729</v>
      </c>
      <c r="M28" s="120" t="s">
        <v>747</v>
      </c>
      <c r="N28" s="103"/>
      <c r="O28" s="103"/>
      <c r="P28" s="103" t="str">
        <f t="shared" si="4"/>
        <v xml:space="preserve">Primary Fuel Supply -:- Petroleum -:-  -:- </v>
      </c>
      <c r="Q28" s="124"/>
      <c r="R28" s="124" t="str">
        <f>$E$2</f>
        <v>PJ</v>
      </c>
      <c r="S28" s="124" t="str">
        <f>$E$2&amp;"a"</f>
        <v>PJa</v>
      </c>
      <c r="T28" s="124"/>
      <c r="U28" s="124"/>
      <c r="V28" s="124"/>
    </row>
    <row r="29" spans="2:22" ht="13.5" customHeight="1">
      <c r="B29" s="120" t="str">
        <f t="shared" si="1"/>
        <v>IMPFOL1</v>
      </c>
      <c r="D29" s="124" t="str">
        <f t="shared" si="7"/>
        <v>FOL</v>
      </c>
      <c r="E29" s="133"/>
      <c r="F29" s="134">
        <v>30</v>
      </c>
      <c r="I29" s="124"/>
      <c r="J29" s="103"/>
      <c r="K29" s="124" t="str">
        <f t="shared" si="8"/>
        <v>IMPPET1</v>
      </c>
      <c r="L29" s="120" t="s">
        <v>729</v>
      </c>
      <c r="M29" s="120" t="s">
        <v>747</v>
      </c>
      <c r="N29" s="103"/>
      <c r="O29" s="103"/>
      <c r="P29" s="103" t="str">
        <f t="shared" si="4"/>
        <v xml:space="preserve">Primary Fuel Supply -:- Petroleum -:-  -:- </v>
      </c>
      <c r="Q29" s="124"/>
      <c r="R29" s="124" t="str">
        <f t="shared" ref="R29:R35" si="9">$E$2</f>
        <v>PJ</v>
      </c>
      <c r="S29" s="124" t="str">
        <f t="shared" ref="S29:S35" si="10">$E$2&amp;"a"</f>
        <v>PJa</v>
      </c>
      <c r="T29" s="124"/>
      <c r="U29" s="124"/>
      <c r="V29" s="124"/>
    </row>
    <row r="30" spans="2:22" ht="13.5" customHeight="1">
      <c r="B30" s="120" t="str">
        <f t="shared" si="1"/>
        <v>IMPJET1</v>
      </c>
      <c r="D30" s="124" t="str">
        <f t="shared" si="7"/>
        <v>JET</v>
      </c>
      <c r="E30" s="133"/>
      <c r="F30" s="134">
        <v>30</v>
      </c>
      <c r="I30" s="124"/>
      <c r="J30" s="103"/>
      <c r="K30" s="124" t="str">
        <f t="shared" si="8"/>
        <v>IMPDSL1</v>
      </c>
      <c r="L30" s="120" t="s">
        <v>729</v>
      </c>
      <c r="M30" s="120" t="s">
        <v>747</v>
      </c>
      <c r="N30" s="103"/>
      <c r="O30" s="103"/>
      <c r="P30" s="103" t="str">
        <f t="shared" si="4"/>
        <v xml:space="preserve">Primary Fuel Supply -:- Petroleum -:-  -:- </v>
      </c>
      <c r="Q30" s="124"/>
      <c r="R30" s="124" t="str">
        <f t="shared" si="9"/>
        <v>PJ</v>
      </c>
      <c r="S30" s="124" t="str">
        <f t="shared" si="10"/>
        <v>PJa</v>
      </c>
      <c r="T30" s="124"/>
      <c r="U30" s="124"/>
      <c r="V30" s="124"/>
    </row>
    <row r="31" spans="2:22" ht="13.5" customHeight="1">
      <c r="B31" s="120" t="str">
        <f t="shared" si="1"/>
        <v>IMPOTH1</v>
      </c>
      <c r="D31" s="124" t="str">
        <f t="shared" si="7"/>
        <v>OTH</v>
      </c>
      <c r="E31" s="133"/>
      <c r="F31" s="134">
        <v>30</v>
      </c>
      <c r="I31" s="124"/>
      <c r="J31" s="103"/>
      <c r="K31" s="124" t="str">
        <f t="shared" si="8"/>
        <v>IMPFOL1</v>
      </c>
      <c r="L31" s="120" t="s">
        <v>729</v>
      </c>
      <c r="M31" s="120" t="s">
        <v>747</v>
      </c>
      <c r="N31" s="103"/>
      <c r="O31" s="103"/>
      <c r="P31" s="103" t="str">
        <f t="shared" si="4"/>
        <v xml:space="preserve">Primary Fuel Supply -:- Petroleum -:-  -:- </v>
      </c>
      <c r="Q31" s="124"/>
      <c r="R31" s="124" t="str">
        <f t="shared" si="9"/>
        <v>PJ</v>
      </c>
      <c r="S31" s="124" t="str">
        <f t="shared" si="10"/>
        <v>PJa</v>
      </c>
      <c r="T31" s="124"/>
      <c r="U31" s="124"/>
    </row>
    <row r="32" spans="2:22" ht="13.5" customHeight="1">
      <c r="B32" s="120" t="str">
        <f t="shared" ref="B32:B38" si="11">K36</f>
        <v>EXPOIL1</v>
      </c>
      <c r="C32" s="124" t="str">
        <f>$K5</f>
        <v>OILD</v>
      </c>
      <c r="E32" s="133"/>
      <c r="F32" s="134">
        <v>15</v>
      </c>
      <c r="I32" s="124"/>
      <c r="J32" s="103"/>
      <c r="K32" s="124" t="str">
        <f t="shared" si="8"/>
        <v>IMPJET1</v>
      </c>
      <c r="L32" s="120" t="s">
        <v>729</v>
      </c>
      <c r="M32" s="120" t="s">
        <v>747</v>
      </c>
      <c r="N32" s="103"/>
      <c r="O32" s="103"/>
      <c r="P32" s="103" t="str">
        <f t="shared" si="4"/>
        <v xml:space="preserve">Primary Fuel Supply -:- Petroleum -:-  -:- </v>
      </c>
      <c r="Q32" s="124"/>
      <c r="R32" s="124" t="str">
        <f t="shared" si="9"/>
        <v>PJ</v>
      </c>
      <c r="S32" s="124" t="str">
        <f t="shared" si="10"/>
        <v>PJa</v>
      </c>
      <c r="T32" s="124"/>
      <c r="U32" s="124"/>
    </row>
    <row r="33" spans="2:22" ht="13.5" customHeight="1">
      <c r="B33" s="120" t="str">
        <f t="shared" si="11"/>
        <v>EXPLPG1</v>
      </c>
      <c r="C33" s="124" t="str">
        <f t="shared" ref="C33:C38" si="12">$K7</f>
        <v>LPG</v>
      </c>
      <c r="E33" s="133"/>
      <c r="F33" s="134">
        <v>30</v>
      </c>
      <c r="I33" s="124"/>
      <c r="J33" s="103"/>
      <c r="K33" s="124" t="str">
        <f t="shared" si="8"/>
        <v>IMPOTH1</v>
      </c>
      <c r="L33" s="120" t="s">
        <v>729</v>
      </c>
      <c r="M33" s="120" t="s">
        <v>747</v>
      </c>
      <c r="N33" s="103"/>
      <c r="O33" s="103"/>
      <c r="P33" s="103" t="str">
        <f t="shared" si="4"/>
        <v xml:space="preserve">Primary Fuel Supply -:- Petroleum -:-  -:- </v>
      </c>
      <c r="Q33" s="124"/>
      <c r="R33" s="124" t="str">
        <f t="shared" si="9"/>
        <v>PJ</v>
      </c>
      <c r="S33" s="124" t="str">
        <f t="shared" si="10"/>
        <v>PJa</v>
      </c>
      <c r="T33" s="124"/>
      <c r="U33" s="124"/>
    </row>
    <row r="34" spans="2:22" ht="13.5" customHeight="1">
      <c r="B34" s="120" t="str">
        <f t="shared" si="11"/>
        <v>EXPPET1</v>
      </c>
      <c r="C34" s="124" t="str">
        <f t="shared" si="12"/>
        <v>PET</v>
      </c>
      <c r="E34" s="133"/>
      <c r="F34" s="134">
        <v>30</v>
      </c>
      <c r="K34" s="124" t="s">
        <v>748</v>
      </c>
      <c r="L34" s="120" t="s">
        <v>729</v>
      </c>
      <c r="M34" s="120" t="s">
        <v>747</v>
      </c>
      <c r="P34" s="103" t="str">
        <f t="shared" si="4"/>
        <v xml:space="preserve">Primary Fuel Supply -:- Petroleum -:-  -:- </v>
      </c>
      <c r="R34" s="124" t="str">
        <f t="shared" si="9"/>
        <v>PJ</v>
      </c>
      <c r="S34" s="124" t="str">
        <f t="shared" si="10"/>
        <v>PJa</v>
      </c>
    </row>
    <row r="35" spans="2:22" ht="13.5" customHeight="1">
      <c r="B35" s="120" t="str">
        <f t="shared" si="11"/>
        <v>EXPDSL1</v>
      </c>
      <c r="C35" s="124" t="str">
        <f t="shared" si="12"/>
        <v>DSL</v>
      </c>
      <c r="E35" s="133"/>
      <c r="F35" s="134">
        <v>30</v>
      </c>
      <c r="K35" s="124" t="s">
        <v>749</v>
      </c>
      <c r="L35" s="120" t="s">
        <v>729</v>
      </c>
      <c r="M35" s="120" t="s">
        <v>747</v>
      </c>
      <c r="P35" s="103" t="str">
        <f t="shared" si="4"/>
        <v xml:space="preserve">Primary Fuel Supply -:- Petroleum -:-  -:- </v>
      </c>
      <c r="R35" s="124" t="str">
        <f t="shared" si="9"/>
        <v>PJ</v>
      </c>
      <c r="S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747</v>
      </c>
      <c r="N36" s="103"/>
      <c r="O36" s="103"/>
      <c r="P36" s="103" t="str">
        <f t="shared" si="4"/>
        <v xml:space="preserve">Primary Fuel Supply -:- Petroleum -:-  -:- </v>
      </c>
      <c r="Q36" s="124"/>
      <c r="R36" s="124" t="str">
        <f>$E$2</f>
        <v>PJ</v>
      </c>
      <c r="S36" s="124" t="str">
        <f>$E$2&amp;"a"</f>
        <v>PJa</v>
      </c>
      <c r="T36" s="124"/>
      <c r="U36" s="124"/>
    </row>
    <row r="37" spans="2:22" ht="13.5" customHeight="1">
      <c r="B37" s="120" t="str">
        <f t="shared" si="11"/>
        <v>EXPJET1</v>
      </c>
      <c r="C37" s="124" t="str">
        <f t="shared" si="12"/>
        <v>JET</v>
      </c>
      <c r="E37" s="133"/>
      <c r="F37" s="134">
        <v>30</v>
      </c>
      <c r="J37" s="103"/>
      <c r="K37" s="124" t="str">
        <f t="shared" si="13"/>
        <v>EXPLPG1</v>
      </c>
      <c r="L37" s="120" t="s">
        <v>729</v>
      </c>
      <c r="M37" s="120" t="s">
        <v>747</v>
      </c>
      <c r="N37" s="103"/>
      <c r="O37" s="103"/>
      <c r="P37" s="103" t="str">
        <f t="shared" si="4"/>
        <v xml:space="preserve">Primary Fuel Supply -:- Petroleum -:-  -:- </v>
      </c>
      <c r="Q37" s="124"/>
      <c r="R37" s="124" t="str">
        <f t="shared" ref="R37:R42" si="14">$E$2</f>
        <v>PJ</v>
      </c>
      <c r="S37" s="124" t="str">
        <f t="shared" ref="S37:S42" si="15">$E$2&amp;"a"</f>
        <v>PJa</v>
      </c>
    </row>
    <row r="38" spans="2:22" ht="13.5" customHeight="1">
      <c r="B38" s="120" t="str">
        <f t="shared" si="11"/>
        <v>EXPOTH1</v>
      </c>
      <c r="C38" s="124" t="str">
        <f t="shared" si="12"/>
        <v>OTH</v>
      </c>
      <c r="E38" s="133"/>
      <c r="F38" s="134">
        <v>30</v>
      </c>
      <c r="J38" s="103"/>
      <c r="K38" s="124" t="str">
        <f t="shared" si="13"/>
        <v>EXPPET1</v>
      </c>
      <c r="L38" s="120" t="s">
        <v>729</v>
      </c>
      <c r="M38" s="120" t="s">
        <v>747</v>
      </c>
      <c r="N38" s="103"/>
      <c r="O38" s="103"/>
      <c r="P38" s="103" t="str">
        <f t="shared" si="4"/>
        <v xml:space="preserve">Primary Fuel Supply -:- Petroleum -:-  -:- </v>
      </c>
      <c r="Q38" s="124"/>
      <c r="R38" s="124" t="str">
        <f t="shared" si="14"/>
        <v>PJ</v>
      </c>
      <c r="S38" s="124" t="str">
        <f t="shared" si="15"/>
        <v>PJa</v>
      </c>
    </row>
    <row r="39" spans="2:22" ht="13.5" customHeight="1">
      <c r="J39" s="103"/>
      <c r="K39" s="124" t="str">
        <f t="shared" si="13"/>
        <v>EXPDSL1</v>
      </c>
      <c r="L39" s="120" t="s">
        <v>729</v>
      </c>
      <c r="M39" s="120" t="s">
        <v>747</v>
      </c>
      <c r="N39" s="103"/>
      <c r="O39" s="103"/>
      <c r="P39" s="103" t="str">
        <f t="shared" si="4"/>
        <v xml:space="preserve">Primary Fuel Supply -:- Petroleum -:-  -:- </v>
      </c>
      <c r="Q39" s="124"/>
      <c r="R39" s="124" t="str">
        <f t="shared" si="14"/>
        <v>PJ</v>
      </c>
      <c r="S39" s="124" t="str">
        <f t="shared" si="15"/>
        <v>PJa</v>
      </c>
    </row>
    <row r="40" spans="2:22" ht="13.5" customHeight="1">
      <c r="J40" s="103"/>
      <c r="K40" s="124" t="str">
        <f t="shared" si="13"/>
        <v>EXPFOL1</v>
      </c>
      <c r="L40" s="120" t="s">
        <v>729</v>
      </c>
      <c r="M40" s="120" t="s">
        <v>747</v>
      </c>
      <c r="N40" s="103"/>
      <c r="O40" s="103"/>
      <c r="P40" s="103" t="str">
        <f t="shared" si="4"/>
        <v xml:space="preserve">Primary Fuel Supply -:- Petroleum -:-  -:- </v>
      </c>
      <c r="Q40" s="124"/>
      <c r="R40" s="124" t="str">
        <f t="shared" si="14"/>
        <v>PJ</v>
      </c>
      <c r="S40" s="124" t="str">
        <f t="shared" si="15"/>
        <v>PJa</v>
      </c>
    </row>
    <row r="41" spans="2:22" ht="13.5" customHeight="1">
      <c r="J41" s="103"/>
      <c r="K41" s="124" t="str">
        <f t="shared" si="13"/>
        <v>EXPJET1</v>
      </c>
      <c r="L41" s="120" t="s">
        <v>729</v>
      </c>
      <c r="M41" s="120" t="s">
        <v>747</v>
      </c>
      <c r="N41" s="103"/>
      <c r="O41" s="103"/>
      <c r="P41" s="103" t="str">
        <f t="shared" si="4"/>
        <v xml:space="preserve">Primary Fuel Supply -:- Petroleum -:-  -:- </v>
      </c>
      <c r="Q41" s="124"/>
      <c r="R41" s="124" t="str">
        <f t="shared" si="14"/>
        <v>PJ</v>
      </c>
      <c r="S41" s="124" t="str">
        <f t="shared" si="15"/>
        <v>PJa</v>
      </c>
    </row>
    <row r="42" spans="2:22" ht="13.5" customHeight="1">
      <c r="J42" s="103"/>
      <c r="K42" s="124" t="str">
        <f t="shared" si="13"/>
        <v>EXPOTH1</v>
      </c>
      <c r="L42" s="120" t="s">
        <v>729</v>
      </c>
      <c r="M42" s="120" t="s">
        <v>747</v>
      </c>
      <c r="N42" s="103"/>
      <c r="O42" s="103"/>
      <c r="P42" s="103" t="str">
        <f t="shared" si="4"/>
        <v xml:space="preserve">Primary Fuel Supply -:- Petroleum -:-  -:- </v>
      </c>
      <c r="Q42" s="124"/>
      <c r="R42" s="124" t="str">
        <f t="shared" si="14"/>
        <v>PJ</v>
      </c>
      <c r="S42" s="124" t="str">
        <f t="shared" si="15"/>
        <v>PJa</v>
      </c>
    </row>
    <row r="43" spans="2:22" ht="13.5" customHeight="1">
      <c r="S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741</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741</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topLeftCell="L1" zoomScale="85" zoomScaleNormal="85" workbookViewId="0">
      <selection activeCell="T24" sqref="T24"/>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43" style="99" bestFit="1" customWidth="1"/>
    <col min="16" max="16" width="18.5703125" style="99" bestFit="1" customWidth="1"/>
    <col min="17" max="17" width="10.85546875" style="333" bestFit="1" customWidth="1"/>
    <col min="18" max="18" width="14.85546875" style="333" bestFit="1" customWidth="1"/>
    <col min="19" max="21" width="8.7109375" style="333" bestFit="1" customWidth="1"/>
    <col min="22" max="16384" width="8.85546875" style="333"/>
  </cols>
  <sheetData>
    <row r="1" spans="2:21" ht="24">
      <c r="B1" s="100" t="s">
        <v>66</v>
      </c>
      <c r="C1" s="100" t="s">
        <v>67</v>
      </c>
      <c r="D1" s="100" t="s">
        <v>68</v>
      </c>
      <c r="E1" s="100" t="s">
        <v>70</v>
      </c>
      <c r="F1" s="100" t="s">
        <v>71</v>
      </c>
    </row>
    <row r="2" spans="2:21">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1">
      <c r="C3" s="136" t="str">
        <f>[3]EB1!S32</f>
        <v>GEO</v>
      </c>
      <c r="D3" s="136" t="str">
        <f>[3]EB1!S31</f>
        <v>Geothermal</v>
      </c>
      <c r="E3" s="136" t="str">
        <f>[3]EB1!$Z$2</f>
        <v>PJ</v>
      </c>
      <c r="H3" s="104" t="s">
        <v>7</v>
      </c>
      <c r="I3" s="105" t="s">
        <v>30</v>
      </c>
      <c r="J3" s="104" t="s">
        <v>0</v>
      </c>
      <c r="K3" s="104" t="s">
        <v>727</v>
      </c>
      <c r="L3" s="104" t="s">
        <v>728</v>
      </c>
      <c r="M3" s="104" t="s">
        <v>3</v>
      </c>
      <c r="N3" s="104" t="s">
        <v>731</v>
      </c>
      <c r="O3" s="104" t="s">
        <v>4</v>
      </c>
      <c r="P3" s="104" t="s">
        <v>8</v>
      </c>
      <c r="Q3" s="104" t="s">
        <v>9</v>
      </c>
      <c r="R3" s="104" t="s">
        <v>10</v>
      </c>
      <c r="S3" s="104" t="s">
        <v>12</v>
      </c>
    </row>
    <row r="4" spans="2:21"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1">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1">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1">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1">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1">
      <c r="C9" s="136" t="str">
        <f>[3]EB1!Y32</f>
        <v>TID</v>
      </c>
      <c r="D9" s="136" t="str">
        <f>[3]EB1!Y31</f>
        <v>Tidal</v>
      </c>
      <c r="E9" s="137"/>
      <c r="H9" s="103"/>
      <c r="I9" s="103"/>
      <c r="J9" s="103" t="str">
        <f t="shared" si="0"/>
        <v>BIL</v>
      </c>
      <c r="K9" s="103" t="s">
        <v>774</v>
      </c>
      <c r="L9" s="103"/>
      <c r="M9" s="103" t="str">
        <f t="shared" si="2"/>
        <v xml:space="preserve">Bioliquid -:- </v>
      </c>
      <c r="N9" s="103" t="s">
        <v>460</v>
      </c>
      <c r="O9" s="103" t="str">
        <f t="shared" si="1"/>
        <v>PJ</v>
      </c>
      <c r="P9" s="103" t="s">
        <v>463</v>
      </c>
      <c r="Q9" s="103" t="s">
        <v>92</v>
      </c>
      <c r="R9" s="103"/>
      <c r="S9" s="103"/>
    </row>
    <row r="10" spans="2:21">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1">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1">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1">
      <c r="D13" s="334"/>
      <c r="Q13" s="99"/>
      <c r="R13" s="99"/>
      <c r="S13" s="99"/>
      <c r="T13" s="99"/>
      <c r="U13" s="99"/>
    </row>
    <row r="14" spans="2:21">
      <c r="E14" s="334"/>
      <c r="H14" s="102" t="s">
        <v>15</v>
      </c>
      <c r="I14" s="102"/>
      <c r="J14" s="103"/>
      <c r="K14" s="103"/>
      <c r="L14" s="103"/>
      <c r="M14" s="103"/>
      <c r="N14" s="103"/>
      <c r="O14" s="103"/>
      <c r="P14" s="103"/>
    </row>
    <row r="15" spans="2:21">
      <c r="B15" s="108"/>
      <c r="C15" s="109"/>
      <c r="D15" s="108"/>
      <c r="E15" s="110"/>
      <c r="F15" s="110"/>
      <c r="H15" s="104" t="s">
        <v>11</v>
      </c>
      <c r="I15" s="105" t="s">
        <v>30</v>
      </c>
      <c r="J15" s="104" t="s">
        <v>1</v>
      </c>
      <c r="K15" s="104" t="s">
        <v>725</v>
      </c>
      <c r="L15" s="104" t="s">
        <v>726</v>
      </c>
      <c r="M15" s="104" t="s">
        <v>732</v>
      </c>
      <c r="N15" s="104" t="s">
        <v>727</v>
      </c>
      <c r="O15" s="104" t="s">
        <v>2</v>
      </c>
      <c r="P15" s="104" t="s">
        <v>733</v>
      </c>
      <c r="Q15" s="104" t="s">
        <v>16</v>
      </c>
      <c r="R15" s="104" t="s">
        <v>17</v>
      </c>
      <c r="S15" s="104" t="s">
        <v>18</v>
      </c>
      <c r="T15" s="104" t="s">
        <v>19</v>
      </c>
      <c r="U15" s="104" t="s">
        <v>20</v>
      </c>
    </row>
    <row r="16" spans="2:21" ht="48.75" thickBot="1">
      <c r="B16" s="403"/>
      <c r="C16" s="403"/>
      <c r="D16" s="403"/>
      <c r="E16" s="403"/>
      <c r="F16" s="403"/>
      <c r="H16" s="402" t="s">
        <v>38</v>
      </c>
      <c r="I16" s="402" t="s">
        <v>31</v>
      </c>
      <c r="J16" s="402" t="s">
        <v>21</v>
      </c>
      <c r="K16" s="402"/>
      <c r="L16" s="402"/>
      <c r="M16" s="402"/>
      <c r="N16" s="402"/>
      <c r="O16" s="402"/>
      <c r="P16" s="402" t="s">
        <v>22</v>
      </c>
      <c r="Q16" s="402" t="s">
        <v>23</v>
      </c>
      <c r="R16" s="402" t="s">
        <v>24</v>
      </c>
      <c r="S16" s="402" t="s">
        <v>43</v>
      </c>
      <c r="T16" s="402" t="s">
        <v>42</v>
      </c>
      <c r="U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row>
    <row r="18" spans="2:22">
      <c r="E18" s="304"/>
      <c r="F18" s="305"/>
      <c r="H18" s="103" t="str">
        <f>[3]EB1!$B$5</f>
        <v>MIN</v>
      </c>
      <c r="I18" s="103"/>
      <c r="J18" s="103" t="str">
        <f t="shared" ref="J18:J21" si="3">$H$18&amp;C2&amp;1</f>
        <v>MINHYD1</v>
      </c>
      <c r="K18" s="103" t="s">
        <v>729</v>
      </c>
      <c r="L18" s="103" t="s">
        <v>152</v>
      </c>
      <c r="M18" s="103" t="s">
        <v>775</v>
      </c>
      <c r="N18" s="103"/>
      <c r="O18" s="103"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2">
      <c r="E19" s="305"/>
      <c r="F19" s="305"/>
      <c r="H19" s="103"/>
      <c r="I19" s="103"/>
      <c r="J19" s="103" t="str">
        <f t="shared" si="3"/>
        <v>MINGEO1</v>
      </c>
      <c r="K19" s="103" t="s">
        <v>729</v>
      </c>
      <c r="L19" s="103" t="s">
        <v>152</v>
      </c>
      <c r="M19" s="103" t="s">
        <v>776</v>
      </c>
      <c r="N19" s="103"/>
      <c r="O19" s="103" t="str">
        <f t="shared" si="4"/>
        <v xml:space="preserve">Primary Fuel Supply -:- Renewables -:- Mining - Geothermal -:- </v>
      </c>
      <c r="P19" s="103"/>
      <c r="Q19" s="103" t="str">
        <f t="shared" si="5"/>
        <v>PJ</v>
      </c>
      <c r="R19" s="103" t="str">
        <f t="shared" si="6"/>
        <v>PJa</v>
      </c>
      <c r="S19" s="103" t="s">
        <v>92</v>
      </c>
      <c r="T19" s="103"/>
      <c r="U19" s="103"/>
    </row>
    <row r="20" spans="2:22">
      <c r="E20" s="305"/>
      <c r="F20" s="305"/>
      <c r="H20" s="103"/>
      <c r="I20" s="103"/>
      <c r="J20" s="103" t="str">
        <f t="shared" si="3"/>
        <v>MINSOL1</v>
      </c>
      <c r="K20" s="103" t="s">
        <v>729</v>
      </c>
      <c r="L20" s="103" t="s">
        <v>152</v>
      </c>
      <c r="M20" s="103" t="s">
        <v>777</v>
      </c>
      <c r="N20" s="103"/>
      <c r="O20" s="103" t="str">
        <f t="shared" si="4"/>
        <v xml:space="preserve">Primary Fuel Supply -:- Renewables -:- Mining - Solar -:- </v>
      </c>
      <c r="P20" s="103"/>
      <c r="Q20" s="103" t="str">
        <f t="shared" si="5"/>
        <v>PJ</v>
      </c>
      <c r="R20" s="103" t="str">
        <f t="shared" si="6"/>
        <v>PJa</v>
      </c>
      <c r="S20" s="103" t="s">
        <v>92</v>
      </c>
      <c r="T20" s="103"/>
      <c r="U20" s="103"/>
    </row>
    <row r="21" spans="2:22">
      <c r="E21" s="304"/>
      <c r="F21" s="304"/>
      <c r="H21" s="103"/>
      <c r="I21" s="103"/>
      <c r="J21" s="103" t="str">
        <f t="shared" si="3"/>
        <v>MINWIN1</v>
      </c>
      <c r="K21" s="103" t="s">
        <v>729</v>
      </c>
      <c r="L21" s="103" t="s">
        <v>152</v>
      </c>
      <c r="M21" s="103" t="s">
        <v>778</v>
      </c>
      <c r="N21" s="103"/>
      <c r="O21" s="103" t="str">
        <f t="shared" si="4"/>
        <v xml:space="preserve">Primary Fuel Supply -:- Renewables -:- Mining - Wind -:- </v>
      </c>
      <c r="P21" s="103"/>
      <c r="Q21" s="103" t="str">
        <f t="shared" si="5"/>
        <v>PJ</v>
      </c>
      <c r="R21" s="103" t="str">
        <f t="shared" si="6"/>
        <v>PJa</v>
      </c>
      <c r="S21" s="103" t="s">
        <v>92</v>
      </c>
      <c r="T21" s="103"/>
      <c r="U21" s="103"/>
    </row>
    <row r="22" spans="2:22">
      <c r="B22" s="103"/>
      <c r="E22" s="304"/>
      <c r="F22" s="305"/>
      <c r="I22" s="103"/>
      <c r="J22" s="103" t="str">
        <f>$H$18&amp;C9&amp;1</f>
        <v>MINTID1</v>
      </c>
      <c r="K22" s="103" t="s">
        <v>729</v>
      </c>
      <c r="L22" s="103" t="s">
        <v>152</v>
      </c>
      <c r="M22" s="103" t="s">
        <v>779</v>
      </c>
      <c r="N22" s="103"/>
      <c r="O22" s="103" t="str">
        <f t="shared" si="4"/>
        <v xml:space="preserve">Primary Fuel Supply -:- Renewables -:- Mining - Tidal -:- </v>
      </c>
      <c r="P22" s="103"/>
      <c r="Q22" s="103" t="str">
        <f t="shared" si="5"/>
        <v>PJ</v>
      </c>
      <c r="R22" s="103" t="str">
        <f t="shared" si="6"/>
        <v>PJa</v>
      </c>
      <c r="S22" s="103" t="s">
        <v>92</v>
      </c>
      <c r="T22" s="99"/>
      <c r="U22" s="99"/>
    </row>
    <row r="23" spans="2:22" ht="19.5" customHeight="1">
      <c r="E23" s="304"/>
      <c r="F23" s="305"/>
      <c r="J23" s="103" t="str">
        <f>$H$18&amp;C10&amp;1</f>
        <v>MINURN1</v>
      </c>
      <c r="K23" s="103" t="s">
        <v>729</v>
      </c>
      <c r="L23" s="103"/>
      <c r="M23" s="103" t="s">
        <v>780</v>
      </c>
      <c r="N23" s="103"/>
      <c r="O23" s="103" t="str">
        <f t="shared" si="4"/>
        <v xml:space="preserve">Primary Fuel Supply -:-  -:- Mining - Uranium -:- </v>
      </c>
      <c r="P23" s="103"/>
      <c r="Q23" s="103" t="str">
        <f t="shared" si="5"/>
        <v>PJ</v>
      </c>
      <c r="R23" s="103" t="str">
        <f t="shared" si="6"/>
        <v>PJa</v>
      </c>
      <c r="S23" s="103" t="s">
        <v>92</v>
      </c>
      <c r="T23" s="99"/>
      <c r="U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I20" zoomScale="70" zoomScaleNormal="70" workbookViewId="0">
      <selection activeCell="Q39" sqref="Q39"/>
    </sheetView>
  </sheetViews>
  <sheetFormatPr defaultColWidth="20.85546875" defaultRowHeight="18" customHeight="1"/>
  <cols>
    <col min="1" max="6" width="20.85546875" style="428"/>
    <col min="7" max="8" width="45.7109375" style="428" bestFit="1" customWidth="1"/>
    <col min="9" max="9" width="82.7109375" style="428" bestFit="1" customWidth="1"/>
    <col min="10" max="10" width="62.42578125" style="428" bestFit="1" customWidth="1"/>
    <col min="11" max="11" width="20.140625" style="428" bestFit="1" customWidth="1"/>
    <col min="12" max="12" width="19.42578125" style="428" bestFit="1" customWidth="1"/>
    <col min="13" max="13" width="25.28515625" style="428" bestFit="1" customWidth="1"/>
    <col min="14" max="14" width="20.140625" style="428" bestFit="1" customWidth="1"/>
    <col min="15" max="15" width="19.42578125" style="428" bestFit="1" customWidth="1"/>
    <col min="16" max="16384" width="20.85546875" style="428"/>
  </cols>
  <sheetData>
    <row r="1" spans="1:34" ht="18" customHeight="1">
      <c r="B1" s="428" t="s">
        <v>576</v>
      </c>
      <c r="E1" s="428" t="s">
        <v>577</v>
      </c>
    </row>
    <row r="4" spans="1:34" ht="18" customHeight="1">
      <c r="B4" s="429" t="s">
        <v>14</v>
      </c>
      <c r="C4" s="429"/>
      <c r="D4" s="323"/>
      <c r="E4" s="323"/>
      <c r="F4" s="323"/>
      <c r="G4" s="323"/>
      <c r="H4" s="323"/>
      <c r="I4" s="323"/>
      <c r="J4" s="323"/>
    </row>
    <row r="5" spans="1:34" ht="18" customHeight="1">
      <c r="B5" s="430" t="s">
        <v>7</v>
      </c>
      <c r="C5" s="431" t="s">
        <v>30</v>
      </c>
      <c r="D5" s="431" t="s">
        <v>0</v>
      </c>
      <c r="E5" s="431" t="s">
        <v>727</v>
      </c>
      <c r="F5" s="431" t="s">
        <v>728</v>
      </c>
      <c r="G5" s="431" t="s">
        <v>3</v>
      </c>
      <c r="H5" s="430" t="s">
        <v>731</v>
      </c>
      <c r="I5" s="430" t="s">
        <v>4</v>
      </c>
      <c r="J5" s="430" t="s">
        <v>8</v>
      </c>
      <c r="K5" s="430" t="s">
        <v>9</v>
      </c>
      <c r="L5" s="430" t="s">
        <v>10</v>
      </c>
      <c r="M5" s="430" t="s">
        <v>12</v>
      </c>
    </row>
    <row r="6" spans="1:34" ht="18" customHeight="1" thickBot="1">
      <c r="B6" s="432" t="s">
        <v>37</v>
      </c>
      <c r="C6" s="432" t="s">
        <v>31</v>
      </c>
      <c r="D6" s="432" t="s">
        <v>26</v>
      </c>
      <c r="E6" s="432"/>
      <c r="F6" s="432"/>
      <c r="G6" s="432"/>
      <c r="H6" s="432" t="s">
        <v>27</v>
      </c>
      <c r="I6" s="432" t="s">
        <v>4</v>
      </c>
      <c r="J6" s="432" t="s">
        <v>40</v>
      </c>
      <c r="K6" s="432" t="s">
        <v>41</v>
      </c>
      <c r="L6" s="432" t="s">
        <v>28</v>
      </c>
      <c r="M6" s="432" t="s">
        <v>29</v>
      </c>
    </row>
    <row r="7" spans="1:34" ht="18" customHeight="1">
      <c r="B7" s="323" t="s">
        <v>65</v>
      </c>
      <c r="C7" s="323"/>
      <c r="D7" s="323" t="s">
        <v>578</v>
      </c>
      <c r="E7" s="428" t="s">
        <v>579</v>
      </c>
      <c r="F7" s="526"/>
      <c r="G7" s="526" t="str">
        <f xml:space="preserve"> _xlfn.CONCAT(E7, " -:- ", F7 )</f>
        <v xml:space="preserve">Forest residues and woody wastes -:- </v>
      </c>
      <c r="H7" s="428" t="s">
        <v>579</v>
      </c>
      <c r="I7" s="428" t="s">
        <v>69</v>
      </c>
      <c r="J7" s="428" t="s">
        <v>463</v>
      </c>
      <c r="K7" s="323"/>
      <c r="L7" s="323"/>
      <c r="M7" s="323"/>
    </row>
    <row r="8" spans="1:34" ht="18" customHeight="1">
      <c r="D8" s="428" t="s">
        <v>580</v>
      </c>
      <c r="E8" s="428" t="s">
        <v>581</v>
      </c>
      <c r="F8" s="526"/>
      <c r="G8" s="526" t="str">
        <f t="shared" ref="G8:G17" si="0" xml:space="preserve"> _xlfn.CONCAT(E8, " -:- ", F8 )</f>
        <v xml:space="preserve">Agricultural wastes (straws, stover, vegetable culls) -:- </v>
      </c>
      <c r="H8" s="428" t="s">
        <v>581</v>
      </c>
      <c r="I8" s="428" t="s">
        <v>69</v>
      </c>
      <c r="J8" s="428" t="s">
        <v>463</v>
      </c>
    </row>
    <row r="9" spans="1:34" ht="18" customHeight="1">
      <c r="D9" s="428" t="s">
        <v>582</v>
      </c>
      <c r="E9" s="428" t="s">
        <v>583</v>
      </c>
      <c r="F9" s="526"/>
      <c r="G9" s="526" t="str">
        <f t="shared" si="0"/>
        <v xml:space="preserve">Municipal solid waste -:- </v>
      </c>
      <c r="H9" s="428" t="s">
        <v>583</v>
      </c>
      <c r="I9" s="428" t="s">
        <v>69</v>
      </c>
      <c r="J9" s="428" t="s">
        <v>463</v>
      </c>
      <c r="K9" s="433" t="s">
        <v>92</v>
      </c>
    </row>
    <row r="10" spans="1:34" ht="18" customHeight="1">
      <c r="D10" s="428" t="s">
        <v>584</v>
      </c>
      <c r="E10" s="428" t="s">
        <v>585</v>
      </c>
      <c r="F10" s="526"/>
      <c r="G10" s="526" t="str">
        <f t="shared" si="0"/>
        <v xml:space="preserve">Animal manure -:- </v>
      </c>
      <c r="H10" s="428" t="s">
        <v>585</v>
      </c>
      <c r="I10" s="428" t="s">
        <v>69</v>
      </c>
      <c r="J10" s="428" t="s">
        <v>463</v>
      </c>
    </row>
    <row r="11" spans="1:34" ht="18" customHeight="1">
      <c r="D11" s="428" t="s">
        <v>586</v>
      </c>
      <c r="E11" s="428" t="s">
        <v>587</v>
      </c>
      <c r="F11" s="526"/>
      <c r="G11" s="526" t="str">
        <f t="shared" si="0"/>
        <v xml:space="preserve">Oil wastes -:- </v>
      </c>
      <c r="H11" s="428" t="s">
        <v>587</v>
      </c>
      <c r="I11" s="428" t="s">
        <v>69</v>
      </c>
      <c r="J11" s="428" t="s">
        <v>463</v>
      </c>
      <c r="AE11" s="320" t="s">
        <v>588</v>
      </c>
      <c r="AF11" s="320"/>
      <c r="AG11" s="320" t="s">
        <v>589</v>
      </c>
      <c r="AH11" s="320">
        <v>288</v>
      </c>
    </row>
    <row r="12" spans="1:34" ht="18" customHeight="1">
      <c r="D12" s="428" t="s">
        <v>590</v>
      </c>
      <c r="E12" s="428" t="s">
        <v>591</v>
      </c>
      <c r="F12" s="526"/>
      <c r="G12" s="526" t="str">
        <f t="shared" si="0"/>
        <v xml:space="preserve">Wood pellet -:- </v>
      </c>
      <c r="H12" s="428" t="s">
        <v>591</v>
      </c>
      <c r="I12" s="428" t="s">
        <v>69</v>
      </c>
      <c r="J12" s="428" t="s">
        <v>463</v>
      </c>
      <c r="Y12" s="428" t="s">
        <v>592</v>
      </c>
      <c r="AE12" s="320"/>
      <c r="AF12" s="320"/>
      <c r="AG12" s="320" t="s">
        <v>589</v>
      </c>
      <c r="AH12" s="320">
        <v>256</v>
      </c>
    </row>
    <row r="13" spans="1:34" ht="18" customHeight="1">
      <c r="A13" s="320"/>
      <c r="D13" s="428" t="s">
        <v>593</v>
      </c>
      <c r="E13" s="428" t="s">
        <v>594</v>
      </c>
      <c r="F13" s="526"/>
      <c r="G13" s="526" t="str">
        <f t="shared" si="0"/>
        <v xml:space="preserve">Biodiesel -:- </v>
      </c>
      <c r="H13" s="428" t="s">
        <v>594</v>
      </c>
      <c r="I13" s="428" t="s">
        <v>69</v>
      </c>
      <c r="J13" s="428" t="s">
        <v>463</v>
      </c>
      <c r="AE13" s="320"/>
      <c r="AF13" s="320"/>
      <c r="AG13" s="320" t="s">
        <v>589</v>
      </c>
      <c r="AH13" s="320">
        <v>2139</v>
      </c>
    </row>
    <row r="14" spans="1:34" ht="18" customHeight="1">
      <c r="A14" s="320"/>
      <c r="D14" s="428" t="s">
        <v>182</v>
      </c>
      <c r="E14" s="428" t="s">
        <v>595</v>
      </c>
      <c r="F14" s="526"/>
      <c r="G14" s="526" t="str">
        <f t="shared" si="0"/>
        <v xml:space="preserve">Biomass - wood -:- </v>
      </c>
      <c r="H14" s="428" t="s">
        <v>595</v>
      </c>
      <c r="I14" s="428" t="s">
        <v>69</v>
      </c>
      <c r="J14" s="428" t="s">
        <v>463</v>
      </c>
      <c r="K14" s="428" t="s">
        <v>92</v>
      </c>
      <c r="Y14" s="428" t="s">
        <v>596</v>
      </c>
      <c r="Z14" s="434">
        <f>80%</f>
        <v>0.8</v>
      </c>
      <c r="AE14" s="320"/>
      <c r="AF14" s="320"/>
      <c r="AG14" s="320" t="s">
        <v>589</v>
      </c>
      <c r="AH14" s="320">
        <v>373</v>
      </c>
    </row>
    <row r="15" spans="1:34" ht="18" customHeight="1">
      <c r="A15" s="320"/>
      <c r="D15" s="428" t="s">
        <v>677</v>
      </c>
      <c r="E15" s="428" t="s">
        <v>786</v>
      </c>
      <c r="F15" s="526"/>
      <c r="G15" s="526" t="str">
        <f t="shared" si="0"/>
        <v xml:space="preserve">Drop-In Diesel -:- </v>
      </c>
      <c r="H15" s="428" t="s">
        <v>680</v>
      </c>
      <c r="I15" s="428" t="s">
        <v>69</v>
      </c>
      <c r="J15" s="428" t="s">
        <v>463</v>
      </c>
      <c r="Y15" s="428" t="s">
        <v>597</v>
      </c>
      <c r="Z15" s="434">
        <v>0.2</v>
      </c>
      <c r="AE15" s="320"/>
      <c r="AF15" s="320"/>
      <c r="AG15" s="320" t="s">
        <v>589</v>
      </c>
      <c r="AH15" s="320">
        <v>267</v>
      </c>
    </row>
    <row r="16" spans="1:34" ht="18" customHeight="1">
      <c r="D16" s="428" t="s">
        <v>678</v>
      </c>
      <c r="E16" s="428" t="s">
        <v>787</v>
      </c>
      <c r="F16" s="526"/>
      <c r="G16" s="526" t="str">
        <f t="shared" si="0"/>
        <v xml:space="preserve">Drop-In Jet -:- </v>
      </c>
      <c r="H16" s="428" t="s">
        <v>681</v>
      </c>
      <c r="I16" s="428" t="s">
        <v>69</v>
      </c>
      <c r="J16" s="428" t="s">
        <v>463</v>
      </c>
      <c r="AE16" s="320"/>
      <c r="AF16" s="320"/>
      <c r="AG16" s="320" t="s">
        <v>597</v>
      </c>
      <c r="AH16" s="320">
        <v>316</v>
      </c>
    </row>
    <row r="17" spans="2:34" ht="18" customHeight="1">
      <c r="D17" s="428" t="s">
        <v>689</v>
      </c>
      <c r="E17" s="530" t="s">
        <v>171</v>
      </c>
      <c r="F17" s="526"/>
      <c r="G17" s="526" t="str">
        <f t="shared" si="0"/>
        <v xml:space="preserve">Wood -:- </v>
      </c>
      <c r="H17" s="428" t="s">
        <v>693</v>
      </c>
      <c r="I17" s="428" t="s">
        <v>69</v>
      </c>
      <c r="J17" s="428" t="s">
        <v>463</v>
      </c>
      <c r="Y17" s="428" t="s">
        <v>598</v>
      </c>
      <c r="Z17" s="428">
        <v>66.489999999999995</v>
      </c>
      <c r="AE17" s="320"/>
      <c r="AF17" s="320"/>
      <c r="AG17" s="320" t="s">
        <v>597</v>
      </c>
      <c r="AH17" s="320">
        <v>73</v>
      </c>
    </row>
    <row r="18" spans="2:34" ht="18" customHeight="1">
      <c r="AE18" s="320"/>
      <c r="AF18" s="320"/>
      <c r="AG18" s="320" t="s">
        <v>597</v>
      </c>
      <c r="AH18" s="320">
        <v>149</v>
      </c>
    </row>
    <row r="19" spans="2:34" ht="18" customHeight="1">
      <c r="B19" s="429" t="s">
        <v>15</v>
      </c>
      <c r="C19" s="429"/>
      <c r="D19" s="323"/>
      <c r="E19" s="323"/>
      <c r="F19" s="323"/>
      <c r="G19" s="323"/>
      <c r="H19" s="323"/>
      <c r="I19" s="323"/>
      <c r="J19" s="323"/>
      <c r="Y19" s="435"/>
      <c r="Z19" s="435" t="s">
        <v>69</v>
      </c>
      <c r="AA19" s="428" t="s">
        <v>69</v>
      </c>
      <c r="AB19" s="435" t="s">
        <v>69</v>
      </c>
      <c r="AC19" s="435" t="s">
        <v>69</v>
      </c>
      <c r="AE19" s="320"/>
      <c r="AF19" s="320"/>
      <c r="AG19" s="320" t="s">
        <v>597</v>
      </c>
      <c r="AH19" s="320">
        <v>263</v>
      </c>
    </row>
    <row r="20" spans="2:34" ht="18" customHeight="1">
      <c r="B20" s="430" t="s">
        <v>11</v>
      </c>
      <c r="C20" s="431" t="s">
        <v>30</v>
      </c>
      <c r="D20" s="431" t="s">
        <v>1</v>
      </c>
      <c r="E20" s="431" t="s">
        <v>725</v>
      </c>
      <c r="F20" s="431" t="s">
        <v>726</v>
      </c>
      <c r="G20" s="431" t="s">
        <v>732</v>
      </c>
      <c r="H20" s="431" t="s">
        <v>727</v>
      </c>
      <c r="I20" s="431" t="s">
        <v>2</v>
      </c>
      <c r="J20" s="430" t="s">
        <v>733</v>
      </c>
      <c r="K20" s="430" t="s">
        <v>16</v>
      </c>
      <c r="L20" s="430" t="s">
        <v>17</v>
      </c>
      <c r="M20" s="430" t="s">
        <v>18</v>
      </c>
      <c r="N20" s="430" t="s">
        <v>19</v>
      </c>
      <c r="O20" s="430" t="s">
        <v>20</v>
      </c>
      <c r="Y20" s="435" t="s">
        <v>599</v>
      </c>
      <c r="Z20" s="435">
        <v>2005</v>
      </c>
      <c r="AA20" s="428">
        <v>2015</v>
      </c>
      <c r="AB20" s="435">
        <v>2030</v>
      </c>
      <c r="AC20" s="435">
        <v>2050</v>
      </c>
      <c r="AE20" s="320"/>
      <c r="AF20" s="320"/>
      <c r="AG20" s="320" t="s">
        <v>154</v>
      </c>
      <c r="AH20" s="320">
        <f>SUM(AH11:AH19)</f>
        <v>4124</v>
      </c>
    </row>
    <row r="21" spans="2:34" ht="18" customHeight="1" thickBot="1">
      <c r="B21" s="432" t="s">
        <v>38</v>
      </c>
      <c r="C21" s="432" t="s">
        <v>31</v>
      </c>
      <c r="D21" s="432" t="s">
        <v>21</v>
      </c>
      <c r="E21" s="432"/>
      <c r="F21" s="432"/>
      <c r="G21" s="432"/>
      <c r="H21" s="432"/>
      <c r="I21" s="432"/>
      <c r="J21" s="432" t="s">
        <v>22</v>
      </c>
      <c r="K21" s="432" t="s">
        <v>23</v>
      </c>
      <c r="L21" s="432" t="s">
        <v>24</v>
      </c>
      <c r="M21" s="432" t="s">
        <v>43</v>
      </c>
      <c r="N21" s="432" t="s">
        <v>42</v>
      </c>
      <c r="O21" s="432" t="s">
        <v>25</v>
      </c>
      <c r="Y21" s="435" t="s">
        <v>600</v>
      </c>
      <c r="Z21" s="435">
        <v>18.3</v>
      </c>
      <c r="AA21" s="428">
        <f>+(Z21+AB21)/2</f>
        <v>30.65</v>
      </c>
      <c r="AB21" s="435">
        <v>43</v>
      </c>
      <c r="AC21" s="435">
        <v>36.9</v>
      </c>
      <c r="AE21" s="320"/>
      <c r="AF21" s="320"/>
      <c r="AG21" s="320"/>
      <c r="AH21" s="320"/>
    </row>
    <row r="22" spans="2:34" ht="18" customHeight="1" thickBot="1">
      <c r="B22" s="432" t="s">
        <v>73</v>
      </c>
      <c r="C22" s="432"/>
      <c r="D22" s="432"/>
      <c r="E22" s="432"/>
      <c r="F22" s="432"/>
      <c r="G22" s="432"/>
      <c r="H22" s="432"/>
      <c r="I22" s="432"/>
      <c r="J22" s="432"/>
      <c r="K22" s="432"/>
      <c r="L22" s="432"/>
      <c r="M22" s="432"/>
      <c r="N22" s="432"/>
      <c r="O22" s="432"/>
      <c r="Y22" s="435" t="s">
        <v>601</v>
      </c>
      <c r="Z22" s="435">
        <v>8.8000000000000007</v>
      </c>
      <c r="AA22" s="428">
        <f t="shared" ref="AA22:AA36" si="1">+(Z22+AB22)/2</f>
        <v>10.100000000000001</v>
      </c>
      <c r="AB22" s="435">
        <v>11.4</v>
      </c>
      <c r="AC22" s="435">
        <v>23</v>
      </c>
      <c r="AE22" s="320"/>
      <c r="AF22" s="320"/>
      <c r="AG22" s="436" t="s">
        <v>589</v>
      </c>
      <c r="AH22" s="436">
        <f>SUM(AH11:AH15)/AH20</f>
        <v>0.80577109602327834</v>
      </c>
    </row>
    <row r="23" spans="2:34" ht="18" customHeight="1">
      <c r="B23" s="323" t="str">
        <f>[3]EB1!$B$5</f>
        <v>MIN</v>
      </c>
      <c r="C23" s="323"/>
      <c r="D23" s="323" t="str">
        <f>+B51</f>
        <v>MINWODWST00</v>
      </c>
      <c r="E23" s="103" t="s">
        <v>729</v>
      </c>
      <c r="F23" s="103" t="s">
        <v>730</v>
      </c>
      <c r="G23" s="323"/>
      <c r="H23" s="322" t="s">
        <v>602</v>
      </c>
      <c r="I23" s="526" t="str">
        <f t="shared" ref="I23:I45" si="2" xml:space="preserve"> _xlfn.CONCAT( E23, " -:- ", F23, " -:- ", G23, " -:- ", H23)</f>
        <v>Primary Fuel Supply -:- Biomass/Biofuels -:-  -:- Residual Woody Biomass</v>
      </c>
      <c r="J23" s="322" t="s">
        <v>602</v>
      </c>
      <c r="K23" s="323" t="str">
        <f t="shared" ref="K23:K43" si="3">$I$7</f>
        <v>PJ</v>
      </c>
      <c r="L23" s="323" t="str">
        <f t="shared" ref="L23:L32" si="4">$I$7&amp;"a"</f>
        <v>PJa</v>
      </c>
      <c r="M23" s="323"/>
      <c r="N23" s="323"/>
      <c r="O23" s="323"/>
      <c r="Y23" s="435" t="s">
        <v>603</v>
      </c>
      <c r="Z23" s="435">
        <v>4.4000000000000004</v>
      </c>
      <c r="AA23" s="428">
        <f t="shared" si="1"/>
        <v>3.5500000000000003</v>
      </c>
      <c r="AB23" s="435">
        <v>2.7</v>
      </c>
      <c r="AC23" s="435">
        <v>3.6</v>
      </c>
      <c r="AE23" s="320"/>
      <c r="AF23" s="320"/>
      <c r="AG23" s="436" t="s">
        <v>597</v>
      </c>
      <c r="AH23" s="436">
        <f>SUM(AH16:AH19)/AH20</f>
        <v>0.19422890397672163</v>
      </c>
    </row>
    <row r="24" spans="2:34" ht="18" customHeight="1">
      <c r="B24" s="323" t="str">
        <f>[3]EB1!$B$5</f>
        <v>MIN</v>
      </c>
      <c r="C24" s="323"/>
      <c r="D24" s="323" t="str">
        <f>+B52</f>
        <v>MINWODWST01</v>
      </c>
      <c r="E24" s="103" t="s">
        <v>729</v>
      </c>
      <c r="F24" s="103" t="s">
        <v>730</v>
      </c>
      <c r="G24" s="323"/>
      <c r="H24" s="322" t="s">
        <v>604</v>
      </c>
      <c r="I24" s="526" t="str">
        <f t="shared" si="2"/>
        <v>Primary Fuel Supply -:- Biomass/Biofuels -:-  -:- Purpose Grown Forests</v>
      </c>
      <c r="J24" s="322" t="s">
        <v>604</v>
      </c>
      <c r="K24" s="323" t="str">
        <f t="shared" si="3"/>
        <v>PJ</v>
      </c>
      <c r="L24" s="323" t="str">
        <f t="shared" si="4"/>
        <v>PJa</v>
      </c>
      <c r="M24" s="323"/>
      <c r="N24" s="323"/>
      <c r="O24" s="323"/>
      <c r="Y24" s="435" t="s">
        <v>605</v>
      </c>
      <c r="Z24" s="435">
        <v>0.4</v>
      </c>
      <c r="AA24" s="428">
        <f t="shared" si="1"/>
        <v>0.4</v>
      </c>
      <c r="AB24" s="435">
        <v>0.4</v>
      </c>
      <c r="AC24" s="435">
        <v>0.4</v>
      </c>
      <c r="AE24" s="320"/>
      <c r="AF24" s="320"/>
      <c r="AG24" s="320"/>
      <c r="AH24" s="320"/>
    </row>
    <row r="25" spans="2:34" ht="18" customHeight="1">
      <c r="B25" s="323" t="str">
        <f>[3]EB1!$B$5</f>
        <v>MIN</v>
      </c>
      <c r="C25" s="323"/>
      <c r="D25" s="323" t="str">
        <f t="shared" ref="D25:D31" si="5">+B54</f>
        <v>MINAGRWST00</v>
      </c>
      <c r="E25" s="103" t="s">
        <v>729</v>
      </c>
      <c r="F25" s="103" t="s">
        <v>730</v>
      </c>
      <c r="G25" s="323"/>
      <c r="H25" s="322" t="s">
        <v>606</v>
      </c>
      <c r="I25" s="526" t="str">
        <f t="shared" si="2"/>
        <v>Primary Fuel Supply -:- Biomass/Biofuels -:-  -:- Straw &amp; Stover</v>
      </c>
      <c r="J25" s="322" t="s">
        <v>606</v>
      </c>
      <c r="K25" s="323" t="str">
        <f t="shared" si="3"/>
        <v>PJ</v>
      </c>
      <c r="L25" s="323" t="str">
        <f t="shared" si="4"/>
        <v>PJa</v>
      </c>
      <c r="M25" s="323"/>
      <c r="N25" s="323"/>
      <c r="O25" s="323"/>
      <c r="Y25" s="435" t="s">
        <v>607</v>
      </c>
      <c r="Z25" s="435">
        <v>9.1</v>
      </c>
      <c r="AA25" s="428">
        <f t="shared" si="1"/>
        <v>9.1</v>
      </c>
      <c r="AB25" s="435">
        <v>9.1</v>
      </c>
      <c r="AC25" s="435">
        <v>9.1</v>
      </c>
      <c r="AE25" s="320" t="s">
        <v>608</v>
      </c>
      <c r="AF25" s="320"/>
      <c r="AG25" s="320"/>
      <c r="AH25" s="320"/>
    </row>
    <row r="26" spans="2:34" ht="18" customHeight="1">
      <c r="B26" s="323" t="str">
        <f>[3]EB1!$B$5</f>
        <v>MIN</v>
      </c>
      <c r="C26" s="323"/>
      <c r="D26" s="323" t="str">
        <f t="shared" si="5"/>
        <v>MINAGRWST01</v>
      </c>
      <c r="E26" s="103" t="s">
        <v>729</v>
      </c>
      <c r="F26" s="103" t="s">
        <v>730</v>
      </c>
      <c r="G26" s="323"/>
      <c r="H26" s="322" t="s">
        <v>609</v>
      </c>
      <c r="I26" s="526" t="str">
        <f t="shared" si="2"/>
        <v>Primary Fuel Supply -:- Biomass/Biofuels -:-  -:- Fruit and vegetables culls</v>
      </c>
      <c r="J26" s="322" t="s">
        <v>609</v>
      </c>
      <c r="K26" s="323" t="str">
        <f t="shared" si="3"/>
        <v>PJ</v>
      </c>
      <c r="L26" s="323" t="str">
        <f t="shared" si="4"/>
        <v>PJa</v>
      </c>
      <c r="M26" s="323"/>
      <c r="N26" s="323"/>
      <c r="O26" s="323"/>
      <c r="Y26" s="435" t="s">
        <v>610</v>
      </c>
      <c r="Z26" s="435">
        <v>3.8</v>
      </c>
      <c r="AA26" s="428">
        <f t="shared" si="1"/>
        <v>3.8</v>
      </c>
      <c r="AB26" s="435">
        <v>3.8</v>
      </c>
      <c r="AC26" s="435">
        <v>3.9</v>
      </c>
      <c r="AE26" s="320" t="s">
        <v>611</v>
      </c>
      <c r="AF26" s="320"/>
      <c r="AG26" s="320" t="s">
        <v>589</v>
      </c>
      <c r="AH26" s="320">
        <v>56650</v>
      </c>
    </row>
    <row r="27" spans="2:34" ht="18" customHeight="1">
      <c r="B27" s="323" t="str">
        <f>[3]EB1!$B$5</f>
        <v>MIN</v>
      </c>
      <c r="D27" s="428" t="str">
        <f t="shared" si="5"/>
        <v>MINMNCWST00</v>
      </c>
      <c r="E27" s="103" t="s">
        <v>729</v>
      </c>
      <c r="F27" s="103" t="s">
        <v>730</v>
      </c>
      <c r="H27" s="322" t="s">
        <v>612</v>
      </c>
      <c r="I27" s="526" t="str">
        <f t="shared" si="2"/>
        <v>Primary Fuel Supply -:- Biomass/Biofuels -:-  -:- Municipal Solid Waste</v>
      </c>
      <c r="J27" s="322" t="s">
        <v>612</v>
      </c>
      <c r="K27" s="323" t="str">
        <f t="shared" si="3"/>
        <v>PJ</v>
      </c>
      <c r="L27" s="323" t="str">
        <f t="shared" si="4"/>
        <v>PJa</v>
      </c>
      <c r="Y27" s="435" t="s">
        <v>613</v>
      </c>
      <c r="Z27" s="435">
        <v>1.5</v>
      </c>
      <c r="AA27" s="428">
        <f t="shared" si="1"/>
        <v>1.5</v>
      </c>
      <c r="AB27" s="435">
        <v>1.5</v>
      </c>
      <c r="AC27" s="435">
        <v>1.6</v>
      </c>
      <c r="AE27" s="320"/>
      <c r="AF27" s="320"/>
      <c r="AG27" s="320" t="s">
        <v>597</v>
      </c>
      <c r="AH27" s="320">
        <v>40400</v>
      </c>
    </row>
    <row r="28" spans="2:34" ht="18" customHeight="1">
      <c r="B28" s="323" t="str">
        <f>+B27</f>
        <v>MIN</v>
      </c>
      <c r="D28" s="428" t="str">
        <f t="shared" si="5"/>
        <v>MINANMMNR00</v>
      </c>
      <c r="E28" s="103" t="s">
        <v>729</v>
      </c>
      <c r="F28" s="103" t="s">
        <v>730</v>
      </c>
      <c r="H28" s="322" t="s">
        <v>614</v>
      </c>
      <c r="I28" s="526" t="str">
        <f t="shared" si="2"/>
        <v>Primary Fuel Supply -:- Biomass/Biofuels -:-  -:- Animal Manure</v>
      </c>
      <c r="J28" s="322" t="s">
        <v>614</v>
      </c>
      <c r="K28" s="323" t="str">
        <f t="shared" si="3"/>
        <v>PJ</v>
      </c>
      <c r="L28" s="323" t="str">
        <f t="shared" si="4"/>
        <v>PJa</v>
      </c>
      <c r="Y28" s="435" t="s">
        <v>615</v>
      </c>
      <c r="Z28" s="435">
        <v>0.9</v>
      </c>
      <c r="AA28" s="428">
        <f t="shared" si="1"/>
        <v>1</v>
      </c>
      <c r="AB28" s="435">
        <v>1.1000000000000001</v>
      </c>
      <c r="AC28" s="435">
        <v>1.2</v>
      </c>
      <c r="AE28" s="320"/>
      <c r="AF28" s="320"/>
      <c r="AG28" s="320" t="s">
        <v>154</v>
      </c>
      <c r="AH28" s="320">
        <f>SUM(AH26:AH27)</f>
        <v>97050</v>
      </c>
    </row>
    <row r="29" spans="2:34" ht="18" customHeight="1">
      <c r="B29" s="323" t="str">
        <f>[3]EB1!$B$5</f>
        <v>MIN</v>
      </c>
      <c r="D29" s="428" t="str">
        <f t="shared" si="5"/>
        <v>MINOILWST00</v>
      </c>
      <c r="E29" s="103" t="s">
        <v>729</v>
      </c>
      <c r="F29" s="103" t="s">
        <v>730</v>
      </c>
      <c r="H29" s="322" t="s">
        <v>616</v>
      </c>
      <c r="I29" s="526" t="str">
        <f t="shared" si="2"/>
        <v>Primary Fuel Supply -:- Biomass/Biofuels -:-  -:- Waste Oil</v>
      </c>
      <c r="J29" s="322" t="s">
        <v>616</v>
      </c>
      <c r="K29" s="323" t="str">
        <f t="shared" si="3"/>
        <v>PJ</v>
      </c>
      <c r="L29" s="323" t="str">
        <f t="shared" si="4"/>
        <v>PJa</v>
      </c>
      <c r="M29" s="433"/>
      <c r="U29" s="428" t="s">
        <v>694</v>
      </c>
      <c r="Y29" s="435" t="s">
        <v>617</v>
      </c>
      <c r="Z29" s="435">
        <v>2.8</v>
      </c>
      <c r="AA29" s="428">
        <f t="shared" si="1"/>
        <v>2.8499999999999996</v>
      </c>
      <c r="AB29" s="435">
        <v>2.9</v>
      </c>
      <c r="AC29" s="435">
        <v>2.9</v>
      </c>
      <c r="AE29" s="320"/>
      <c r="AF29" s="320"/>
      <c r="AG29" s="320"/>
      <c r="AH29" s="320"/>
    </row>
    <row r="30" spans="2:34" ht="18" customHeight="1">
      <c r="B30" s="323" t="str">
        <f>[3]EB1!$B$5</f>
        <v>MIN</v>
      </c>
      <c r="D30" s="428" t="str">
        <f t="shared" si="5"/>
        <v>MINOILWST01</v>
      </c>
      <c r="E30" s="103" t="s">
        <v>729</v>
      </c>
      <c r="F30" s="103" t="s">
        <v>730</v>
      </c>
      <c r="H30" s="322" t="s">
        <v>618</v>
      </c>
      <c r="I30" s="526" t="str">
        <f t="shared" si="2"/>
        <v>Primary Fuel Supply -:- Biomass/Biofuels -:-  -:- Tallow Waste</v>
      </c>
      <c r="J30" s="322" t="s">
        <v>618</v>
      </c>
      <c r="K30" s="323" t="str">
        <f t="shared" si="3"/>
        <v>PJ</v>
      </c>
      <c r="L30" s="323" t="str">
        <f t="shared" si="4"/>
        <v>PJa</v>
      </c>
      <c r="U30" s="428" t="s">
        <v>695</v>
      </c>
      <c r="Y30" s="435" t="s">
        <v>619</v>
      </c>
      <c r="Z30" s="435">
        <v>1.5</v>
      </c>
      <c r="AA30" s="428">
        <f t="shared" si="1"/>
        <v>1.5</v>
      </c>
      <c r="AB30" s="435">
        <v>1.5</v>
      </c>
      <c r="AC30" s="435">
        <v>1.6</v>
      </c>
      <c r="AE30" s="320"/>
      <c r="AF30" s="320"/>
      <c r="AG30" s="436" t="s">
        <v>589</v>
      </c>
      <c r="AH30" s="436">
        <f>AH26/AH28</f>
        <v>0.58371973209685724</v>
      </c>
    </row>
    <row r="31" spans="2:34" ht="18" customHeight="1">
      <c r="B31" s="323" t="str">
        <f>[3]EB1!$B$5</f>
        <v>MIN</v>
      </c>
      <c r="D31" s="428" t="str">
        <f t="shared" si="5"/>
        <v>MINWODSUPCUR00</v>
      </c>
      <c r="E31" s="103" t="s">
        <v>729</v>
      </c>
      <c r="F31" s="103" t="s">
        <v>730</v>
      </c>
      <c r="H31" s="323" t="s">
        <v>620</v>
      </c>
      <c r="I31" s="526" t="str">
        <f t="shared" si="2"/>
        <v>Primary Fuel Supply -:- Biomass/Biofuels -:-  -:- Domestic supply of current wood in use</v>
      </c>
      <c r="J31" s="323" t="s">
        <v>620</v>
      </c>
      <c r="K31" s="323" t="str">
        <f t="shared" si="3"/>
        <v>PJ</v>
      </c>
      <c r="L31" s="323" t="str">
        <f t="shared" si="4"/>
        <v>PJa</v>
      </c>
      <c r="U31" s="428" t="s">
        <v>30</v>
      </c>
      <c r="V31" s="428" t="s">
        <v>696</v>
      </c>
      <c r="W31" s="428">
        <v>2018</v>
      </c>
      <c r="Y31" s="435" t="s">
        <v>621</v>
      </c>
      <c r="Z31" s="435">
        <v>0.1</v>
      </c>
      <c r="AA31" s="428">
        <f t="shared" si="1"/>
        <v>0.1</v>
      </c>
      <c r="AB31" s="435">
        <v>0.1</v>
      </c>
      <c r="AC31" s="435">
        <v>0.1</v>
      </c>
      <c r="AE31" s="320"/>
      <c r="AF31" s="320"/>
      <c r="AG31" s="436" t="s">
        <v>597</v>
      </c>
      <c r="AH31" s="436">
        <f>AH27/AH28</f>
        <v>0.41628026790314271</v>
      </c>
    </row>
    <row r="32" spans="2:34" ht="18" customHeight="1">
      <c r="B32" s="323" t="s">
        <v>781</v>
      </c>
      <c r="D32" s="428" t="s">
        <v>622</v>
      </c>
      <c r="E32" s="103" t="s">
        <v>729</v>
      </c>
      <c r="F32" s="103" t="s">
        <v>730</v>
      </c>
      <c r="H32" s="323" t="str">
        <f>+H31</f>
        <v>Domestic supply of current wood in use</v>
      </c>
      <c r="I32" s="526" t="str">
        <f t="shared" si="2"/>
        <v>Primary Fuel Supply -:- Biomass/Biofuels -:-  -:- Domestic supply of current wood in use</v>
      </c>
      <c r="J32" s="323" t="str">
        <f>+J31</f>
        <v>Domestic supply of current wood in use</v>
      </c>
      <c r="K32" s="323" t="str">
        <f t="shared" si="3"/>
        <v>PJ</v>
      </c>
      <c r="L32" s="323" t="str">
        <f t="shared" si="4"/>
        <v>PJa</v>
      </c>
      <c r="U32" s="428" t="s">
        <v>589</v>
      </c>
      <c r="V32" s="428" t="s">
        <v>697</v>
      </c>
      <c r="W32" s="428">
        <v>40.085199119999999</v>
      </c>
      <c r="X32" s="428">
        <f>W32*0.88</f>
        <v>35.274975225600002</v>
      </c>
      <c r="Y32" s="435" t="s">
        <v>623</v>
      </c>
      <c r="Z32" s="435">
        <v>0.04</v>
      </c>
      <c r="AA32" s="428">
        <f t="shared" si="1"/>
        <v>0.02</v>
      </c>
      <c r="AB32" s="435">
        <v>0</v>
      </c>
      <c r="AC32" s="435">
        <v>0.1</v>
      </c>
      <c r="AE32" s="320"/>
      <c r="AF32" s="320"/>
      <c r="AG32" s="320"/>
      <c r="AH32" s="320"/>
    </row>
    <row r="33" spans="1:34" ht="18" customHeight="1">
      <c r="B33" s="428" t="s">
        <v>87</v>
      </c>
      <c r="D33" s="428" t="str">
        <f>+"REF_"&amp;D7</f>
        <v>REF_WODWST</v>
      </c>
      <c r="E33" s="103" t="s">
        <v>729</v>
      </c>
      <c r="F33" s="103" t="s">
        <v>730</v>
      </c>
      <c r="H33" s="323" t="str">
        <f>+"Biogas production refinery from "&amp;D7</f>
        <v>Biogas production refinery from WODWST</v>
      </c>
      <c r="I33" s="526" t="str">
        <f t="shared" si="2"/>
        <v>Primary Fuel Supply -:- Biomass/Biofuels -:-  -:- Biogas production refinery from WODWST</v>
      </c>
      <c r="J33" s="323" t="str">
        <f>+"Biogas production refinery from "&amp;H7</f>
        <v>Biogas production refinery from Forest residues and woody wastes</v>
      </c>
      <c r="K33" s="323" t="str">
        <f t="shared" si="3"/>
        <v>PJ</v>
      </c>
      <c r="L33" s="323" t="s">
        <v>624</v>
      </c>
      <c r="U33" s="428" t="s">
        <v>589</v>
      </c>
      <c r="V33" s="428" t="s">
        <v>698</v>
      </c>
      <c r="W33" s="428">
        <v>40.085199119999999</v>
      </c>
      <c r="X33" s="428">
        <f t="shared" ref="X33:X35" si="6">W33*0.88</f>
        <v>35.274975225600002</v>
      </c>
      <c r="Y33" s="435" t="s">
        <v>625</v>
      </c>
      <c r="Z33" s="435">
        <v>0.5</v>
      </c>
      <c r="AA33" s="428">
        <f t="shared" si="1"/>
        <v>0.5</v>
      </c>
      <c r="AB33" s="435">
        <v>0.5</v>
      </c>
      <c r="AC33" s="435">
        <v>0.6</v>
      </c>
      <c r="AE33" s="320"/>
      <c r="AF33" s="320"/>
      <c r="AG33" s="320"/>
      <c r="AH33" s="320"/>
    </row>
    <row r="34" spans="1:34" ht="18" customHeight="1">
      <c r="B34" s="428" t="s">
        <v>87</v>
      </c>
      <c r="D34" s="428" t="str">
        <f>+"REF_"&amp;D8</f>
        <v>REF_AGRWST</v>
      </c>
      <c r="E34" s="103" t="s">
        <v>729</v>
      </c>
      <c r="F34" s="103" t="s">
        <v>730</v>
      </c>
      <c r="H34" s="323" t="str">
        <f>+"Biogas production refinery from "&amp;D8</f>
        <v>Biogas production refinery from AGRWST</v>
      </c>
      <c r="I34" s="526" t="str">
        <f t="shared" si="2"/>
        <v>Primary Fuel Supply -:- Biomass/Biofuels -:-  -:- Biogas production refinery from AGRWST</v>
      </c>
      <c r="J34" s="323" t="str">
        <f>+"Biogas production refinery from "&amp;H8</f>
        <v>Biogas production refinery from Agricultural wastes (straws, stover, vegetable culls)</v>
      </c>
      <c r="K34" s="323" t="str">
        <f t="shared" si="3"/>
        <v>PJ</v>
      </c>
      <c r="L34" s="323" t="s">
        <v>624</v>
      </c>
      <c r="U34" s="428" t="s">
        <v>597</v>
      </c>
      <c r="V34" s="428" t="s">
        <v>697</v>
      </c>
      <c r="W34" s="428">
        <v>3.6183305880000001</v>
      </c>
      <c r="X34" s="428">
        <f t="shared" si="6"/>
        <v>3.1841309174400001</v>
      </c>
      <c r="Y34" s="435" t="s">
        <v>626</v>
      </c>
      <c r="Z34" s="435">
        <v>0.6</v>
      </c>
      <c r="AA34" s="428">
        <f t="shared" si="1"/>
        <v>0.6</v>
      </c>
      <c r="AB34" s="435">
        <v>0.6</v>
      </c>
      <c r="AC34" s="435">
        <v>0.7</v>
      </c>
      <c r="AE34" s="320" t="s">
        <v>627</v>
      </c>
      <c r="AF34" s="320"/>
      <c r="AG34" s="320"/>
      <c r="AH34" s="320"/>
    </row>
    <row r="35" spans="1:34" ht="18" customHeight="1">
      <c r="B35" s="428" t="s">
        <v>474</v>
      </c>
      <c r="D35" s="428" t="str">
        <f>+"REF_"&amp;D9</f>
        <v>REF_MNCWST</v>
      </c>
      <c r="E35" s="103" t="s">
        <v>729</v>
      </c>
      <c r="F35" s="103" t="s">
        <v>730</v>
      </c>
      <c r="H35" s="323" t="str">
        <f>+"Biogas production refinery from "&amp;D9</f>
        <v>Biogas production refinery from MNCWST</v>
      </c>
      <c r="I35" s="526" t="str">
        <f t="shared" si="2"/>
        <v>Primary Fuel Supply -:- Biomass/Biofuels -:-  -:- Biogas production refinery from MNCWST</v>
      </c>
      <c r="J35" s="323" t="str">
        <f>+"Biogas production refinery from "&amp;H9</f>
        <v>Biogas production refinery from Municipal solid waste</v>
      </c>
      <c r="K35" s="323" t="str">
        <f t="shared" si="3"/>
        <v>PJ</v>
      </c>
      <c r="L35" s="323" t="s">
        <v>624</v>
      </c>
      <c r="U35" s="428" t="s">
        <v>597</v>
      </c>
      <c r="V35" s="428" t="s">
        <v>698</v>
      </c>
      <c r="W35" s="428">
        <v>3.6183305880000001</v>
      </c>
      <c r="X35" s="428">
        <f t="shared" si="6"/>
        <v>3.1841309174400001</v>
      </c>
      <c r="Y35" s="435" t="s">
        <v>628</v>
      </c>
      <c r="Z35" s="435">
        <v>0.2</v>
      </c>
      <c r="AA35" s="428">
        <f t="shared" si="1"/>
        <v>0.2</v>
      </c>
      <c r="AB35" s="435">
        <v>0.2</v>
      </c>
      <c r="AC35" s="435">
        <v>0.2</v>
      </c>
      <c r="AE35" s="320" t="s">
        <v>629</v>
      </c>
      <c r="AF35" s="320"/>
      <c r="AG35" s="320" t="s">
        <v>589</v>
      </c>
      <c r="AH35" s="320">
        <v>2.16</v>
      </c>
    </row>
    <row r="36" spans="1:34" ht="18" customHeight="1">
      <c r="B36" s="428" t="s">
        <v>87</v>
      </c>
      <c r="D36" s="428" t="str">
        <f>+"REF_"&amp;D10</f>
        <v>REF_ANMMNR</v>
      </c>
      <c r="E36" s="103" t="s">
        <v>729</v>
      </c>
      <c r="F36" s="103" t="s">
        <v>730</v>
      </c>
      <c r="H36" s="323" t="str">
        <f>+"Biogas production refinery from "&amp;D10</f>
        <v>Biogas production refinery from ANMMNR</v>
      </c>
      <c r="I36" s="526" t="str">
        <f t="shared" si="2"/>
        <v>Primary Fuel Supply -:- Biomass/Biofuels -:-  -:- Biogas production refinery from ANMMNR</v>
      </c>
      <c r="J36" s="323" t="str">
        <f>+"Biogas production refinery from "&amp;H10</f>
        <v>Biogas production refinery from Animal manure</v>
      </c>
      <c r="K36" s="323" t="str">
        <f t="shared" si="3"/>
        <v>PJ</v>
      </c>
      <c r="L36" s="323" t="s">
        <v>624</v>
      </c>
      <c r="Y36" s="435" t="s">
        <v>630</v>
      </c>
      <c r="Z36" s="435">
        <v>4.5</v>
      </c>
      <c r="AA36" s="428">
        <f t="shared" si="1"/>
        <v>4.5</v>
      </c>
      <c r="AB36" s="435">
        <v>4.5</v>
      </c>
      <c r="AC36" s="435">
        <v>4.5</v>
      </c>
      <c r="AE36" s="320"/>
      <c r="AF36" s="320"/>
      <c r="AG36" s="320" t="s">
        <v>597</v>
      </c>
      <c r="AH36" s="320">
        <v>0.69</v>
      </c>
    </row>
    <row r="37" spans="1:34" ht="18" customHeight="1">
      <c r="B37" s="428" t="s">
        <v>474</v>
      </c>
      <c r="D37" s="428" t="s">
        <v>631</v>
      </c>
      <c r="E37" s="103" t="s">
        <v>729</v>
      </c>
      <c r="F37" s="103" t="s">
        <v>730</v>
      </c>
      <c r="H37" s="323" t="s">
        <v>632</v>
      </c>
      <c r="I37" s="526" t="str">
        <f t="shared" si="2"/>
        <v>Primary Fuel Supply -:- Biomass/Biofuels -:-  -:- Biogas to natural gas</v>
      </c>
      <c r="J37" s="323" t="s">
        <v>632</v>
      </c>
      <c r="K37" s="323" t="str">
        <f t="shared" si="3"/>
        <v>PJ</v>
      </c>
      <c r="L37" s="323" t="s">
        <v>624</v>
      </c>
      <c r="T37" s="428">
        <v>0.78427899999999995</v>
      </c>
      <c r="U37" s="428">
        <v>1.2122930000000001</v>
      </c>
      <c r="V37" s="428">
        <v>1.5635509999999999</v>
      </c>
      <c r="W37" s="428">
        <v>1.8268260000000001</v>
      </c>
      <c r="X37" s="428">
        <v>2.4743819999999999</v>
      </c>
      <c r="Y37" s="435" t="s">
        <v>225</v>
      </c>
      <c r="Z37" s="435">
        <v>57.3</v>
      </c>
      <c r="AA37" s="428">
        <f>SUM(AA21:AA36)</f>
        <v>70.369999999999976</v>
      </c>
      <c r="AB37" s="435">
        <v>83.1</v>
      </c>
      <c r="AC37" s="435">
        <v>90</v>
      </c>
      <c r="AE37" s="320"/>
      <c r="AF37" s="320"/>
      <c r="AG37" s="320" t="s">
        <v>154</v>
      </c>
      <c r="AH37" s="320">
        <f>SUM(AH35:AH36)</f>
        <v>2.85</v>
      </c>
    </row>
    <row r="38" spans="1:34" ht="18" customHeight="1">
      <c r="B38" s="428" t="s">
        <v>87</v>
      </c>
      <c r="D38" s="428" t="str">
        <f>+B73</f>
        <v>CT_CWODPLT</v>
      </c>
      <c r="E38" s="103" t="s">
        <v>729</v>
      </c>
      <c r="F38" s="103" t="s">
        <v>730</v>
      </c>
      <c r="H38" s="323" t="s">
        <v>633</v>
      </c>
      <c r="I38" s="526" t="str">
        <f t="shared" si="2"/>
        <v>Primary Fuel Supply -:- Biomass/Biofuels -:-  -:- Production of wood pellets from wood waste</v>
      </c>
      <c r="J38" s="323" t="s">
        <v>633</v>
      </c>
      <c r="K38" s="323" t="str">
        <f t="shared" si="3"/>
        <v>PJ</v>
      </c>
      <c r="L38" s="323" t="s">
        <v>624</v>
      </c>
      <c r="AE38" s="320"/>
      <c r="AF38" s="320"/>
      <c r="AG38" s="320"/>
      <c r="AH38" s="320"/>
    </row>
    <row r="39" spans="1:34" ht="18" customHeight="1">
      <c r="B39" s="428" t="s">
        <v>474</v>
      </c>
      <c r="D39" s="428" t="str">
        <f>+B74</f>
        <v>CT_CWODBDS</v>
      </c>
      <c r="E39" s="103" t="s">
        <v>729</v>
      </c>
      <c r="F39" s="103" t="s">
        <v>730</v>
      </c>
      <c r="H39" s="323" t="s">
        <v>634</v>
      </c>
      <c r="I39" s="526" t="str">
        <f t="shared" si="2"/>
        <v>Primary Fuel Supply -:- Biomass/Biofuels -:-  -:- Production of biodiesel from woodwaste</v>
      </c>
      <c r="J39" s="323" t="s">
        <v>634</v>
      </c>
      <c r="K39" s="323" t="str">
        <f t="shared" si="3"/>
        <v>PJ</v>
      </c>
      <c r="L39" s="323" t="s">
        <v>624</v>
      </c>
      <c r="AE39" s="320"/>
      <c r="AF39" s="320"/>
      <c r="AG39" s="436" t="s">
        <v>589</v>
      </c>
      <c r="AH39" s="436">
        <f>AH35/AH37</f>
        <v>0.75789473684210529</v>
      </c>
    </row>
    <row r="40" spans="1:34" ht="18" customHeight="1">
      <c r="B40" s="428" t="s">
        <v>87</v>
      </c>
      <c r="D40" s="428" t="str">
        <f>+B75</f>
        <v>CT_CWODETH</v>
      </c>
      <c r="E40" s="103" t="s">
        <v>729</v>
      </c>
      <c r="F40" s="103" t="s">
        <v>730</v>
      </c>
      <c r="H40" s="323" t="s">
        <v>635</v>
      </c>
      <c r="I40" s="526" t="str">
        <f t="shared" si="2"/>
        <v>Primary Fuel Supply -:- Biomass/Biofuels -:-  -:- Production of bioliquids (ethanol) from woodwaste</v>
      </c>
      <c r="J40" s="323" t="s">
        <v>635</v>
      </c>
      <c r="K40" s="323" t="str">
        <f t="shared" si="3"/>
        <v>PJ</v>
      </c>
      <c r="L40" s="323" t="s">
        <v>624</v>
      </c>
      <c r="AE40" s="320"/>
      <c r="AF40" s="320"/>
      <c r="AG40" s="436" t="s">
        <v>597</v>
      </c>
      <c r="AH40" s="436">
        <f>AH36/AH37</f>
        <v>0.24210526315789471</v>
      </c>
    </row>
    <row r="41" spans="1:34" ht="18" customHeight="1">
      <c r="B41" s="428" t="s">
        <v>87</v>
      </c>
      <c r="D41" s="428" t="s">
        <v>636</v>
      </c>
      <c r="E41" s="103" t="s">
        <v>729</v>
      </c>
      <c r="F41" s="103" t="s">
        <v>730</v>
      </c>
      <c r="H41" s="323" t="s">
        <v>637</v>
      </c>
      <c r="I41" s="526" t="str">
        <f t="shared" si="2"/>
        <v>Primary Fuel Supply -:- Biomass/Biofuels -:-  -:- Production of biodiesel from waste oiles</v>
      </c>
      <c r="J41" s="323" t="s">
        <v>637</v>
      </c>
      <c r="K41" s="323" t="str">
        <f t="shared" si="3"/>
        <v>PJ</v>
      </c>
      <c r="L41" s="323" t="s">
        <v>624</v>
      </c>
      <c r="X41" s="428">
        <f>3.656+2.27</f>
        <v>5.9260000000000002</v>
      </c>
      <c r="AE41" s="320"/>
      <c r="AF41" s="320"/>
      <c r="AG41" s="436"/>
      <c r="AH41" s="436"/>
    </row>
    <row r="42" spans="1:34" ht="18" customHeight="1">
      <c r="B42" s="428" t="s">
        <v>87</v>
      </c>
      <c r="D42" s="428" t="s">
        <v>638</v>
      </c>
      <c r="E42" s="103" t="s">
        <v>729</v>
      </c>
      <c r="F42" s="103" t="s">
        <v>730</v>
      </c>
      <c r="H42" s="323" t="s">
        <v>639</v>
      </c>
      <c r="I42" s="526" t="str">
        <f t="shared" si="2"/>
        <v>Primary Fuel Supply -:- Biomass/Biofuels -:-  -:- Production of drop-in fuels from woodwaste</v>
      </c>
      <c r="J42" s="323" t="s">
        <v>639</v>
      </c>
      <c r="K42" s="323" t="str">
        <f t="shared" si="3"/>
        <v>PJ</v>
      </c>
      <c r="L42" s="323" t="s">
        <v>624</v>
      </c>
      <c r="AE42" s="320"/>
      <c r="AF42" s="320"/>
      <c r="AG42" s="436"/>
      <c r="AH42" s="436"/>
    </row>
    <row r="43" spans="1:34" ht="18" customHeight="1">
      <c r="B43" s="428" t="s">
        <v>87</v>
      </c>
      <c r="D43" s="428" t="s">
        <v>640</v>
      </c>
      <c r="E43" s="103" t="s">
        <v>729</v>
      </c>
      <c r="F43" s="103" t="s">
        <v>730</v>
      </c>
      <c r="H43" s="323" t="s">
        <v>641</v>
      </c>
      <c r="I43" s="526" t="str">
        <f t="shared" si="2"/>
        <v>Primary Fuel Supply -:- Biomass/Biofuels -:-  -:- Waste wood to fuel wood</v>
      </c>
      <c r="J43" s="323" t="s">
        <v>641</v>
      </c>
      <c r="K43" s="323" t="str">
        <f t="shared" si="3"/>
        <v>PJ</v>
      </c>
      <c r="L43" s="323" t="str">
        <f>$I$7&amp;"a"</f>
        <v>PJa</v>
      </c>
      <c r="AE43" s="320"/>
      <c r="AF43" s="320"/>
      <c r="AG43" s="320"/>
      <c r="AH43" s="320"/>
    </row>
    <row r="44" spans="1:34" ht="18" customHeight="1">
      <c r="B44" s="428" t="s">
        <v>58</v>
      </c>
      <c r="D44" s="428" t="s">
        <v>688</v>
      </c>
      <c r="E44" s="103" t="s">
        <v>729</v>
      </c>
      <c r="F44" s="103" t="s">
        <v>730</v>
      </c>
      <c r="H44" s="323" t="s">
        <v>691</v>
      </c>
      <c r="I44" s="526" t="str">
        <f t="shared" si="2"/>
        <v>Primary Fuel Supply -:- Biomass/Biofuels -:-  -:- On-Site wood supply</v>
      </c>
      <c r="J44" s="323" t="s">
        <v>691</v>
      </c>
      <c r="K44" s="323" t="s">
        <v>69</v>
      </c>
      <c r="L44" s="323" t="s">
        <v>692</v>
      </c>
      <c r="AD44" s="320"/>
      <c r="AE44" s="320"/>
      <c r="AF44" s="320"/>
      <c r="AG44" s="320"/>
    </row>
    <row r="45" spans="1:34" ht="18" customHeight="1">
      <c r="B45" s="428" t="s">
        <v>58</v>
      </c>
      <c r="D45" s="428" t="s">
        <v>702</v>
      </c>
      <c r="E45" s="103" t="s">
        <v>729</v>
      </c>
      <c r="F45" s="103" t="s">
        <v>730</v>
      </c>
      <c r="H45" s="323" t="s">
        <v>703</v>
      </c>
      <c r="I45" s="526" t="str">
        <f t="shared" si="2"/>
        <v>Primary Fuel Supply -:- Biomass/Biofuels -:-  -:- Residual woody biomass tranche 2</v>
      </c>
      <c r="J45" s="323" t="s">
        <v>703</v>
      </c>
      <c r="K45" s="323" t="s">
        <v>69</v>
      </c>
      <c r="L45" s="323" t="s">
        <v>692</v>
      </c>
      <c r="AD45" s="320"/>
      <c r="AE45" s="320"/>
      <c r="AF45" s="320"/>
      <c r="AG45" s="320"/>
    </row>
    <row r="46" spans="1:34" ht="18" customHeight="1">
      <c r="X46" s="320" t="s">
        <v>642</v>
      </c>
      <c r="Y46" s="320"/>
      <c r="Z46" s="320"/>
      <c r="AA46" s="320"/>
    </row>
    <row r="47" spans="1:34" ht="18" customHeight="1">
      <c r="B47" s="322"/>
      <c r="C47" s="322"/>
      <c r="D47" s="324" t="s">
        <v>13</v>
      </c>
      <c r="F47" s="324"/>
      <c r="G47" s="322"/>
      <c r="H47" s="322"/>
      <c r="I47" s="322"/>
      <c r="J47" s="322"/>
      <c r="K47" s="322"/>
      <c r="L47" s="322"/>
      <c r="M47" s="322"/>
      <c r="N47" s="322"/>
      <c r="O47" s="322"/>
      <c r="P47" s="322"/>
      <c r="Y47" s="320" t="s">
        <v>585</v>
      </c>
      <c r="Z47" s="320"/>
      <c r="AA47" s="320" t="s">
        <v>589</v>
      </c>
      <c r="AB47" s="320">
        <f>0.94+0.07+0.313</f>
        <v>1.323</v>
      </c>
    </row>
    <row r="48" spans="1:34"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Z48" s="320"/>
      <c r="AA48" s="320"/>
      <c r="AB48" s="320" t="s">
        <v>597</v>
      </c>
      <c r="AC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Z49" s="320"/>
      <c r="AA49" s="320"/>
      <c r="AB49" s="320" t="s">
        <v>154</v>
      </c>
      <c r="AC49" s="320">
        <f>SUM(AB47:AB48)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V50" s="438" t="s">
        <v>649</v>
      </c>
      <c r="Z50" s="320"/>
      <c r="AA50" s="320"/>
      <c r="AB50" s="320"/>
      <c r="AC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X51" s="320"/>
      <c r="Y51" s="320"/>
      <c r="Z51" s="436" t="s">
        <v>589</v>
      </c>
      <c r="AA51" s="436">
        <f>AB47/AC49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X52" s="320"/>
      <c r="Y52" s="320"/>
      <c r="Z52" s="436"/>
      <c r="AA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X53" s="320"/>
      <c r="Y53" s="320"/>
      <c r="Z53" s="436" t="s">
        <v>597</v>
      </c>
      <c r="AA53" s="436">
        <f>AC48/AC49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X55" s="320" t="s">
        <v>654</v>
      </c>
      <c r="Y55" s="320"/>
      <c r="Z55" s="320"/>
      <c r="AA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X56" s="320" t="s">
        <v>587</v>
      </c>
      <c r="Y56" s="320"/>
      <c r="Z56" s="320" t="s">
        <v>589</v>
      </c>
      <c r="AA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X57" s="320"/>
      <c r="Y57" s="320"/>
      <c r="Z57" s="320" t="s">
        <v>597</v>
      </c>
      <c r="AA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X58" s="320"/>
      <c r="Y58" s="320"/>
      <c r="Z58" s="320" t="s">
        <v>154</v>
      </c>
      <c r="AA58" s="320">
        <f>SUM(AA56:AA57)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X59" s="320"/>
      <c r="Y59" s="320"/>
      <c r="Z59" s="320"/>
      <c r="AA59" s="320"/>
    </row>
    <row r="60" spans="1:41" ht="18" customHeight="1">
      <c r="B60" s="323" t="s">
        <v>658</v>
      </c>
      <c r="C60" s="322"/>
      <c r="D60" s="322" t="s">
        <v>182</v>
      </c>
      <c r="E60" s="439"/>
      <c r="F60" s="441">
        <f>F52/3</f>
        <v>3.6033333333333335</v>
      </c>
      <c r="G60" s="439"/>
      <c r="H60" s="439"/>
      <c r="I60" s="439"/>
      <c r="K60" s="440"/>
      <c r="L60" s="525">
        <v>4</v>
      </c>
      <c r="M60" s="440"/>
      <c r="R60" s="428">
        <v>5</v>
      </c>
      <c r="X60" s="320"/>
      <c r="Y60" s="320"/>
      <c r="Z60" s="436" t="s">
        <v>589</v>
      </c>
      <c r="AA60" s="436">
        <f>AA56/AA58</f>
        <v>0.6260162601626017</v>
      </c>
    </row>
    <row r="61" spans="1:41" ht="18" customHeight="1">
      <c r="B61" s="323" t="s">
        <v>688</v>
      </c>
      <c r="C61" s="322"/>
      <c r="D61" s="322" t="s">
        <v>689</v>
      </c>
      <c r="F61" s="439">
        <v>5</v>
      </c>
      <c r="K61" s="440"/>
      <c r="L61" s="440">
        <v>0</v>
      </c>
      <c r="M61" s="439">
        <f>$L$61+T37</f>
        <v>0.78427899999999995</v>
      </c>
      <c r="N61" s="439">
        <f>$L$61+U37</f>
        <v>1.2122930000000001</v>
      </c>
      <c r="O61" s="439">
        <f>$L$61+V37</f>
        <v>1.5635509999999999</v>
      </c>
      <c r="P61" s="439">
        <f>$L$61+W37</f>
        <v>1.8268260000000001</v>
      </c>
      <c r="Q61" s="439">
        <f>$L$61+X37</f>
        <v>2.4743819999999999</v>
      </c>
      <c r="R61" s="428">
        <v>5</v>
      </c>
      <c r="X61" s="320"/>
      <c r="Y61" s="320"/>
      <c r="Z61" s="436" t="s">
        <v>597</v>
      </c>
      <c r="AA61" s="436">
        <f>AA57/AA58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topLeftCell="AA7" zoomScale="85" zoomScaleNormal="85" workbookViewId="0">
      <selection activeCell="AV30" sqref="AV30"/>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2024-05-29T05:25:38Z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