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suleimenov_b\switchdrive\Workingversionmodel\NZ_TIMES-v65\NZ_TIMES_model-v65\"/>
    </mc:Choice>
  </mc:AlternateContent>
  <bookViews>
    <workbookView xWindow="0" yWindow="0" windowWidth="20490" windowHeight="7755" tabRatio="694" firstSheet="1" activeTab="6"/>
  </bookViews>
  <sheets>
    <sheet name="EB1" sheetId="133" r:id="rId1"/>
    <sheet name="PROC_COM_AGR" sheetId="163" r:id="rId2"/>
    <sheet name="AGR_fuels" sheetId="162" r:id="rId3"/>
    <sheet name="AGR" sheetId="164" r:id="rId4"/>
    <sheet name="RES_techs_coms" sheetId="166" r:id="rId5"/>
    <sheet name="RES_fuel_dem" sheetId="167" r:id="rId6"/>
    <sheet name="RES" sheetId="168" r:id="rId7"/>
    <sheet name="COM_techs" sheetId="159" r:id="rId8"/>
    <sheet name="COM_fuels" sheetId="160" r:id="rId9"/>
    <sheet name="COM" sheetId="165" r:id="rId10"/>
    <sheet name="Emi" sheetId="149" r:id="rId11"/>
    <sheet name="Matrices" sheetId="154" r:id="rId12"/>
  </sheets>
  <externalReferences>
    <externalReference r:id="rId13"/>
    <externalReference r:id="rId14"/>
    <externalReference r:id="rId15"/>
    <externalReference r:id="rId16"/>
    <externalReference r:id="rId17"/>
    <externalReference r:id="rId18"/>
  </externalReferences>
  <definedNames>
    <definedName name="FID_1">[1]AGR_Fuels!$A$2</definedName>
    <definedName name="GWhtoPJ">1/277.778</definedName>
    <definedName name="HTML1_1" hidden="1">"'[A_EOVH.XLS]TPES Data'!$A$4:$J$32"</definedName>
    <definedName name="HTML1_10" hidden="1">""</definedName>
    <definedName name="HTML1_11" hidden="1">1</definedName>
    <definedName name="HTML1_12" hidden="1">"C:\temp2.htm"</definedName>
    <definedName name="HTML1_2" hidden="1">1</definedName>
    <definedName name="HTML1_3" hidden="1">"A_EOVH"</definedName>
    <definedName name="HTML1_4" hidden="1">"TPES Data"</definedName>
    <definedName name="HTML1_5" hidden="1">""</definedName>
    <definedName name="HTML1_6" hidden="1">-4146</definedName>
    <definedName name="HTML1_7" hidden="1">-4146</definedName>
    <definedName name="HTML1_8" hidden="1">"12/2/98"</definedName>
    <definedName name="HTML1_9" hidden="1">"Hien Dang"</definedName>
    <definedName name="HTMLCount" hidden="1">1</definedName>
    <definedName name="hydro_temp" localSheetId="9">#REF!</definedName>
    <definedName name="hydro_temp">#REF!</definedName>
    <definedName name="input_05" localSheetId="9">#REF!</definedName>
    <definedName name="input_05">#REF!</definedName>
    <definedName name="last" localSheetId="9">#REF!</definedName>
    <definedName name="last">#REF!</definedName>
    <definedName name="latest_year">'[2]MACRO ECONOMIC DATA'!$D$133</definedName>
    <definedName name="March_Years">OFFSET('[3]Demand - MY'!$A$11,0,0,COUNTA('[3]Demand - MY'!$A$11:$A$799),1)</definedName>
    <definedName name="MWhtoPJ">0.0000036</definedName>
    <definedName name="Net_generation">[4]StationID!$N$3:$Q$153</definedName>
    <definedName name="NZ_HES_description" localSheetId="9">#REF!</definedName>
    <definedName name="NZ_HES_description">#REF!</definedName>
    <definedName name="PJfromGWh">277.778</definedName>
    <definedName name="Print_it" localSheetId="9">[5]!Print_it</definedName>
    <definedName name="Print_it">[5]!Print_it</definedName>
    <definedName name="Quarters">OFFSET('[3]Primary Energy - Q'!$A$11,0,0,COUNTA('[3]Primary Energy - Q'!$A$11:$A$793),1)</definedName>
    <definedName name="Technical_Notes_..." localSheetId="9">#REF!</definedName>
    <definedName name="Technical_Notes_...">#REF!</definedName>
    <definedName name="temp" localSheetId="9">#REF!</definedName>
    <definedName name="temp">#REF!</definedName>
    <definedName name="TWhtoPJ">3.6</definedName>
    <definedName name="Years">OFFSET('[3]Demand - DY'!$A$11,0,0,COUNTA('[3]Demand - DY'!$A$11:$A$98),1)</definedName>
  </definedNames>
  <calcPr calcId="162913"/>
</workbook>
</file>

<file path=xl/calcChain.xml><?xml version="1.0" encoding="utf-8"?>
<calcChain xmlns="http://schemas.openxmlformats.org/spreadsheetml/2006/main">
  <c r="I8" i="168" l="1"/>
  <c r="I9" i="168"/>
  <c r="I10" i="168"/>
  <c r="I11" i="168"/>
  <c r="I12" i="168"/>
  <c r="I13" i="168"/>
  <c r="I14" i="168"/>
  <c r="I15" i="168"/>
  <c r="I16" i="168"/>
  <c r="I17" i="168"/>
  <c r="I18" i="168"/>
  <c r="I19" i="168"/>
  <c r="I20" i="168"/>
  <c r="I21" i="168"/>
  <c r="I22" i="168"/>
  <c r="I23" i="168"/>
  <c r="I24" i="168"/>
  <c r="I25" i="168"/>
  <c r="I26" i="168"/>
  <c r="I27" i="168"/>
  <c r="I28" i="168"/>
  <c r="I29" i="168"/>
  <c r="I30" i="168"/>
  <c r="I31" i="168"/>
  <c r="I32" i="168"/>
  <c r="I33" i="168"/>
  <c r="I34" i="168"/>
  <c r="I35" i="168"/>
  <c r="I36" i="168"/>
  <c r="I37" i="168"/>
  <c r="I38" i="168"/>
  <c r="I39" i="168"/>
  <c r="I40" i="168"/>
  <c r="I41" i="168"/>
  <c r="I42" i="168"/>
  <c r="I43" i="168"/>
  <c r="I44" i="168"/>
  <c r="I45" i="168"/>
  <c r="I46" i="168"/>
  <c r="I47" i="168"/>
  <c r="I48" i="168"/>
  <c r="I49" i="168"/>
  <c r="I50" i="168"/>
  <c r="I51" i="168"/>
  <c r="I52" i="168"/>
  <c r="I53" i="168"/>
  <c r="I54" i="168"/>
  <c r="I7" i="168"/>
  <c r="L54" i="166" l="1"/>
  <c r="L42" i="166"/>
  <c r="L30" i="166"/>
  <c r="N54" i="168"/>
  <c r="N53" i="168"/>
  <c r="N52" i="168"/>
  <c r="N51" i="168"/>
  <c r="N50" i="168"/>
  <c r="N49" i="168"/>
  <c r="N48" i="168"/>
  <c r="N47" i="168"/>
  <c r="N46" i="168"/>
  <c r="N45" i="168"/>
  <c r="N44" i="168"/>
  <c r="N43" i="168"/>
  <c r="N42" i="168"/>
  <c r="N41" i="168"/>
  <c r="N40" i="168"/>
  <c r="L40" i="168" s="1"/>
  <c r="N39" i="168"/>
  <c r="N38" i="168"/>
  <c r="N37" i="168"/>
  <c r="N36" i="168"/>
  <c r="N35" i="168"/>
  <c r="N34" i="168"/>
  <c r="N33" i="168"/>
  <c r="N32" i="168"/>
  <c r="L32" i="168" s="1"/>
  <c r="N31" i="168"/>
  <c r="N30" i="168"/>
  <c r="N29" i="168"/>
  <c r="N28" i="168"/>
  <c r="N27" i="168"/>
  <c r="N26" i="168"/>
  <c r="N25" i="168"/>
  <c r="N24" i="168"/>
  <c r="N23" i="168"/>
  <c r="N22" i="168"/>
  <c r="N21" i="168"/>
  <c r="N20" i="168"/>
  <c r="N19" i="168"/>
  <c r="N18" i="168"/>
  <c r="N17" i="168"/>
  <c r="N16" i="168"/>
  <c r="N15" i="168"/>
  <c r="N14" i="168"/>
  <c r="N13" i="168"/>
  <c r="N12" i="168"/>
  <c r="N11" i="168"/>
  <c r="N10" i="168"/>
  <c r="N9" i="168"/>
  <c r="N8" i="168"/>
  <c r="N7" i="168"/>
  <c r="O54" i="168"/>
  <c r="J54" i="168"/>
  <c r="H54" i="168"/>
  <c r="G54" i="168"/>
  <c r="F54" i="168"/>
  <c r="E54" i="168"/>
  <c r="D54" i="168"/>
  <c r="M63" i="166" s="1"/>
  <c r="C54" i="168"/>
  <c r="L63" i="166" s="1"/>
  <c r="O53" i="168"/>
  <c r="J53" i="168"/>
  <c r="H53" i="168"/>
  <c r="L53" i="168" s="1"/>
  <c r="G53" i="168"/>
  <c r="F53" i="168"/>
  <c r="E53" i="168"/>
  <c r="D53" i="168"/>
  <c r="M62" i="166" s="1"/>
  <c r="C53" i="168"/>
  <c r="L62" i="166" s="1"/>
  <c r="O52" i="168"/>
  <c r="J52" i="168"/>
  <c r="H52" i="168"/>
  <c r="L52" i="168" s="1"/>
  <c r="G52" i="168"/>
  <c r="F52" i="168"/>
  <c r="E52" i="168"/>
  <c r="D52" i="168"/>
  <c r="M61" i="166" s="1"/>
  <c r="C52" i="168"/>
  <c r="L61" i="166" s="1"/>
  <c r="O51" i="168"/>
  <c r="J51" i="168"/>
  <c r="H51" i="168"/>
  <c r="G51" i="168"/>
  <c r="F51" i="168"/>
  <c r="E51" i="168"/>
  <c r="D51" i="168"/>
  <c r="M60" i="166" s="1"/>
  <c r="C51" i="168"/>
  <c r="L60" i="166" s="1"/>
  <c r="O50" i="168"/>
  <c r="J50" i="168"/>
  <c r="H50" i="168"/>
  <c r="G50" i="168"/>
  <c r="F50" i="168"/>
  <c r="E50" i="168"/>
  <c r="D50" i="168"/>
  <c r="M59" i="166" s="1"/>
  <c r="C50" i="168"/>
  <c r="L59" i="166" s="1"/>
  <c r="O49" i="168"/>
  <c r="J49" i="168"/>
  <c r="H49" i="168"/>
  <c r="L49" i="168" s="1"/>
  <c r="G49" i="168"/>
  <c r="F49" i="168"/>
  <c r="E49" i="168"/>
  <c r="D49" i="168"/>
  <c r="M58" i="166" s="1"/>
  <c r="C49" i="168"/>
  <c r="L58" i="166" s="1"/>
  <c r="O48" i="168"/>
  <c r="J48" i="168"/>
  <c r="H48" i="168"/>
  <c r="G48" i="168"/>
  <c r="F48" i="168"/>
  <c r="E48" i="168"/>
  <c r="D48" i="168"/>
  <c r="M57" i="166" s="1"/>
  <c r="C48" i="168"/>
  <c r="L57" i="166" s="1"/>
  <c r="O47" i="168"/>
  <c r="J47" i="168"/>
  <c r="H47" i="168"/>
  <c r="G47" i="168"/>
  <c r="F47" i="168"/>
  <c r="E47" i="168"/>
  <c r="D47" i="168"/>
  <c r="M56" i="166" s="1"/>
  <c r="C47" i="168"/>
  <c r="L56" i="166" s="1"/>
  <c r="O46" i="168"/>
  <c r="J46" i="168"/>
  <c r="H46" i="168"/>
  <c r="L46" i="168" s="1"/>
  <c r="G46" i="168"/>
  <c r="F46" i="168"/>
  <c r="E46" i="168"/>
  <c r="D46" i="168"/>
  <c r="M55" i="166" s="1"/>
  <c r="C46" i="168"/>
  <c r="L55" i="166" s="1"/>
  <c r="O45" i="168"/>
  <c r="J45" i="168"/>
  <c r="H45" i="168"/>
  <c r="L45" i="168" s="1"/>
  <c r="G45" i="168"/>
  <c r="F45" i="168"/>
  <c r="E45" i="168"/>
  <c r="D45" i="168"/>
  <c r="M54" i="166" s="1"/>
  <c r="C45" i="168"/>
  <c r="O44" i="168"/>
  <c r="J44" i="168"/>
  <c r="H44" i="168"/>
  <c r="G44" i="168"/>
  <c r="F44" i="168"/>
  <c r="E44" i="168"/>
  <c r="D44" i="168"/>
  <c r="M53" i="166" s="1"/>
  <c r="C44" i="168"/>
  <c r="L53" i="166" s="1"/>
  <c r="P43" i="168"/>
  <c r="O43" i="168"/>
  <c r="J43" i="168"/>
  <c r="H43" i="168"/>
  <c r="L43" i="168" s="1"/>
  <c r="G43" i="168"/>
  <c r="F43" i="168"/>
  <c r="E43" i="168"/>
  <c r="D43" i="168"/>
  <c r="M52" i="166" s="1"/>
  <c r="C43" i="168"/>
  <c r="L52" i="166" s="1"/>
  <c r="O42" i="168"/>
  <c r="J42" i="168"/>
  <c r="H42" i="168"/>
  <c r="G42" i="168"/>
  <c r="F42" i="168"/>
  <c r="E42" i="168"/>
  <c r="D42" i="168"/>
  <c r="M51" i="166" s="1"/>
  <c r="C42" i="168"/>
  <c r="L51" i="166" s="1"/>
  <c r="P41" i="168"/>
  <c r="O41" i="168"/>
  <c r="J41" i="168"/>
  <c r="H41" i="168"/>
  <c r="L41" i="168" s="1"/>
  <c r="G41" i="168"/>
  <c r="F41" i="168"/>
  <c r="E41" i="168"/>
  <c r="D41" i="168"/>
  <c r="M50" i="166" s="1"/>
  <c r="C41" i="168"/>
  <c r="L50" i="166" s="1"/>
  <c r="O40" i="168"/>
  <c r="J40" i="168"/>
  <c r="H40" i="168"/>
  <c r="G40" i="168"/>
  <c r="F40" i="168"/>
  <c r="E40" i="168"/>
  <c r="D40" i="168"/>
  <c r="M49" i="166" s="1"/>
  <c r="C40" i="168"/>
  <c r="L49" i="166" s="1"/>
  <c r="O39" i="168"/>
  <c r="J39" i="168"/>
  <c r="H39" i="168"/>
  <c r="G39" i="168"/>
  <c r="F39" i="168"/>
  <c r="E39" i="168"/>
  <c r="D39" i="168"/>
  <c r="M48" i="166" s="1"/>
  <c r="C39" i="168"/>
  <c r="L48" i="166" s="1"/>
  <c r="O38" i="168"/>
  <c r="J38" i="168"/>
  <c r="H38" i="168"/>
  <c r="G38" i="168"/>
  <c r="F38" i="168"/>
  <c r="E38" i="168"/>
  <c r="D38" i="168"/>
  <c r="M47" i="166" s="1"/>
  <c r="C38" i="168"/>
  <c r="L47" i="166" s="1"/>
  <c r="O37" i="168"/>
  <c r="J37" i="168"/>
  <c r="H37" i="168"/>
  <c r="L37" i="168" s="1"/>
  <c r="G37" i="168"/>
  <c r="F37" i="168"/>
  <c r="E37" i="168"/>
  <c r="D37" i="168"/>
  <c r="M46" i="166" s="1"/>
  <c r="C37" i="168"/>
  <c r="L46" i="166" s="1"/>
  <c r="J36" i="168"/>
  <c r="H36" i="168"/>
  <c r="G36" i="168"/>
  <c r="F36" i="168"/>
  <c r="E36" i="168"/>
  <c r="D36" i="168"/>
  <c r="M45" i="166" s="1"/>
  <c r="C36" i="168"/>
  <c r="L45" i="166" s="1"/>
  <c r="P35" i="168"/>
  <c r="O35" i="168"/>
  <c r="J35" i="168"/>
  <c r="H35" i="168"/>
  <c r="G35" i="168"/>
  <c r="F35" i="168"/>
  <c r="E35" i="168"/>
  <c r="D35" i="168"/>
  <c r="M44" i="166" s="1"/>
  <c r="C35" i="168"/>
  <c r="L44" i="166" s="1"/>
  <c r="O34" i="168"/>
  <c r="J34" i="168"/>
  <c r="H34" i="168"/>
  <c r="G34" i="168"/>
  <c r="F34" i="168"/>
  <c r="E34" i="168"/>
  <c r="D34" i="168"/>
  <c r="M43" i="166" s="1"/>
  <c r="C34" i="168"/>
  <c r="L43" i="166" s="1"/>
  <c r="O33" i="168"/>
  <c r="J33" i="168"/>
  <c r="H33" i="168"/>
  <c r="L33" i="168" s="1"/>
  <c r="G33" i="168"/>
  <c r="F33" i="168"/>
  <c r="E33" i="168"/>
  <c r="D33" i="168"/>
  <c r="M42" i="166" s="1"/>
  <c r="C33" i="168"/>
  <c r="O32" i="168"/>
  <c r="J32" i="168"/>
  <c r="H32" i="168"/>
  <c r="G32" i="168"/>
  <c r="F32" i="168"/>
  <c r="E32" i="168"/>
  <c r="D32" i="168"/>
  <c r="M41" i="166" s="1"/>
  <c r="C32" i="168"/>
  <c r="L41" i="166" s="1"/>
  <c r="O31" i="168"/>
  <c r="J31" i="168"/>
  <c r="H31" i="168"/>
  <c r="G31" i="168"/>
  <c r="F31" i="168"/>
  <c r="E31" i="168"/>
  <c r="D31" i="168"/>
  <c r="M40" i="166" s="1"/>
  <c r="C31" i="168"/>
  <c r="L40" i="166" s="1"/>
  <c r="O30" i="168"/>
  <c r="J30" i="168"/>
  <c r="H30" i="168"/>
  <c r="G30" i="168"/>
  <c r="F30" i="168"/>
  <c r="E30" i="168"/>
  <c r="D30" i="168"/>
  <c r="M39" i="166" s="1"/>
  <c r="C30" i="168"/>
  <c r="L39" i="166" s="1"/>
  <c r="O29" i="168"/>
  <c r="J29" i="168"/>
  <c r="H29" i="168"/>
  <c r="L29" i="168" s="1"/>
  <c r="G29" i="168"/>
  <c r="F29" i="168"/>
  <c r="E29" i="168"/>
  <c r="D29" i="168"/>
  <c r="M38" i="166" s="1"/>
  <c r="C29" i="168"/>
  <c r="L38" i="166" s="1"/>
  <c r="O28" i="168"/>
  <c r="J28" i="168"/>
  <c r="H28" i="168"/>
  <c r="G28" i="168"/>
  <c r="F28" i="168"/>
  <c r="E28" i="168"/>
  <c r="D28" i="168"/>
  <c r="M37" i="166" s="1"/>
  <c r="C28" i="168"/>
  <c r="L37" i="166" s="1"/>
  <c r="O27" i="168"/>
  <c r="J27" i="168"/>
  <c r="H27" i="168"/>
  <c r="G27" i="168"/>
  <c r="F27" i="168"/>
  <c r="E27" i="168"/>
  <c r="D27" i="168"/>
  <c r="M36" i="166" s="1"/>
  <c r="C27" i="168"/>
  <c r="L36" i="166" s="1"/>
  <c r="O26" i="168"/>
  <c r="J26" i="168"/>
  <c r="H26" i="168"/>
  <c r="G26" i="168"/>
  <c r="F26" i="168"/>
  <c r="E26" i="168"/>
  <c r="D26" i="168"/>
  <c r="M35" i="166" s="1"/>
  <c r="C26" i="168"/>
  <c r="L35" i="166" s="1"/>
  <c r="O25" i="168"/>
  <c r="J25" i="168"/>
  <c r="H25" i="168"/>
  <c r="L25" i="168" s="1"/>
  <c r="G25" i="168"/>
  <c r="F25" i="168"/>
  <c r="E25" i="168"/>
  <c r="D25" i="168"/>
  <c r="M34" i="166" s="1"/>
  <c r="C25" i="168"/>
  <c r="L34" i="166" s="1"/>
  <c r="O24" i="168"/>
  <c r="L24" i="168"/>
  <c r="J24" i="168"/>
  <c r="H24" i="168"/>
  <c r="G24" i="168"/>
  <c r="F24" i="168"/>
  <c r="E24" i="168"/>
  <c r="D24" i="168"/>
  <c r="M33" i="166" s="1"/>
  <c r="C24" i="168"/>
  <c r="L33" i="166" s="1"/>
  <c r="P23" i="168"/>
  <c r="O23" i="168"/>
  <c r="J23" i="168"/>
  <c r="H23" i="168"/>
  <c r="G23" i="168"/>
  <c r="F23" i="168"/>
  <c r="E23" i="168"/>
  <c r="D23" i="168"/>
  <c r="M32" i="166" s="1"/>
  <c r="C23" i="168"/>
  <c r="L32" i="166" s="1"/>
  <c r="O22" i="168"/>
  <c r="J22" i="168"/>
  <c r="H22" i="168"/>
  <c r="G22" i="168"/>
  <c r="F22" i="168"/>
  <c r="E22" i="168"/>
  <c r="D22" i="168"/>
  <c r="M31" i="166" s="1"/>
  <c r="C22" i="168"/>
  <c r="L31" i="166" s="1"/>
  <c r="L21" i="168"/>
  <c r="J21" i="168"/>
  <c r="G21" i="168"/>
  <c r="F21" i="168"/>
  <c r="E21" i="168"/>
  <c r="D21" i="168"/>
  <c r="M30" i="166" s="1"/>
  <c r="C21" i="168"/>
  <c r="J20" i="168"/>
  <c r="H20" i="168"/>
  <c r="G20" i="168"/>
  <c r="F20" i="168"/>
  <c r="E20" i="168"/>
  <c r="D20" i="168"/>
  <c r="M29" i="166" s="1"/>
  <c r="C20" i="168"/>
  <c r="L29" i="166" s="1"/>
  <c r="P19" i="168"/>
  <c r="O19" i="168"/>
  <c r="J19" i="168"/>
  <c r="H19" i="168"/>
  <c r="G19" i="168"/>
  <c r="F19" i="168"/>
  <c r="E19" i="168"/>
  <c r="D19" i="168"/>
  <c r="M28" i="166" s="1"/>
  <c r="C19" i="168"/>
  <c r="L28" i="166" s="1"/>
  <c r="O18" i="168"/>
  <c r="J18" i="168"/>
  <c r="H18" i="168"/>
  <c r="G18" i="168"/>
  <c r="F18" i="168"/>
  <c r="E18" i="168"/>
  <c r="D18" i="168"/>
  <c r="M27" i="166" s="1"/>
  <c r="C18" i="168"/>
  <c r="L27" i="166" s="1"/>
  <c r="O17" i="168"/>
  <c r="J17" i="168"/>
  <c r="H17" i="168"/>
  <c r="L17" i="168" s="1"/>
  <c r="G17" i="168"/>
  <c r="F17" i="168"/>
  <c r="E17" i="168"/>
  <c r="D17" i="168"/>
  <c r="M26" i="166" s="1"/>
  <c r="C17" i="168"/>
  <c r="L26" i="166" s="1"/>
  <c r="J16" i="168"/>
  <c r="H16" i="168"/>
  <c r="G16" i="168"/>
  <c r="F16" i="168"/>
  <c r="E16" i="168"/>
  <c r="D16" i="168"/>
  <c r="M25" i="166" s="1"/>
  <c r="C16" i="168"/>
  <c r="L25" i="166" s="1"/>
  <c r="O15" i="168"/>
  <c r="J15" i="168"/>
  <c r="H15" i="168"/>
  <c r="L15" i="168" s="1"/>
  <c r="G15" i="168"/>
  <c r="F15" i="168"/>
  <c r="E15" i="168"/>
  <c r="D15" i="168"/>
  <c r="M24" i="166" s="1"/>
  <c r="C15" i="168"/>
  <c r="L24" i="166" s="1"/>
  <c r="O14" i="168"/>
  <c r="J14" i="168"/>
  <c r="H14" i="168"/>
  <c r="L14" i="168" s="1"/>
  <c r="G14" i="168"/>
  <c r="F14" i="168"/>
  <c r="E14" i="168"/>
  <c r="D14" i="168"/>
  <c r="M23" i="166" s="1"/>
  <c r="C14" i="168"/>
  <c r="L23" i="166" s="1"/>
  <c r="J13" i="168"/>
  <c r="H13" i="168"/>
  <c r="L13" i="168" s="1"/>
  <c r="G13" i="168"/>
  <c r="F13" i="168"/>
  <c r="E13" i="168"/>
  <c r="D13" i="168"/>
  <c r="M22" i="166" s="1"/>
  <c r="C13" i="168"/>
  <c r="L22" i="166" s="1"/>
  <c r="J12" i="168"/>
  <c r="H12" i="168"/>
  <c r="G12" i="168"/>
  <c r="F12" i="168"/>
  <c r="E12" i="168"/>
  <c r="D12" i="168"/>
  <c r="M21" i="166" s="1"/>
  <c r="C12" i="168"/>
  <c r="L21" i="166" s="1"/>
  <c r="J11" i="168"/>
  <c r="H11" i="168"/>
  <c r="L11" i="168" s="1"/>
  <c r="G11" i="168"/>
  <c r="F11" i="168"/>
  <c r="E11" i="168"/>
  <c r="D11" i="168"/>
  <c r="M20" i="166" s="1"/>
  <c r="C11" i="168"/>
  <c r="L20" i="166" s="1"/>
  <c r="J10" i="168"/>
  <c r="H10" i="168"/>
  <c r="G10" i="168"/>
  <c r="F10" i="168"/>
  <c r="E10" i="168"/>
  <c r="D10" i="168"/>
  <c r="M19" i="166" s="1"/>
  <c r="C10" i="168"/>
  <c r="L19" i="166" s="1"/>
  <c r="J9" i="168"/>
  <c r="H9" i="168"/>
  <c r="L9" i="168" s="1"/>
  <c r="G9" i="168"/>
  <c r="F9" i="168"/>
  <c r="E9" i="168"/>
  <c r="D9" i="168"/>
  <c r="M18" i="166" s="1"/>
  <c r="C9" i="168"/>
  <c r="L18" i="166" s="1"/>
  <c r="P8" i="168"/>
  <c r="O8" i="168"/>
  <c r="J8" i="168"/>
  <c r="H8" i="168"/>
  <c r="G8" i="168"/>
  <c r="F8" i="168"/>
  <c r="E8" i="168"/>
  <c r="D8" i="168"/>
  <c r="M17" i="166" s="1"/>
  <c r="C8" i="168"/>
  <c r="L17" i="166" s="1"/>
  <c r="O7" i="168"/>
  <c r="J7" i="168"/>
  <c r="H7" i="168"/>
  <c r="G7" i="168"/>
  <c r="F7" i="168"/>
  <c r="E7" i="168"/>
  <c r="D7" i="168"/>
  <c r="M16" i="166" s="1"/>
  <c r="C7" i="168"/>
  <c r="L16" i="166" s="1"/>
  <c r="C44" i="167"/>
  <c r="C43" i="167"/>
  <c r="C42" i="167"/>
  <c r="D42" i="167" s="1"/>
  <c r="C41" i="167"/>
  <c r="C40" i="167"/>
  <c r="C39" i="167"/>
  <c r="C38" i="167"/>
  <c r="D38" i="167" s="1"/>
  <c r="C37" i="167"/>
  <c r="C36" i="167"/>
  <c r="C35" i="167"/>
  <c r="C34" i="167"/>
  <c r="D34" i="167" s="1"/>
  <c r="C33" i="167"/>
  <c r="C32" i="167"/>
  <c r="C31" i="167"/>
  <c r="C30" i="167"/>
  <c r="C29" i="167"/>
  <c r="C28" i="167"/>
  <c r="C27" i="167"/>
  <c r="C26" i="167"/>
  <c r="D26" i="167" s="1"/>
  <c r="C25" i="167"/>
  <c r="C24" i="167"/>
  <c r="C23" i="167"/>
  <c r="C22" i="167"/>
  <c r="C21" i="167"/>
  <c r="L9" i="167"/>
  <c r="M15" i="166"/>
  <c r="L15" i="166"/>
  <c r="C15" i="167" s="1"/>
  <c r="E15" i="167" s="1"/>
  <c r="M14" i="166"/>
  <c r="L14" i="166"/>
  <c r="C14" i="167" s="1"/>
  <c r="E14" i="167" s="1"/>
  <c r="M13" i="166"/>
  <c r="L13" i="166"/>
  <c r="C13" i="167" s="1"/>
  <c r="E13" i="167" s="1"/>
  <c r="M12" i="166"/>
  <c r="L12" i="166"/>
  <c r="C12" i="167" s="1"/>
  <c r="E12" i="167" s="1"/>
  <c r="M11" i="166"/>
  <c r="L11" i="166"/>
  <c r="C11" i="167" s="1"/>
  <c r="E11" i="167" s="1"/>
  <c r="M10" i="166"/>
  <c r="L10" i="166"/>
  <c r="C10" i="167" s="1"/>
  <c r="E10" i="167" s="1"/>
  <c r="M9" i="166"/>
  <c r="L9" i="166"/>
  <c r="C9" i="167" s="1"/>
  <c r="E9" i="167" s="1"/>
  <c r="M8" i="166"/>
  <c r="L8" i="166"/>
  <c r="C7" i="167" s="1"/>
  <c r="E7" i="167" s="1"/>
  <c r="L12" i="168" l="1"/>
  <c r="L36" i="168"/>
  <c r="L18" i="168"/>
  <c r="L22" i="168"/>
  <c r="L26" i="168"/>
  <c r="L30" i="168"/>
  <c r="L34" i="168"/>
  <c r="L38" i="168"/>
  <c r="L42" i="168"/>
  <c r="L44" i="168"/>
  <c r="D35" i="167"/>
  <c r="D43" i="167"/>
  <c r="L10" i="168"/>
  <c r="L50" i="168"/>
  <c r="L7" i="168"/>
  <c r="L19" i="168"/>
  <c r="L23" i="168"/>
  <c r="L47" i="168"/>
  <c r="L51" i="168"/>
  <c r="D36" i="167"/>
  <c r="D44" i="167"/>
  <c r="E44" i="167" s="1"/>
  <c r="F44" i="167" s="1"/>
  <c r="G44" i="167" s="1"/>
  <c r="H44" i="167" s="1"/>
  <c r="I44" i="167" s="1"/>
  <c r="J44" i="167" s="1"/>
  <c r="L54" i="168"/>
  <c r="L28" i="168"/>
  <c r="D39" i="167"/>
  <c r="E39" i="167" s="1"/>
  <c r="F39" i="167" s="1"/>
  <c r="G39" i="167" s="1"/>
  <c r="H39" i="167" s="1"/>
  <c r="I39" i="167" s="1"/>
  <c r="J39" i="167" s="1"/>
  <c r="D40" i="167"/>
  <c r="E40" i="167" s="1"/>
  <c r="F40" i="167" s="1"/>
  <c r="G40" i="167" s="1"/>
  <c r="H40" i="167" s="1"/>
  <c r="I40" i="167" s="1"/>
  <c r="J40" i="167" s="1"/>
  <c r="D22" i="167"/>
  <c r="E22" i="167" s="1"/>
  <c r="F22" i="167" s="1"/>
  <c r="G22" i="167" s="1"/>
  <c r="H22" i="167" s="1"/>
  <c r="I22" i="167" s="1"/>
  <c r="J22" i="167" s="1"/>
  <c r="E34" i="167"/>
  <c r="F34" i="167" s="1"/>
  <c r="G34" i="167" s="1"/>
  <c r="H34" i="167" s="1"/>
  <c r="I34" i="167" s="1"/>
  <c r="J34" i="167" s="1"/>
  <c r="E38" i="167"/>
  <c r="F38" i="167" s="1"/>
  <c r="G38" i="167" s="1"/>
  <c r="H38" i="167" s="1"/>
  <c r="I38" i="167" s="1"/>
  <c r="J38" i="167" s="1"/>
  <c r="E42" i="167"/>
  <c r="F42" i="167" s="1"/>
  <c r="G42" i="167" s="1"/>
  <c r="H42" i="167" s="1"/>
  <c r="I42" i="167" s="1"/>
  <c r="J42" i="167" s="1"/>
  <c r="D23" i="167"/>
  <c r="E23" i="167" s="1"/>
  <c r="F23" i="167" s="1"/>
  <c r="G23" i="167" s="1"/>
  <c r="H23" i="167" s="1"/>
  <c r="I23" i="167" s="1"/>
  <c r="J23" i="167" s="1"/>
  <c r="D27" i="167"/>
  <c r="E27" i="167" s="1"/>
  <c r="F27" i="167" s="1"/>
  <c r="G27" i="167" s="1"/>
  <c r="H27" i="167" s="1"/>
  <c r="I27" i="167" s="1"/>
  <c r="J27" i="167" s="1"/>
  <c r="D31" i="167"/>
  <c r="E31" i="167" s="1"/>
  <c r="F31" i="167" s="1"/>
  <c r="G31" i="167" s="1"/>
  <c r="H31" i="167" s="1"/>
  <c r="I31" i="167" s="1"/>
  <c r="J31" i="167" s="1"/>
  <c r="E26" i="167"/>
  <c r="F26" i="167" s="1"/>
  <c r="G26" i="167" s="1"/>
  <c r="H26" i="167" s="1"/>
  <c r="I26" i="167" s="1"/>
  <c r="J26" i="167" s="1"/>
  <c r="D30" i="167"/>
  <c r="E30" i="167" s="1"/>
  <c r="F30" i="167" s="1"/>
  <c r="G30" i="167" s="1"/>
  <c r="H30" i="167" s="1"/>
  <c r="I30" i="167" s="1"/>
  <c r="J30" i="167" s="1"/>
  <c r="E35" i="167"/>
  <c r="F35" i="167" s="1"/>
  <c r="G35" i="167" s="1"/>
  <c r="H35" i="167" s="1"/>
  <c r="I35" i="167" s="1"/>
  <c r="J35" i="167" s="1"/>
  <c r="E43" i="167"/>
  <c r="F43" i="167" s="1"/>
  <c r="G43" i="167" s="1"/>
  <c r="H43" i="167" s="1"/>
  <c r="I43" i="167" s="1"/>
  <c r="J43" i="167" s="1"/>
  <c r="D24" i="167"/>
  <c r="E24" i="167" s="1"/>
  <c r="F24" i="167" s="1"/>
  <c r="G24" i="167" s="1"/>
  <c r="H24" i="167" s="1"/>
  <c r="I24" i="167" s="1"/>
  <c r="J24" i="167" s="1"/>
  <c r="D28" i="167"/>
  <c r="E28" i="167" s="1"/>
  <c r="F28" i="167" s="1"/>
  <c r="G28" i="167" s="1"/>
  <c r="H28" i="167" s="1"/>
  <c r="I28" i="167" s="1"/>
  <c r="J28" i="167" s="1"/>
  <c r="D32" i="167"/>
  <c r="E32" i="167" s="1"/>
  <c r="F32" i="167" s="1"/>
  <c r="G32" i="167" s="1"/>
  <c r="H32" i="167" s="1"/>
  <c r="I32" i="167" s="1"/>
  <c r="J32" i="167" s="1"/>
  <c r="E36" i="167"/>
  <c r="F36" i="167" s="1"/>
  <c r="G36" i="167" s="1"/>
  <c r="H36" i="167" s="1"/>
  <c r="I36" i="167" s="1"/>
  <c r="J36" i="167" s="1"/>
  <c r="D21" i="167"/>
  <c r="E21" i="167" s="1"/>
  <c r="F21" i="167" s="1"/>
  <c r="G21" i="167" s="1"/>
  <c r="H21" i="167" s="1"/>
  <c r="I21" i="167" s="1"/>
  <c r="J21" i="167" s="1"/>
  <c r="D25" i="167"/>
  <c r="E25" i="167" s="1"/>
  <c r="F25" i="167" s="1"/>
  <c r="G25" i="167" s="1"/>
  <c r="H25" i="167" s="1"/>
  <c r="I25" i="167" s="1"/>
  <c r="J25" i="167" s="1"/>
  <c r="D29" i="167"/>
  <c r="E29" i="167" s="1"/>
  <c r="F29" i="167" s="1"/>
  <c r="G29" i="167" s="1"/>
  <c r="H29" i="167" s="1"/>
  <c r="I29" i="167" s="1"/>
  <c r="J29" i="167" s="1"/>
  <c r="D33" i="167"/>
  <c r="E33" i="167" s="1"/>
  <c r="F33" i="167" s="1"/>
  <c r="G33" i="167" s="1"/>
  <c r="H33" i="167" s="1"/>
  <c r="I33" i="167" s="1"/>
  <c r="J33" i="167" s="1"/>
  <c r="D37" i="167"/>
  <c r="E37" i="167" s="1"/>
  <c r="F37" i="167" s="1"/>
  <c r="G37" i="167" s="1"/>
  <c r="H37" i="167" s="1"/>
  <c r="I37" i="167" s="1"/>
  <c r="J37" i="167" s="1"/>
  <c r="D41" i="167"/>
  <c r="E41" i="167" s="1"/>
  <c r="F41" i="167" s="1"/>
  <c r="G41" i="167" s="1"/>
  <c r="H41" i="167" s="1"/>
  <c r="I41" i="167" s="1"/>
  <c r="J41" i="167" s="1"/>
  <c r="L35" i="168"/>
  <c r="L8" i="168"/>
  <c r="L20" i="168"/>
  <c r="L48" i="168"/>
  <c r="L27" i="168"/>
  <c r="L16" i="168"/>
  <c r="L31" i="168"/>
  <c r="L39" i="168"/>
  <c r="D159" i="165" l="1"/>
  <c r="P120" i="165" l="1"/>
  <c r="P119" i="165"/>
  <c r="P118" i="165"/>
  <c r="P117" i="165"/>
  <c r="P116" i="165"/>
  <c r="P115" i="165"/>
  <c r="P114" i="165"/>
  <c r="R114" i="165" s="1"/>
  <c r="O114" i="165" s="1"/>
  <c r="P113" i="165"/>
  <c r="R113" i="165" s="1"/>
  <c r="O113" i="165" s="1"/>
  <c r="P112" i="165"/>
  <c r="P111" i="165"/>
  <c r="P110" i="165"/>
  <c r="P109" i="165"/>
  <c r="P108" i="165"/>
  <c r="P107" i="165"/>
  <c r="P106" i="165"/>
  <c r="P105" i="165"/>
  <c r="R105" i="165" s="1"/>
  <c r="O105" i="165" s="1"/>
  <c r="P104" i="165"/>
  <c r="P103" i="165"/>
  <c r="P102" i="165"/>
  <c r="P101" i="165"/>
  <c r="P100" i="165"/>
  <c r="P98" i="165"/>
  <c r="R98" i="165" s="1"/>
  <c r="P97" i="165"/>
  <c r="R97" i="165" s="1"/>
  <c r="P96" i="165"/>
  <c r="P95" i="165"/>
  <c r="P94" i="165"/>
  <c r="P93" i="165"/>
  <c r="P92" i="165"/>
  <c r="P91" i="165"/>
  <c r="P90" i="165"/>
  <c r="R90" i="165" s="1"/>
  <c r="O90" i="165" s="1"/>
  <c r="P89" i="165"/>
  <c r="R89" i="165" s="1"/>
  <c r="O89" i="165" s="1"/>
  <c r="P88" i="165"/>
  <c r="P87" i="165"/>
  <c r="P86" i="165"/>
  <c r="P85" i="165"/>
  <c r="P84" i="165"/>
  <c r="P83" i="165"/>
  <c r="P82" i="165"/>
  <c r="R82" i="165" s="1"/>
  <c r="O82" i="165" s="1"/>
  <c r="P81" i="165"/>
  <c r="R81" i="165" s="1"/>
  <c r="O81" i="165" s="1"/>
  <c r="P80" i="165"/>
  <c r="P79" i="165"/>
  <c r="P78" i="165"/>
  <c r="P77" i="165"/>
  <c r="P76" i="165"/>
  <c r="P75" i="165"/>
  <c r="P74" i="165"/>
  <c r="R74" i="165" s="1"/>
  <c r="O74" i="165" s="1"/>
  <c r="P73" i="165"/>
  <c r="R73" i="165" s="1"/>
  <c r="O73" i="165" s="1"/>
  <c r="P72" i="165"/>
  <c r="P71" i="165"/>
  <c r="P70" i="165"/>
  <c r="P68" i="165"/>
  <c r="P67" i="165"/>
  <c r="P66" i="165"/>
  <c r="R66" i="165" s="1"/>
  <c r="O66" i="165" s="1"/>
  <c r="P65" i="165"/>
  <c r="R65" i="165" s="1"/>
  <c r="O65" i="165" s="1"/>
  <c r="P64" i="165"/>
  <c r="P63" i="165"/>
  <c r="P62" i="165"/>
  <c r="P61" i="165"/>
  <c r="P60" i="165"/>
  <c r="P59" i="165"/>
  <c r="P58" i="165"/>
  <c r="P57" i="165"/>
  <c r="P56" i="165"/>
  <c r="P55" i="165"/>
  <c r="P54" i="165"/>
  <c r="P53" i="165"/>
  <c r="P52" i="165"/>
  <c r="P51" i="165"/>
  <c r="P50" i="165"/>
  <c r="P49" i="165"/>
  <c r="R49" i="165" s="1"/>
  <c r="P48" i="165"/>
  <c r="P46" i="165"/>
  <c r="P45" i="165"/>
  <c r="P44" i="165"/>
  <c r="P43" i="165"/>
  <c r="P42" i="165"/>
  <c r="R42" i="165" s="1"/>
  <c r="P41" i="165"/>
  <c r="R41" i="165" s="1"/>
  <c r="O41" i="165" s="1"/>
  <c r="P40" i="165"/>
  <c r="P39" i="165"/>
  <c r="P38" i="165"/>
  <c r="P37" i="165"/>
  <c r="P36" i="165"/>
  <c r="P35" i="165"/>
  <c r="P34" i="165"/>
  <c r="R34" i="165" s="1"/>
  <c r="O34" i="165" s="1"/>
  <c r="P33" i="165"/>
  <c r="R33" i="165" s="1"/>
  <c r="O33" i="165" s="1"/>
  <c r="P32" i="165"/>
  <c r="P31" i="165"/>
  <c r="P30" i="165"/>
  <c r="P29" i="165"/>
  <c r="P28" i="165"/>
  <c r="P27" i="165"/>
  <c r="P25" i="165"/>
  <c r="R25" i="165" s="1"/>
  <c r="P24" i="165"/>
  <c r="P23" i="165"/>
  <c r="P22" i="165"/>
  <c r="P21" i="165"/>
  <c r="P20" i="165"/>
  <c r="P19" i="165"/>
  <c r="P18" i="165"/>
  <c r="R18" i="165" s="1"/>
  <c r="O18" i="165" s="1"/>
  <c r="P17" i="165"/>
  <c r="R17" i="165" s="1"/>
  <c r="P16" i="165"/>
  <c r="P15" i="165"/>
  <c r="P14" i="165"/>
  <c r="P13" i="165"/>
  <c r="P12" i="165"/>
  <c r="P11" i="165"/>
  <c r="P10" i="165"/>
  <c r="P9" i="165"/>
  <c r="R9" i="165" s="1"/>
  <c r="O9" i="165" s="1"/>
  <c r="P8" i="165"/>
  <c r="P7" i="165"/>
  <c r="D140" i="165"/>
  <c r="D147" i="165"/>
  <c r="D148" i="165"/>
  <c r="D156" i="165"/>
  <c r="D171" i="165"/>
  <c r="D132" i="165"/>
  <c r="R57" i="165"/>
  <c r="O57" i="165" s="1"/>
  <c r="P6" i="165"/>
  <c r="R6" i="165" s="1"/>
  <c r="R7" i="165"/>
  <c r="O7" i="165" s="1"/>
  <c r="R8" i="165"/>
  <c r="O8" i="165" s="1"/>
  <c r="R10" i="165"/>
  <c r="O10" i="165" s="1"/>
  <c r="R11" i="165"/>
  <c r="O11" i="165" s="1"/>
  <c r="R12" i="165"/>
  <c r="O12" i="165" s="1"/>
  <c r="R13" i="165"/>
  <c r="O13" i="165" s="1"/>
  <c r="R14" i="165"/>
  <c r="O14" i="165" s="1"/>
  <c r="R15" i="165"/>
  <c r="O15" i="165" s="1"/>
  <c r="R16" i="165"/>
  <c r="O16" i="165" s="1"/>
  <c r="R19" i="165"/>
  <c r="O19" i="165" s="1"/>
  <c r="R20" i="165"/>
  <c r="O20" i="165" s="1"/>
  <c r="R21" i="165"/>
  <c r="O21" i="165" s="1"/>
  <c r="R22" i="165"/>
  <c r="O22" i="165" s="1"/>
  <c r="R23" i="165"/>
  <c r="O23" i="165" s="1"/>
  <c r="R24" i="165"/>
  <c r="O24" i="165" s="1"/>
  <c r="R27" i="165"/>
  <c r="O27" i="165" s="1"/>
  <c r="R28" i="165"/>
  <c r="O28" i="165" s="1"/>
  <c r="R29" i="165"/>
  <c r="O29" i="165" s="1"/>
  <c r="R30" i="165"/>
  <c r="O30" i="165" s="1"/>
  <c r="R31" i="165"/>
  <c r="O31" i="165" s="1"/>
  <c r="R32" i="165"/>
  <c r="O32" i="165" s="1"/>
  <c r="R35" i="165"/>
  <c r="O35" i="165" s="1"/>
  <c r="R36" i="165"/>
  <c r="O36" i="165" s="1"/>
  <c r="R37" i="165"/>
  <c r="O37" i="165" s="1"/>
  <c r="R38" i="165"/>
  <c r="O38" i="165" s="1"/>
  <c r="R39" i="165"/>
  <c r="O39" i="165" s="1"/>
  <c r="R40" i="165"/>
  <c r="O40" i="165" s="1"/>
  <c r="R43" i="165"/>
  <c r="O43" i="165" s="1"/>
  <c r="R44" i="165"/>
  <c r="O44" i="165" s="1"/>
  <c r="R45" i="165"/>
  <c r="O45" i="165" s="1"/>
  <c r="R46" i="165"/>
  <c r="O46" i="165" s="1"/>
  <c r="R48" i="165"/>
  <c r="O48" i="165" s="1"/>
  <c r="R50" i="165"/>
  <c r="O50" i="165" s="1"/>
  <c r="R51" i="165"/>
  <c r="O51" i="165" s="1"/>
  <c r="R52" i="165"/>
  <c r="O52" i="165" s="1"/>
  <c r="R53" i="165"/>
  <c r="O53" i="165" s="1"/>
  <c r="R54" i="165"/>
  <c r="O54" i="165" s="1"/>
  <c r="R55" i="165"/>
  <c r="O55" i="165" s="1"/>
  <c r="R56" i="165"/>
  <c r="O56" i="165" s="1"/>
  <c r="R58" i="165"/>
  <c r="O58" i="165" s="1"/>
  <c r="R59" i="165"/>
  <c r="O59" i="165" s="1"/>
  <c r="R60" i="165"/>
  <c r="O60" i="165" s="1"/>
  <c r="R61" i="165"/>
  <c r="O61" i="165" s="1"/>
  <c r="R62" i="165"/>
  <c r="O62" i="165" s="1"/>
  <c r="R63" i="165"/>
  <c r="O63" i="165" s="1"/>
  <c r="R64" i="165"/>
  <c r="O64" i="165" s="1"/>
  <c r="R67" i="165"/>
  <c r="O67" i="165" s="1"/>
  <c r="R68" i="165"/>
  <c r="O68" i="165" s="1"/>
  <c r="R70" i="165"/>
  <c r="O70" i="165" s="1"/>
  <c r="R71" i="165"/>
  <c r="O71" i="165" s="1"/>
  <c r="R72" i="165"/>
  <c r="O72" i="165" s="1"/>
  <c r="R75" i="165"/>
  <c r="D158" i="165" s="1"/>
  <c r="R76" i="165"/>
  <c r="O76" i="165" s="1"/>
  <c r="R77" i="165"/>
  <c r="O77" i="165" s="1"/>
  <c r="R78" i="165"/>
  <c r="O78" i="165" s="1"/>
  <c r="R79" i="165"/>
  <c r="O79" i="165" s="1"/>
  <c r="R80" i="165"/>
  <c r="O80" i="165" s="1"/>
  <c r="R83" i="165"/>
  <c r="O83" i="165" s="1"/>
  <c r="R84" i="165"/>
  <c r="O84" i="165" s="1"/>
  <c r="R85" i="165"/>
  <c r="O85" i="165" s="1"/>
  <c r="R86" i="165"/>
  <c r="O86" i="165" s="1"/>
  <c r="R87" i="165"/>
  <c r="O87" i="165" s="1"/>
  <c r="R88" i="165"/>
  <c r="O88" i="165" s="1"/>
  <c r="R91" i="165"/>
  <c r="O91" i="165" s="1"/>
  <c r="R92" i="165"/>
  <c r="O92" i="165" s="1"/>
  <c r="R93" i="165"/>
  <c r="O93" i="165" s="1"/>
  <c r="R94" i="165"/>
  <c r="O94" i="165" s="1"/>
  <c r="R95" i="165"/>
  <c r="O95" i="165" s="1"/>
  <c r="R96" i="165"/>
  <c r="O96" i="165" s="1"/>
  <c r="R100" i="165"/>
  <c r="D165" i="165" s="1"/>
  <c r="R101" i="165"/>
  <c r="O101" i="165" s="1"/>
  <c r="R102" i="165"/>
  <c r="O102" i="165" s="1"/>
  <c r="R103" i="165"/>
  <c r="O103" i="165" s="1"/>
  <c r="R104" i="165"/>
  <c r="O104" i="165" s="1"/>
  <c r="R106" i="165"/>
  <c r="O106" i="165" s="1"/>
  <c r="R107" i="165"/>
  <c r="O107" i="165" s="1"/>
  <c r="R108" i="165"/>
  <c r="O108" i="165" s="1"/>
  <c r="R109" i="165"/>
  <c r="O109" i="165" s="1"/>
  <c r="R110" i="165"/>
  <c r="O110" i="165" s="1"/>
  <c r="R111" i="165"/>
  <c r="O111" i="165" s="1"/>
  <c r="R112" i="165"/>
  <c r="O112" i="165" s="1"/>
  <c r="R115" i="165"/>
  <c r="O115" i="165" s="1"/>
  <c r="R116" i="165"/>
  <c r="O116" i="165" s="1"/>
  <c r="R117" i="165"/>
  <c r="O117" i="165" s="1"/>
  <c r="R118" i="165"/>
  <c r="O118" i="165" s="1"/>
  <c r="R119" i="165"/>
  <c r="O119" i="165" s="1"/>
  <c r="R120" i="165"/>
  <c r="O120" i="165" s="1"/>
  <c r="G7" i="160"/>
  <c r="E15" i="160"/>
  <c r="E16" i="160"/>
  <c r="E9" i="160"/>
  <c r="E10" i="160"/>
  <c r="E11" i="160"/>
  <c r="E12" i="160"/>
  <c r="E13" i="160"/>
  <c r="E14" i="160"/>
  <c r="E8" i="160"/>
  <c r="F9" i="160"/>
  <c r="F10" i="160"/>
  <c r="F11" i="160"/>
  <c r="F12" i="160"/>
  <c r="F13" i="160"/>
  <c r="F14" i="160"/>
  <c r="F15" i="160"/>
  <c r="F16" i="160"/>
  <c r="F8" i="160"/>
  <c r="D8" i="160"/>
  <c r="D9" i="160"/>
  <c r="D10" i="160"/>
  <c r="D11" i="160"/>
  <c r="D12" i="160"/>
  <c r="D13" i="160"/>
  <c r="D14" i="160"/>
  <c r="D15" i="160"/>
  <c r="D16" i="160"/>
  <c r="K8" i="159"/>
  <c r="L8" i="159"/>
  <c r="K9" i="159"/>
  <c r="L9" i="159"/>
  <c r="K10" i="159"/>
  <c r="L10" i="159"/>
  <c r="K11" i="159"/>
  <c r="L11" i="159"/>
  <c r="K12" i="159"/>
  <c r="L12" i="159"/>
  <c r="K13" i="159"/>
  <c r="L13" i="159"/>
  <c r="K14" i="159"/>
  <c r="L14" i="159"/>
  <c r="K15" i="159"/>
  <c r="L15" i="159"/>
  <c r="K16" i="159"/>
  <c r="L16" i="159"/>
  <c r="L7" i="159"/>
  <c r="K7" i="159"/>
  <c r="O17" i="165" l="1"/>
  <c r="D135" i="165"/>
  <c r="O25" i="165"/>
  <c r="D139" i="165"/>
  <c r="O49" i="165"/>
  <c r="D150" i="165"/>
  <c r="O42" i="165"/>
  <c r="D145" i="165"/>
  <c r="O97" i="165"/>
  <c r="D163" i="165"/>
  <c r="O98" i="165"/>
  <c r="D164" i="165"/>
  <c r="D170" i="165"/>
  <c r="D162" i="165"/>
  <c r="D154" i="165"/>
  <c r="D146" i="165"/>
  <c r="D138" i="165"/>
  <c r="D169" i="165"/>
  <c r="D161" i="165"/>
  <c r="D153" i="165"/>
  <c r="D137" i="165"/>
  <c r="D155" i="165"/>
  <c r="D168" i="165"/>
  <c r="D160" i="165"/>
  <c r="D152" i="165"/>
  <c r="D144" i="165"/>
  <c r="D136" i="165"/>
  <c r="O75" i="165"/>
  <c r="D167" i="165"/>
  <c r="D151" i="165"/>
  <c r="D143" i="165"/>
  <c r="O100" i="165"/>
  <c r="D166" i="165"/>
  <c r="D142" i="165"/>
  <c r="D134" i="165"/>
  <c r="D157" i="165"/>
  <c r="D149" i="165"/>
  <c r="D141" i="165"/>
  <c r="D133" i="165"/>
  <c r="O6" i="165"/>
  <c r="D42" i="162" l="1"/>
  <c r="E42" i="162"/>
  <c r="D43" i="162"/>
  <c r="E43" i="162"/>
  <c r="D29" i="162"/>
  <c r="C29" i="162" s="1"/>
  <c r="B29" i="162" s="1"/>
  <c r="D30" i="162"/>
  <c r="C30" i="162" s="1"/>
  <c r="B30" i="162" s="1"/>
  <c r="D59" i="164" l="1"/>
  <c r="D60" i="164"/>
  <c r="D61" i="164"/>
  <c r="D62" i="164"/>
  <c r="D63" i="164"/>
  <c r="D64" i="164"/>
  <c r="D65" i="164"/>
  <c r="D66" i="164"/>
  <c r="D67" i="164"/>
  <c r="D68" i="164"/>
  <c r="D69" i="164"/>
  <c r="D70" i="164"/>
  <c r="D71" i="164"/>
  <c r="D72" i="164"/>
  <c r="D73" i="164"/>
  <c r="D74" i="164"/>
  <c r="D75" i="164"/>
  <c r="D76" i="164"/>
  <c r="D77" i="164"/>
  <c r="D78" i="164"/>
  <c r="D79" i="164"/>
  <c r="D80" i="164"/>
  <c r="D81" i="164"/>
  <c r="D82" i="164"/>
  <c r="D83" i="164"/>
  <c r="D84" i="164"/>
  <c r="D85" i="164"/>
  <c r="D86" i="164"/>
  <c r="D87" i="164"/>
  <c r="D88" i="164"/>
  <c r="D89" i="164"/>
  <c r="D90" i="164"/>
  <c r="D91" i="164"/>
  <c r="D92" i="164"/>
  <c r="D58" i="164"/>
  <c r="M47" i="164"/>
  <c r="M48" i="164"/>
  <c r="M49" i="164"/>
  <c r="M46" i="164"/>
  <c r="E39" i="162"/>
  <c r="E40" i="162"/>
  <c r="E41" i="162"/>
  <c r="E38" i="162"/>
  <c r="D38" i="162"/>
  <c r="C27" i="162"/>
  <c r="B27" i="162" s="1"/>
  <c r="D40" i="162" s="1"/>
  <c r="C25" i="162"/>
  <c r="B25" i="162" s="1"/>
  <c r="D26" i="162"/>
  <c r="C26" i="162" s="1"/>
  <c r="B26" i="162" s="1"/>
  <c r="D39" i="162" s="1"/>
  <c r="D27" i="162"/>
  <c r="D28" i="162"/>
  <c r="C28" i="162" s="1"/>
  <c r="B28" i="162" s="1"/>
  <c r="D41" i="162" s="1"/>
  <c r="D25" i="162"/>
  <c r="F24" i="162" l="1"/>
  <c r="D6" i="160" l="1"/>
  <c r="F6" i="160" s="1"/>
  <c r="Q381" i="154" l="1"/>
  <c r="Q382" i="154"/>
  <c r="Q383" i="154"/>
  <c r="Q384" i="154"/>
  <c r="Q385" i="154"/>
  <c r="Q387" i="154"/>
  <c r="Q388" i="154"/>
  <c r="Q394" i="154"/>
  <c r="Q395" i="154"/>
  <c r="Q396" i="154"/>
  <c r="Q397" i="154"/>
  <c r="Q398" i="154"/>
  <c r="Q400" i="154"/>
  <c r="Q401" i="154"/>
  <c r="Q403" i="154"/>
  <c r="Q404" i="154"/>
  <c r="Q407" i="154"/>
  <c r="Q408" i="154"/>
  <c r="Q409" i="154"/>
  <c r="Q410" i="154"/>
  <c r="Q411" i="154"/>
  <c r="Q412" i="154"/>
  <c r="Q413" i="154"/>
  <c r="Q414" i="154"/>
  <c r="Q415" i="154"/>
  <c r="Q420" i="154"/>
  <c r="Q421" i="154"/>
  <c r="Q422" i="154"/>
  <c r="Q423" i="154"/>
  <c r="Q424" i="154"/>
  <c r="Q425" i="154"/>
  <c r="Q426" i="154"/>
  <c r="Q427" i="154"/>
  <c r="Q428" i="154"/>
  <c r="Q254" i="154"/>
  <c r="Q257" i="154"/>
  <c r="Q258" i="154"/>
  <c r="Q260" i="154"/>
  <c r="Q261" i="154"/>
  <c r="Q262" i="154"/>
  <c r="Q263" i="154"/>
  <c r="Q264" i="154"/>
  <c r="Q270" i="154"/>
  <c r="Q271" i="154"/>
  <c r="Q272" i="154"/>
  <c r="Q273" i="154"/>
  <c r="Q274" i="154"/>
  <c r="Q275" i="154"/>
  <c r="Q277" i="154"/>
  <c r="Q279" i="154"/>
  <c r="Q280" i="154"/>
  <c r="Q281" i="154"/>
  <c r="Q283" i="154"/>
  <c r="Q284" i="154"/>
  <c r="Q285" i="154"/>
  <c r="Q286" i="154"/>
  <c r="Q287" i="154"/>
  <c r="Q288" i="154"/>
  <c r="Q289" i="154"/>
  <c r="Q290" i="154"/>
  <c r="Q292" i="154"/>
  <c r="Q293" i="154"/>
  <c r="Q294" i="154"/>
  <c r="Q295" i="154"/>
  <c r="Q296" i="154"/>
  <c r="Q297" i="154"/>
  <c r="Q298" i="154"/>
  <c r="Q299" i="154"/>
  <c r="Q300" i="154"/>
  <c r="Q301" i="154"/>
  <c r="Q302" i="154"/>
  <c r="Q303" i="154"/>
  <c r="Q305" i="154"/>
  <c r="Q306" i="154"/>
  <c r="Q307" i="154"/>
  <c r="Q308" i="154"/>
  <c r="Q309" i="154"/>
  <c r="Q310" i="154"/>
  <c r="Q311" i="154"/>
  <c r="Q312" i="154"/>
  <c r="Q313" i="154"/>
  <c r="Q314" i="154"/>
  <c r="Q315" i="154"/>
  <c r="Q316" i="154"/>
  <c r="Q318" i="154"/>
  <c r="Q319" i="154"/>
  <c r="Q320" i="154"/>
  <c r="Q321" i="154"/>
  <c r="Q322" i="154"/>
  <c r="Q323" i="154"/>
  <c r="Q324" i="154"/>
  <c r="Q325" i="154"/>
  <c r="Q326" i="154"/>
  <c r="Q327" i="154"/>
  <c r="Q328" i="154"/>
  <c r="Q329" i="154"/>
  <c r="Q331" i="154"/>
  <c r="Q332" i="154"/>
  <c r="Q333" i="154"/>
  <c r="Q335" i="154"/>
  <c r="Q336" i="154"/>
  <c r="Q337" i="154"/>
  <c r="Q338" i="154"/>
  <c r="Q339" i="154"/>
  <c r="Q340" i="154"/>
  <c r="Q341" i="154"/>
  <c r="Q342" i="154"/>
  <c r="Q344" i="154"/>
  <c r="Q345" i="154"/>
  <c r="Q346" i="154"/>
  <c r="Q347" i="154"/>
  <c r="Q348" i="154"/>
  <c r="Q349" i="154"/>
  <c r="Q350" i="154"/>
  <c r="Q351" i="154"/>
  <c r="Q352" i="154"/>
  <c r="Q353" i="154"/>
  <c r="Q354" i="154"/>
  <c r="Q355" i="154"/>
  <c r="Q357" i="154"/>
  <c r="Q358" i="154"/>
  <c r="Q359" i="154"/>
  <c r="Q360" i="154"/>
  <c r="Q361" i="154"/>
  <c r="Q362" i="154"/>
  <c r="Q363" i="154"/>
  <c r="Q364" i="154"/>
  <c r="Q365" i="154"/>
  <c r="Q366" i="154"/>
  <c r="Q367" i="154"/>
  <c r="Q368" i="154"/>
  <c r="Q130" i="154"/>
  <c r="Q133" i="154"/>
  <c r="Q134" i="154"/>
  <c r="Q136" i="154"/>
  <c r="Q137" i="154"/>
  <c r="Q138" i="154"/>
  <c r="Q139" i="154"/>
  <c r="Q140" i="154"/>
  <c r="Q146" i="154"/>
  <c r="Q147" i="154"/>
  <c r="Q148" i="154"/>
  <c r="Q149" i="154"/>
  <c r="Q150" i="154"/>
  <c r="Q151" i="154"/>
  <c r="Q153" i="154"/>
  <c r="Q156" i="154"/>
  <c r="Q157" i="154"/>
  <c r="Q159" i="154"/>
  <c r="Q160" i="154"/>
  <c r="Q161" i="154"/>
  <c r="Q162" i="154"/>
  <c r="Q163" i="154"/>
  <c r="Q166" i="154"/>
  <c r="Q168" i="154"/>
  <c r="Q169" i="154"/>
  <c r="Q170" i="154"/>
  <c r="Q171" i="154"/>
  <c r="Q172" i="154"/>
  <c r="Q173" i="154"/>
  <c r="Q174" i="154"/>
  <c r="Q175" i="154"/>
  <c r="Q176" i="154"/>
  <c r="Q177" i="154"/>
  <c r="Q178" i="154"/>
  <c r="Q179" i="154"/>
  <c r="Q181" i="154"/>
  <c r="Q182" i="154"/>
  <c r="Q183" i="154"/>
  <c r="Q184" i="154"/>
  <c r="Q185" i="154"/>
  <c r="Q186" i="154"/>
  <c r="Q187" i="154"/>
  <c r="Q188" i="154"/>
  <c r="Q189" i="154"/>
  <c r="Q190" i="154"/>
  <c r="Q191" i="154"/>
  <c r="Q192" i="154"/>
  <c r="Q194" i="154"/>
  <c r="Q195" i="154"/>
  <c r="Q196" i="154"/>
  <c r="Q197" i="154"/>
  <c r="Q198" i="154"/>
  <c r="Q199" i="154"/>
  <c r="Q200" i="154"/>
  <c r="Q201" i="154"/>
  <c r="Q202" i="154"/>
  <c r="Q203" i="154"/>
  <c r="Q204" i="154"/>
  <c r="Q205" i="154"/>
  <c r="Q209" i="154"/>
  <c r="Q213" i="154"/>
  <c r="Q214" i="154"/>
  <c r="Q215" i="154"/>
  <c r="Q216" i="154"/>
  <c r="Q217" i="154"/>
  <c r="Q218" i="154"/>
  <c r="Q220" i="154"/>
  <c r="Q221" i="154"/>
  <c r="Q224" i="154"/>
  <c r="Q225" i="154"/>
  <c r="Q226" i="154"/>
  <c r="Q227" i="154"/>
  <c r="Q228" i="154"/>
  <c r="Q229" i="154"/>
  <c r="Q230" i="154"/>
  <c r="Q231" i="154"/>
  <c r="Q232" i="154"/>
  <c r="Q233" i="154"/>
  <c r="Q234" i="154"/>
  <c r="Q235" i="154"/>
  <c r="Q236" i="154"/>
  <c r="Q237" i="154"/>
  <c r="Q238" i="154"/>
  <c r="Q239" i="154"/>
  <c r="Q240" i="154"/>
  <c r="Q241" i="154"/>
  <c r="Q242" i="154"/>
  <c r="Q243" i="154"/>
  <c r="Q244" i="154"/>
  <c r="Q6" i="154"/>
  <c r="Q9" i="154"/>
  <c r="Q12" i="154"/>
  <c r="Q13" i="154"/>
  <c r="Q16" i="154"/>
  <c r="Q21" i="154"/>
  <c r="Q22" i="154"/>
  <c r="Q25" i="154"/>
  <c r="Q26" i="154"/>
  <c r="Q27" i="154"/>
  <c r="Q29" i="154"/>
  <c r="Q34" i="154"/>
  <c r="Q35" i="154"/>
  <c r="Q36" i="154"/>
  <c r="Q37" i="154"/>
  <c r="Q38" i="154"/>
  <c r="Q39" i="154"/>
  <c r="Q40" i="154"/>
  <c r="Q41" i="154"/>
  <c r="Q42" i="154"/>
  <c r="Q44" i="154"/>
  <c r="Q45" i="154"/>
  <c r="Q46" i="154"/>
  <c r="Q47" i="154"/>
  <c r="Q48" i="154"/>
  <c r="Q49" i="154"/>
  <c r="Q50" i="154"/>
  <c r="Q51" i="154"/>
  <c r="Q52" i="154"/>
  <c r="Q53" i="154"/>
  <c r="Q54" i="154"/>
  <c r="Q55" i="154"/>
  <c r="Q57" i="154"/>
  <c r="Q58" i="154"/>
  <c r="Q59" i="154"/>
  <c r="Q60" i="154"/>
  <c r="Q61" i="154"/>
  <c r="Q62" i="154"/>
  <c r="Q63" i="154"/>
  <c r="Q64" i="154"/>
  <c r="Q65" i="154"/>
  <c r="Q66" i="154"/>
  <c r="Q67" i="154"/>
  <c r="Q68" i="154"/>
  <c r="Q70" i="154"/>
  <c r="Q71" i="154"/>
  <c r="Q72" i="154"/>
  <c r="Q73" i="154"/>
  <c r="Q74" i="154"/>
  <c r="Q75" i="154"/>
  <c r="Q76" i="154"/>
  <c r="Q77" i="154"/>
  <c r="Q78" i="154"/>
  <c r="Q79" i="154"/>
  <c r="Q80" i="154"/>
  <c r="Q81" i="154"/>
  <c r="Q89" i="154"/>
  <c r="Q90" i="154"/>
  <c r="Q91" i="154"/>
  <c r="Q93" i="154"/>
  <c r="Q94" i="154"/>
  <c r="Q96" i="154"/>
  <c r="Q97" i="154"/>
  <c r="Q98" i="154"/>
  <c r="Q100" i="154"/>
  <c r="Q101" i="154"/>
  <c r="Q102" i="154"/>
  <c r="Q103" i="154"/>
  <c r="Q104" i="154"/>
  <c r="Q106" i="154"/>
  <c r="Q107" i="154"/>
  <c r="Q109" i="154"/>
  <c r="Q110" i="154"/>
  <c r="Q111" i="154"/>
  <c r="Q112" i="154"/>
  <c r="Q113" i="154"/>
  <c r="Q114" i="154"/>
  <c r="Q115" i="154"/>
  <c r="Q116" i="154"/>
  <c r="Q117" i="154"/>
  <c r="Q118" i="154"/>
  <c r="Q119" i="154"/>
  <c r="Q120" i="154"/>
  <c r="Q5" i="154"/>
  <c r="AL6" i="154" l="1"/>
  <c r="AL7" i="154"/>
  <c r="AL8" i="154"/>
  <c r="AL9" i="154"/>
  <c r="AL10" i="154"/>
  <c r="AL11" i="154"/>
  <c r="AL12" i="154"/>
  <c r="AL13" i="154"/>
  <c r="AL14" i="154"/>
  <c r="AL15" i="154"/>
  <c r="AL16" i="154"/>
  <c r="AL17" i="154"/>
  <c r="AL18" i="154"/>
  <c r="AL19" i="154"/>
  <c r="AL20" i="154"/>
  <c r="AL21" i="154"/>
  <c r="AL22" i="154"/>
  <c r="AL23" i="154"/>
  <c r="AL24" i="154"/>
  <c r="AL25" i="154"/>
  <c r="AL26" i="154"/>
  <c r="AL27" i="154"/>
  <c r="AL28" i="154"/>
  <c r="AL29" i="154"/>
  <c r="AL30" i="154"/>
  <c r="AL31" i="154"/>
  <c r="AL32" i="154"/>
  <c r="AL33" i="154"/>
  <c r="AL34" i="154"/>
  <c r="AL35" i="154"/>
  <c r="AL36" i="154"/>
  <c r="AL37" i="154"/>
  <c r="AL38" i="154"/>
  <c r="AL39" i="154"/>
  <c r="AL40" i="154"/>
  <c r="AL41" i="154"/>
  <c r="AL42" i="154"/>
  <c r="AL43" i="154"/>
  <c r="AL44" i="154"/>
  <c r="AL45" i="154"/>
  <c r="AL46" i="154"/>
  <c r="AL47" i="154"/>
  <c r="AL48" i="154"/>
  <c r="AL49" i="154"/>
  <c r="AL50" i="154"/>
  <c r="AL51" i="154"/>
  <c r="AL52" i="154"/>
  <c r="AL53" i="154"/>
  <c r="AL54" i="154"/>
  <c r="AL55" i="154"/>
  <c r="AL56" i="154"/>
  <c r="AL57" i="154"/>
  <c r="AL58" i="154"/>
  <c r="AL59" i="154"/>
  <c r="AL60" i="154"/>
  <c r="AL61" i="154"/>
  <c r="AL62" i="154"/>
  <c r="AL63" i="154"/>
  <c r="AL64" i="154"/>
  <c r="AL65" i="154"/>
  <c r="AL66" i="154"/>
  <c r="AL67" i="154"/>
  <c r="AL68" i="154"/>
  <c r="AL69" i="154"/>
  <c r="AL70" i="154"/>
  <c r="AL71" i="154"/>
  <c r="AL72" i="154"/>
  <c r="AL73" i="154"/>
  <c r="AL74" i="154"/>
  <c r="AL75" i="154"/>
  <c r="AL76" i="154"/>
  <c r="AL77" i="154"/>
  <c r="AL78" i="154"/>
  <c r="AL79" i="154"/>
  <c r="AL80" i="154"/>
  <c r="AL81" i="154"/>
  <c r="AL82" i="154"/>
  <c r="AL83" i="154"/>
  <c r="AL84" i="154"/>
  <c r="AL85" i="154"/>
  <c r="AL86" i="154"/>
  <c r="AL87" i="154"/>
  <c r="AL88" i="154"/>
  <c r="AL89" i="154"/>
  <c r="AL90" i="154"/>
  <c r="AL91" i="154"/>
  <c r="AL92" i="154"/>
  <c r="AL93" i="154"/>
  <c r="AL94" i="154"/>
  <c r="AL95" i="154"/>
  <c r="AL96" i="154"/>
  <c r="AL97" i="154"/>
  <c r="AL98" i="154"/>
  <c r="AL99" i="154"/>
  <c r="AL100" i="154"/>
  <c r="AL101" i="154"/>
  <c r="AL102" i="154"/>
  <c r="AL103" i="154"/>
  <c r="AL104" i="154"/>
  <c r="AL105" i="154"/>
  <c r="AL106" i="154"/>
  <c r="AL107" i="154"/>
  <c r="AL108" i="154"/>
  <c r="AL109" i="154"/>
  <c r="AL110" i="154"/>
  <c r="AL111" i="154"/>
  <c r="AL112" i="154"/>
  <c r="AL113" i="154"/>
  <c r="AL114" i="154"/>
  <c r="AL115" i="154"/>
  <c r="AL116" i="154"/>
  <c r="AL117" i="154"/>
  <c r="AL118" i="154"/>
  <c r="AL119" i="154"/>
  <c r="AL120" i="154"/>
  <c r="AL121" i="154"/>
  <c r="AL5" i="154"/>
  <c r="AK6" i="154"/>
  <c r="AK7" i="154"/>
  <c r="AK8" i="154"/>
  <c r="AK9" i="154"/>
  <c r="AK10" i="154"/>
  <c r="AK11" i="154"/>
  <c r="AK12" i="154"/>
  <c r="AK13" i="154"/>
  <c r="AK14" i="154"/>
  <c r="AK15" i="154"/>
  <c r="AK16" i="154"/>
  <c r="AK17" i="154"/>
  <c r="AK18" i="154"/>
  <c r="AK19" i="154"/>
  <c r="AK20" i="154"/>
  <c r="AK21" i="154"/>
  <c r="AK22" i="154"/>
  <c r="AK23" i="154"/>
  <c r="AK24" i="154"/>
  <c r="AK25" i="154"/>
  <c r="AK26" i="154"/>
  <c r="AK27" i="154"/>
  <c r="AK28" i="154"/>
  <c r="AK29" i="154"/>
  <c r="AK30" i="154"/>
  <c r="AK31" i="154"/>
  <c r="AK32" i="154"/>
  <c r="AK33" i="154"/>
  <c r="AK34" i="154"/>
  <c r="AK35" i="154"/>
  <c r="AK36" i="154"/>
  <c r="AK37" i="154"/>
  <c r="AK38" i="154"/>
  <c r="AK39" i="154"/>
  <c r="AK40" i="154"/>
  <c r="AK41" i="154"/>
  <c r="AK42" i="154"/>
  <c r="AK43" i="154"/>
  <c r="AK44" i="154"/>
  <c r="AK45" i="154"/>
  <c r="AK46" i="154"/>
  <c r="AK47" i="154"/>
  <c r="AK48" i="154"/>
  <c r="AK49" i="154"/>
  <c r="AK50" i="154"/>
  <c r="AK51" i="154"/>
  <c r="AK52" i="154"/>
  <c r="AK53" i="154"/>
  <c r="AK54" i="154"/>
  <c r="AK55" i="154"/>
  <c r="AK56" i="154"/>
  <c r="AK57" i="154"/>
  <c r="AK58" i="154"/>
  <c r="AK59" i="154"/>
  <c r="AK60" i="154"/>
  <c r="AK61" i="154"/>
  <c r="AK62" i="154"/>
  <c r="AK63" i="154"/>
  <c r="AK64" i="154"/>
  <c r="AK65" i="154"/>
  <c r="AK66" i="154"/>
  <c r="AK67" i="154"/>
  <c r="AK68" i="154"/>
  <c r="AK69" i="154"/>
  <c r="AK70" i="154"/>
  <c r="AK71" i="154"/>
  <c r="AK72" i="154"/>
  <c r="AK73" i="154"/>
  <c r="AK74" i="154"/>
  <c r="AK75" i="154"/>
  <c r="AK76" i="154"/>
  <c r="AK77" i="154"/>
  <c r="AK78" i="154"/>
  <c r="AK79" i="154"/>
  <c r="AK80" i="154"/>
  <c r="AK81" i="154"/>
  <c r="AK82" i="154"/>
  <c r="AK83" i="154"/>
  <c r="AK84" i="154"/>
  <c r="AK85" i="154"/>
  <c r="AK86" i="154"/>
  <c r="AK87" i="154"/>
  <c r="AK88" i="154"/>
  <c r="AK89" i="154"/>
  <c r="AK90" i="154"/>
  <c r="AK91" i="154"/>
  <c r="AK92" i="154"/>
  <c r="AK93" i="154"/>
  <c r="AK94" i="154"/>
  <c r="AK95" i="154"/>
  <c r="AK96" i="154"/>
  <c r="AK97" i="154"/>
  <c r="AK98" i="154"/>
  <c r="AK99" i="154"/>
  <c r="AK100" i="154"/>
  <c r="AK101" i="154"/>
  <c r="AK102" i="154"/>
  <c r="AK103" i="154"/>
  <c r="AK104" i="154"/>
  <c r="AK105" i="154"/>
  <c r="AK106" i="154"/>
  <c r="AK107" i="154"/>
  <c r="AK108" i="154"/>
  <c r="AK109" i="154"/>
  <c r="AK110" i="154"/>
  <c r="AK111" i="154"/>
  <c r="AK112" i="154"/>
  <c r="AK113" i="154"/>
  <c r="AK114" i="154"/>
  <c r="AK115" i="154"/>
  <c r="AK116" i="154"/>
  <c r="AK117" i="154"/>
  <c r="AK118" i="154"/>
  <c r="AK119" i="154"/>
  <c r="AK120" i="154"/>
  <c r="AK121" i="154"/>
  <c r="AK5" i="154"/>
  <c r="O6" i="154"/>
  <c r="O9" i="154"/>
  <c r="O12" i="154"/>
  <c r="O13" i="154"/>
  <c r="O16" i="154"/>
  <c r="O21" i="154"/>
  <c r="O22" i="154"/>
  <c r="O25" i="154"/>
  <c r="O26" i="154"/>
  <c r="O27" i="154"/>
  <c r="O29" i="154"/>
  <c r="O34" i="154"/>
  <c r="O35" i="154"/>
  <c r="O36" i="154"/>
  <c r="O37" i="154"/>
  <c r="O38" i="154"/>
  <c r="O39" i="154"/>
  <c r="O40" i="154"/>
  <c r="O41" i="154"/>
  <c r="O42" i="154"/>
  <c r="O44" i="154"/>
  <c r="O45" i="154"/>
  <c r="O46" i="154"/>
  <c r="O47" i="154"/>
  <c r="O48" i="154"/>
  <c r="O49" i="154"/>
  <c r="O50" i="154"/>
  <c r="O51" i="154"/>
  <c r="O52" i="154"/>
  <c r="O53" i="154"/>
  <c r="O54" i="154"/>
  <c r="O55" i="154"/>
  <c r="O57" i="154"/>
  <c r="O58" i="154"/>
  <c r="O59" i="154"/>
  <c r="O60" i="154"/>
  <c r="O61" i="154"/>
  <c r="O62" i="154"/>
  <c r="O63" i="154"/>
  <c r="O64" i="154"/>
  <c r="O65" i="154"/>
  <c r="O66" i="154"/>
  <c r="O67" i="154"/>
  <c r="O68" i="154"/>
  <c r="O70" i="154"/>
  <c r="O71" i="154"/>
  <c r="O72" i="154"/>
  <c r="O73" i="154"/>
  <c r="O74" i="154"/>
  <c r="O75" i="154"/>
  <c r="O76" i="154"/>
  <c r="O77" i="154"/>
  <c r="O78" i="154"/>
  <c r="O79" i="154"/>
  <c r="O80" i="154"/>
  <c r="O81" i="154"/>
  <c r="O89" i="154"/>
  <c r="O90" i="154"/>
  <c r="O91" i="154"/>
  <c r="O93" i="154"/>
  <c r="O94" i="154"/>
  <c r="O96" i="154"/>
  <c r="O97" i="154"/>
  <c r="O98" i="154"/>
  <c r="O100" i="154"/>
  <c r="O101" i="154"/>
  <c r="O102" i="154"/>
  <c r="O103" i="154"/>
  <c r="O104" i="154"/>
  <c r="O106" i="154"/>
  <c r="O107" i="154"/>
  <c r="O109" i="154"/>
  <c r="O110" i="154"/>
  <c r="O111" i="154"/>
  <c r="O112" i="154"/>
  <c r="O113" i="154"/>
  <c r="O114" i="154"/>
  <c r="O115" i="154"/>
  <c r="O116" i="154"/>
  <c r="O117" i="154"/>
  <c r="O118" i="154"/>
  <c r="O119" i="154"/>
  <c r="O120" i="154"/>
  <c r="O5" i="154"/>
  <c r="T381" i="154"/>
  <c r="W381" i="154" s="1"/>
  <c r="Z381" i="154" s="1"/>
  <c r="AC381" i="154" s="1"/>
  <c r="T382" i="154"/>
  <c r="W382" i="154" s="1"/>
  <c r="Z382" i="154" s="1"/>
  <c r="AC382" i="154" s="1"/>
  <c r="T383" i="154"/>
  <c r="W383" i="154" s="1"/>
  <c r="Z383" i="154" s="1"/>
  <c r="AC383" i="154" s="1"/>
  <c r="T384" i="154"/>
  <c r="W384" i="154" s="1"/>
  <c r="Z384" i="154" s="1"/>
  <c r="AC384" i="154" s="1"/>
  <c r="T385" i="154"/>
  <c r="W385" i="154" s="1"/>
  <c r="Z385" i="154" s="1"/>
  <c r="AC385" i="154" s="1"/>
  <c r="T387" i="154"/>
  <c r="W387" i="154" s="1"/>
  <c r="Z387" i="154" s="1"/>
  <c r="AC387" i="154" s="1"/>
  <c r="T388" i="154"/>
  <c r="W388" i="154" s="1"/>
  <c r="Z388" i="154" s="1"/>
  <c r="AC388" i="154" s="1"/>
  <c r="T394" i="154"/>
  <c r="W394" i="154" s="1"/>
  <c r="Z394" i="154" s="1"/>
  <c r="AC394" i="154" s="1"/>
  <c r="T395" i="154"/>
  <c r="W395" i="154" s="1"/>
  <c r="Z395" i="154" s="1"/>
  <c r="AC395" i="154" s="1"/>
  <c r="T396" i="154"/>
  <c r="W396" i="154" s="1"/>
  <c r="Z396" i="154" s="1"/>
  <c r="AC396" i="154" s="1"/>
  <c r="T397" i="154"/>
  <c r="W397" i="154" s="1"/>
  <c r="Z397" i="154" s="1"/>
  <c r="AC397" i="154" s="1"/>
  <c r="T398" i="154"/>
  <c r="W398" i="154" s="1"/>
  <c r="Z398" i="154" s="1"/>
  <c r="AC398" i="154" s="1"/>
  <c r="T400" i="154"/>
  <c r="W400" i="154" s="1"/>
  <c r="Z400" i="154" s="1"/>
  <c r="AC400" i="154" s="1"/>
  <c r="T401" i="154"/>
  <c r="W401" i="154" s="1"/>
  <c r="Z401" i="154" s="1"/>
  <c r="AC401" i="154" s="1"/>
  <c r="T403" i="154"/>
  <c r="W403" i="154" s="1"/>
  <c r="Z403" i="154" s="1"/>
  <c r="AC403" i="154" s="1"/>
  <c r="T404" i="154"/>
  <c r="W404" i="154" s="1"/>
  <c r="Z404" i="154" s="1"/>
  <c r="AC404" i="154" s="1"/>
  <c r="T407" i="154"/>
  <c r="W407" i="154" s="1"/>
  <c r="Z407" i="154" s="1"/>
  <c r="AC407" i="154" s="1"/>
  <c r="T408" i="154"/>
  <c r="W408" i="154" s="1"/>
  <c r="Z408" i="154" s="1"/>
  <c r="AC408" i="154" s="1"/>
  <c r="T409" i="154"/>
  <c r="W409" i="154" s="1"/>
  <c r="Z409" i="154" s="1"/>
  <c r="AC409" i="154" s="1"/>
  <c r="T410" i="154"/>
  <c r="W410" i="154" s="1"/>
  <c r="Z410" i="154" s="1"/>
  <c r="AC410" i="154" s="1"/>
  <c r="T411" i="154"/>
  <c r="W411" i="154" s="1"/>
  <c r="Z411" i="154" s="1"/>
  <c r="AC411" i="154" s="1"/>
  <c r="T412" i="154"/>
  <c r="W412" i="154" s="1"/>
  <c r="Z412" i="154" s="1"/>
  <c r="AC412" i="154" s="1"/>
  <c r="T413" i="154"/>
  <c r="W413" i="154" s="1"/>
  <c r="Z413" i="154" s="1"/>
  <c r="AC413" i="154" s="1"/>
  <c r="T414" i="154"/>
  <c r="W414" i="154" s="1"/>
  <c r="Z414" i="154" s="1"/>
  <c r="AC414" i="154" s="1"/>
  <c r="T415" i="154"/>
  <c r="W415" i="154" s="1"/>
  <c r="Z415" i="154" s="1"/>
  <c r="AC415" i="154" s="1"/>
  <c r="T420" i="154"/>
  <c r="W420" i="154" s="1"/>
  <c r="Z420" i="154" s="1"/>
  <c r="AC420" i="154" s="1"/>
  <c r="T421" i="154"/>
  <c r="W421" i="154" s="1"/>
  <c r="Z421" i="154" s="1"/>
  <c r="AC421" i="154" s="1"/>
  <c r="T422" i="154"/>
  <c r="W422" i="154" s="1"/>
  <c r="Z422" i="154" s="1"/>
  <c r="AC422" i="154" s="1"/>
  <c r="T423" i="154"/>
  <c r="W423" i="154" s="1"/>
  <c r="Z423" i="154" s="1"/>
  <c r="AC423" i="154" s="1"/>
  <c r="T424" i="154"/>
  <c r="W424" i="154" s="1"/>
  <c r="Z424" i="154" s="1"/>
  <c r="AC424" i="154" s="1"/>
  <c r="T425" i="154"/>
  <c r="W425" i="154" s="1"/>
  <c r="Z425" i="154" s="1"/>
  <c r="AC425" i="154" s="1"/>
  <c r="T426" i="154"/>
  <c r="W426" i="154" s="1"/>
  <c r="Z426" i="154" s="1"/>
  <c r="AC426" i="154" s="1"/>
  <c r="T427" i="154"/>
  <c r="W427" i="154" s="1"/>
  <c r="Z427" i="154" s="1"/>
  <c r="AC427" i="154" s="1"/>
  <c r="T428" i="154"/>
  <c r="W428" i="154" s="1"/>
  <c r="Z428" i="154" s="1"/>
  <c r="AC428" i="154" s="1"/>
  <c r="T254" i="154"/>
  <c r="W254" i="154" s="1"/>
  <c r="Z254" i="154" s="1"/>
  <c r="AC254" i="154" s="1"/>
  <c r="T257" i="154"/>
  <c r="W257" i="154" s="1"/>
  <c r="Z257" i="154" s="1"/>
  <c r="AC257" i="154" s="1"/>
  <c r="T258" i="154"/>
  <c r="W258" i="154" s="1"/>
  <c r="Z258" i="154" s="1"/>
  <c r="AC258" i="154" s="1"/>
  <c r="T260" i="154"/>
  <c r="W260" i="154" s="1"/>
  <c r="Z260" i="154" s="1"/>
  <c r="AC260" i="154" s="1"/>
  <c r="T261" i="154"/>
  <c r="W261" i="154" s="1"/>
  <c r="Z261" i="154" s="1"/>
  <c r="AC261" i="154" s="1"/>
  <c r="T262" i="154"/>
  <c r="W262" i="154" s="1"/>
  <c r="Z262" i="154" s="1"/>
  <c r="AC262" i="154" s="1"/>
  <c r="T263" i="154"/>
  <c r="W263" i="154" s="1"/>
  <c r="Z263" i="154" s="1"/>
  <c r="AC263" i="154" s="1"/>
  <c r="T264" i="154"/>
  <c r="W264" i="154" s="1"/>
  <c r="Z264" i="154" s="1"/>
  <c r="AC264" i="154" s="1"/>
  <c r="T270" i="154"/>
  <c r="W270" i="154" s="1"/>
  <c r="Z270" i="154" s="1"/>
  <c r="AC270" i="154" s="1"/>
  <c r="T271" i="154"/>
  <c r="W271" i="154" s="1"/>
  <c r="Z271" i="154" s="1"/>
  <c r="AC271" i="154" s="1"/>
  <c r="T272" i="154"/>
  <c r="W272" i="154" s="1"/>
  <c r="Z272" i="154" s="1"/>
  <c r="AC272" i="154" s="1"/>
  <c r="T273" i="154"/>
  <c r="W273" i="154" s="1"/>
  <c r="Z273" i="154" s="1"/>
  <c r="AC273" i="154" s="1"/>
  <c r="T274" i="154"/>
  <c r="W274" i="154" s="1"/>
  <c r="Z274" i="154" s="1"/>
  <c r="AC274" i="154" s="1"/>
  <c r="T275" i="154"/>
  <c r="W275" i="154" s="1"/>
  <c r="Z275" i="154" s="1"/>
  <c r="AC275" i="154" s="1"/>
  <c r="T277" i="154"/>
  <c r="W277" i="154" s="1"/>
  <c r="Z277" i="154" s="1"/>
  <c r="AC277" i="154" s="1"/>
  <c r="T279" i="154"/>
  <c r="W279" i="154" s="1"/>
  <c r="Z279" i="154" s="1"/>
  <c r="AC279" i="154" s="1"/>
  <c r="T280" i="154"/>
  <c r="W280" i="154" s="1"/>
  <c r="Z280" i="154" s="1"/>
  <c r="AC280" i="154" s="1"/>
  <c r="T281" i="154"/>
  <c r="W281" i="154" s="1"/>
  <c r="Z281" i="154" s="1"/>
  <c r="AC281" i="154" s="1"/>
  <c r="T283" i="154"/>
  <c r="W283" i="154" s="1"/>
  <c r="Z283" i="154" s="1"/>
  <c r="AC283" i="154" s="1"/>
  <c r="T284" i="154"/>
  <c r="W284" i="154" s="1"/>
  <c r="Z284" i="154" s="1"/>
  <c r="AC284" i="154" s="1"/>
  <c r="T285" i="154"/>
  <c r="W285" i="154" s="1"/>
  <c r="Z285" i="154" s="1"/>
  <c r="AC285" i="154" s="1"/>
  <c r="T286" i="154"/>
  <c r="W286" i="154" s="1"/>
  <c r="Z286" i="154" s="1"/>
  <c r="AC286" i="154" s="1"/>
  <c r="T287" i="154"/>
  <c r="W287" i="154" s="1"/>
  <c r="Z287" i="154" s="1"/>
  <c r="AC287" i="154" s="1"/>
  <c r="T288" i="154"/>
  <c r="W288" i="154"/>
  <c r="Z288" i="154" s="1"/>
  <c r="AC288" i="154" s="1"/>
  <c r="T289" i="154"/>
  <c r="W289" i="154" s="1"/>
  <c r="Z289" i="154" s="1"/>
  <c r="AC289" i="154" s="1"/>
  <c r="T290" i="154"/>
  <c r="W290" i="154" s="1"/>
  <c r="Z290" i="154" s="1"/>
  <c r="AC290" i="154" s="1"/>
  <c r="T292" i="154"/>
  <c r="W292" i="154" s="1"/>
  <c r="Z292" i="154" s="1"/>
  <c r="AC292" i="154" s="1"/>
  <c r="T293" i="154"/>
  <c r="W293" i="154" s="1"/>
  <c r="Z293" i="154" s="1"/>
  <c r="AC293" i="154" s="1"/>
  <c r="T294" i="154"/>
  <c r="W294" i="154" s="1"/>
  <c r="Z294" i="154" s="1"/>
  <c r="AC294" i="154" s="1"/>
  <c r="T295" i="154"/>
  <c r="W295" i="154" s="1"/>
  <c r="Z295" i="154" s="1"/>
  <c r="AC295" i="154" s="1"/>
  <c r="T296" i="154"/>
  <c r="W296" i="154" s="1"/>
  <c r="Z296" i="154" s="1"/>
  <c r="AC296" i="154" s="1"/>
  <c r="T297" i="154"/>
  <c r="W297" i="154" s="1"/>
  <c r="Z297" i="154" s="1"/>
  <c r="AC297" i="154" s="1"/>
  <c r="T298" i="154"/>
  <c r="W298" i="154" s="1"/>
  <c r="Z298" i="154" s="1"/>
  <c r="AC298" i="154" s="1"/>
  <c r="T299" i="154"/>
  <c r="W299" i="154" s="1"/>
  <c r="Z299" i="154" s="1"/>
  <c r="AC299" i="154" s="1"/>
  <c r="T300" i="154"/>
  <c r="W300" i="154" s="1"/>
  <c r="Z300" i="154" s="1"/>
  <c r="AC300" i="154" s="1"/>
  <c r="T301" i="154"/>
  <c r="W301" i="154" s="1"/>
  <c r="Z301" i="154" s="1"/>
  <c r="AC301" i="154" s="1"/>
  <c r="T302" i="154"/>
  <c r="W302" i="154" s="1"/>
  <c r="Z302" i="154" s="1"/>
  <c r="AC302" i="154" s="1"/>
  <c r="T303" i="154"/>
  <c r="W303" i="154" s="1"/>
  <c r="Z303" i="154" s="1"/>
  <c r="AC303" i="154" s="1"/>
  <c r="T305" i="154"/>
  <c r="W305" i="154" s="1"/>
  <c r="Z305" i="154" s="1"/>
  <c r="AC305" i="154" s="1"/>
  <c r="T306" i="154"/>
  <c r="W306" i="154" s="1"/>
  <c r="Z306" i="154" s="1"/>
  <c r="AC306" i="154" s="1"/>
  <c r="T307" i="154"/>
  <c r="W307" i="154" s="1"/>
  <c r="Z307" i="154" s="1"/>
  <c r="AC307" i="154"/>
  <c r="T308" i="154"/>
  <c r="W308" i="154" s="1"/>
  <c r="Z308" i="154" s="1"/>
  <c r="AC308" i="154" s="1"/>
  <c r="T309" i="154"/>
  <c r="W309" i="154" s="1"/>
  <c r="Z309" i="154" s="1"/>
  <c r="AC309" i="154" s="1"/>
  <c r="T310" i="154"/>
  <c r="W310" i="154" s="1"/>
  <c r="Z310" i="154" s="1"/>
  <c r="AC310" i="154" s="1"/>
  <c r="T311" i="154"/>
  <c r="W311" i="154" s="1"/>
  <c r="Z311" i="154" s="1"/>
  <c r="AC311" i="154" s="1"/>
  <c r="T312" i="154"/>
  <c r="W312" i="154" s="1"/>
  <c r="Z312" i="154" s="1"/>
  <c r="AC312" i="154" s="1"/>
  <c r="T313" i="154"/>
  <c r="W313" i="154" s="1"/>
  <c r="Z313" i="154" s="1"/>
  <c r="AC313" i="154" s="1"/>
  <c r="T314" i="154"/>
  <c r="W314" i="154" s="1"/>
  <c r="Z314" i="154"/>
  <c r="AC314" i="154" s="1"/>
  <c r="T315" i="154"/>
  <c r="W315" i="154" s="1"/>
  <c r="Z315" i="154" s="1"/>
  <c r="AC315" i="154" s="1"/>
  <c r="T316" i="154"/>
  <c r="W316" i="154" s="1"/>
  <c r="Z316" i="154" s="1"/>
  <c r="AC316" i="154" s="1"/>
  <c r="T318" i="154"/>
  <c r="W318" i="154" s="1"/>
  <c r="Z318" i="154" s="1"/>
  <c r="AC318" i="154" s="1"/>
  <c r="T319" i="154"/>
  <c r="W319" i="154" s="1"/>
  <c r="Z319" i="154" s="1"/>
  <c r="AC319" i="154" s="1"/>
  <c r="T320" i="154"/>
  <c r="W320" i="154" s="1"/>
  <c r="Z320" i="154" s="1"/>
  <c r="AC320" i="154" s="1"/>
  <c r="T321" i="154"/>
  <c r="W321" i="154" s="1"/>
  <c r="Z321" i="154" s="1"/>
  <c r="AC321" i="154" s="1"/>
  <c r="T322" i="154"/>
  <c r="W322" i="154"/>
  <c r="Z322" i="154" s="1"/>
  <c r="AC322" i="154" s="1"/>
  <c r="T323" i="154"/>
  <c r="W323" i="154" s="1"/>
  <c r="Z323" i="154" s="1"/>
  <c r="AC323" i="154" s="1"/>
  <c r="T324" i="154"/>
  <c r="W324" i="154" s="1"/>
  <c r="Z324" i="154" s="1"/>
  <c r="AC324" i="154" s="1"/>
  <c r="T325" i="154"/>
  <c r="W325" i="154" s="1"/>
  <c r="Z325" i="154" s="1"/>
  <c r="AC325" i="154" s="1"/>
  <c r="T326" i="154"/>
  <c r="W326" i="154" s="1"/>
  <c r="Z326" i="154" s="1"/>
  <c r="AC326" i="154" s="1"/>
  <c r="T327" i="154"/>
  <c r="W327" i="154" s="1"/>
  <c r="Z327" i="154" s="1"/>
  <c r="AC327" i="154"/>
  <c r="T328" i="154"/>
  <c r="W328" i="154" s="1"/>
  <c r="Z328" i="154" s="1"/>
  <c r="AC328" i="154" s="1"/>
  <c r="T329" i="154"/>
  <c r="W329" i="154" s="1"/>
  <c r="Z329" i="154" s="1"/>
  <c r="AC329" i="154" s="1"/>
  <c r="T331" i="154"/>
  <c r="W331" i="154" s="1"/>
  <c r="Z331" i="154" s="1"/>
  <c r="AC331" i="154" s="1"/>
  <c r="T332" i="154"/>
  <c r="W332" i="154" s="1"/>
  <c r="Z332" i="154" s="1"/>
  <c r="AC332" i="154" s="1"/>
  <c r="T333" i="154"/>
  <c r="W333" i="154" s="1"/>
  <c r="Z333" i="154" s="1"/>
  <c r="AC333" i="154" s="1"/>
  <c r="T335" i="154"/>
  <c r="W335" i="154" s="1"/>
  <c r="Z335" i="154" s="1"/>
  <c r="AC335" i="154" s="1"/>
  <c r="T336" i="154"/>
  <c r="W336" i="154" s="1"/>
  <c r="Z336" i="154" s="1"/>
  <c r="AC336" i="154" s="1"/>
  <c r="T337" i="154"/>
  <c r="W337" i="154" s="1"/>
  <c r="Z337" i="154" s="1"/>
  <c r="AC337" i="154" s="1"/>
  <c r="T338" i="154"/>
  <c r="W338" i="154" s="1"/>
  <c r="Z338" i="154" s="1"/>
  <c r="AC338" i="154" s="1"/>
  <c r="T339" i="154"/>
  <c r="W339" i="154" s="1"/>
  <c r="Z339" i="154" s="1"/>
  <c r="AC339" i="154" s="1"/>
  <c r="T340" i="154"/>
  <c r="W340" i="154" s="1"/>
  <c r="Z340" i="154" s="1"/>
  <c r="AC340" i="154" s="1"/>
  <c r="T341" i="154"/>
  <c r="W341" i="154" s="1"/>
  <c r="Z341" i="154" s="1"/>
  <c r="AC341" i="154" s="1"/>
  <c r="T342" i="154"/>
  <c r="W342" i="154"/>
  <c r="Z342" i="154" s="1"/>
  <c r="AC342" i="154" s="1"/>
  <c r="T344" i="154"/>
  <c r="W344" i="154" s="1"/>
  <c r="Z344" i="154" s="1"/>
  <c r="AC344" i="154" s="1"/>
  <c r="T345" i="154"/>
  <c r="W345" i="154" s="1"/>
  <c r="Z345" i="154" s="1"/>
  <c r="AC345" i="154" s="1"/>
  <c r="T346" i="154"/>
  <c r="W346" i="154" s="1"/>
  <c r="Z346" i="154" s="1"/>
  <c r="AC346" i="154" s="1"/>
  <c r="T347" i="154"/>
  <c r="W347" i="154" s="1"/>
  <c r="Z347" i="154" s="1"/>
  <c r="AC347" i="154" s="1"/>
  <c r="T348" i="154"/>
  <c r="W348" i="154" s="1"/>
  <c r="Z348" i="154" s="1"/>
  <c r="AC348" i="154" s="1"/>
  <c r="T349" i="154"/>
  <c r="W349" i="154" s="1"/>
  <c r="Z349" i="154" s="1"/>
  <c r="AC349" i="154" s="1"/>
  <c r="T350" i="154"/>
  <c r="W350" i="154" s="1"/>
  <c r="Z350" i="154" s="1"/>
  <c r="AC350" i="154" s="1"/>
  <c r="T351" i="154"/>
  <c r="W351" i="154" s="1"/>
  <c r="Z351" i="154" s="1"/>
  <c r="AC351" i="154" s="1"/>
  <c r="T352" i="154"/>
  <c r="W352" i="154" s="1"/>
  <c r="Z352" i="154" s="1"/>
  <c r="AC352" i="154" s="1"/>
  <c r="T353" i="154"/>
  <c r="W353" i="154" s="1"/>
  <c r="Z353" i="154" s="1"/>
  <c r="AC353" i="154" s="1"/>
  <c r="T354" i="154"/>
  <c r="W354" i="154" s="1"/>
  <c r="Z354" i="154" s="1"/>
  <c r="AC354" i="154" s="1"/>
  <c r="T355" i="154"/>
  <c r="W355" i="154" s="1"/>
  <c r="Z355" i="154" s="1"/>
  <c r="AC355" i="154" s="1"/>
  <c r="T357" i="154"/>
  <c r="W357" i="154" s="1"/>
  <c r="Z357" i="154" s="1"/>
  <c r="AC357" i="154" s="1"/>
  <c r="T358" i="154"/>
  <c r="W358" i="154" s="1"/>
  <c r="Z358" i="154" s="1"/>
  <c r="AC358" i="154" s="1"/>
  <c r="T359" i="154"/>
  <c r="W359" i="154" s="1"/>
  <c r="Z359" i="154" s="1"/>
  <c r="AC359" i="154" s="1"/>
  <c r="T360" i="154"/>
  <c r="W360" i="154" s="1"/>
  <c r="Z360" i="154" s="1"/>
  <c r="AC360" i="154" s="1"/>
  <c r="T361" i="154"/>
  <c r="W361" i="154" s="1"/>
  <c r="Z361" i="154" s="1"/>
  <c r="AC361" i="154" s="1"/>
  <c r="T362" i="154"/>
  <c r="W362" i="154" s="1"/>
  <c r="Z362" i="154" s="1"/>
  <c r="AC362" i="154" s="1"/>
  <c r="T363" i="154"/>
  <c r="W363" i="154" s="1"/>
  <c r="Z363" i="154" s="1"/>
  <c r="AC363" i="154" s="1"/>
  <c r="T364" i="154"/>
  <c r="W364" i="154"/>
  <c r="Z364" i="154" s="1"/>
  <c r="AC364" i="154" s="1"/>
  <c r="T365" i="154"/>
  <c r="W365" i="154" s="1"/>
  <c r="Z365" i="154" s="1"/>
  <c r="AC365" i="154" s="1"/>
  <c r="T366" i="154"/>
  <c r="W366" i="154" s="1"/>
  <c r="Z366" i="154" s="1"/>
  <c r="AC366" i="154" s="1"/>
  <c r="T367" i="154"/>
  <c r="W367" i="154" s="1"/>
  <c r="Z367" i="154" s="1"/>
  <c r="AC367" i="154" s="1"/>
  <c r="T368" i="154"/>
  <c r="W368" i="154" s="1"/>
  <c r="Z368" i="154" s="1"/>
  <c r="AC368" i="154" s="1"/>
  <c r="T130" i="154"/>
  <c r="W130" i="154" s="1"/>
  <c r="Z130" i="154" s="1"/>
  <c r="AC130" i="154" s="1"/>
  <c r="T133" i="154"/>
  <c r="W133" i="154" s="1"/>
  <c r="Z133" i="154" s="1"/>
  <c r="AC133" i="154" s="1"/>
  <c r="T134" i="154"/>
  <c r="W134" i="154" s="1"/>
  <c r="Z134" i="154" s="1"/>
  <c r="AC134" i="154" s="1"/>
  <c r="T136" i="154"/>
  <c r="W136" i="154" s="1"/>
  <c r="Z136" i="154" s="1"/>
  <c r="AC136" i="154" s="1"/>
  <c r="T137" i="154"/>
  <c r="W137" i="154" s="1"/>
  <c r="Z137" i="154" s="1"/>
  <c r="AC137" i="154" s="1"/>
  <c r="T138" i="154"/>
  <c r="W138" i="154" s="1"/>
  <c r="Z138" i="154" s="1"/>
  <c r="AC138" i="154" s="1"/>
  <c r="T139" i="154"/>
  <c r="W139" i="154" s="1"/>
  <c r="Z139" i="154" s="1"/>
  <c r="AC139" i="154" s="1"/>
  <c r="T140" i="154"/>
  <c r="W140" i="154" s="1"/>
  <c r="Z140" i="154" s="1"/>
  <c r="AC140" i="154" s="1"/>
  <c r="T146" i="154"/>
  <c r="W146" i="154" s="1"/>
  <c r="Z146" i="154" s="1"/>
  <c r="AC146" i="154" s="1"/>
  <c r="T147" i="154"/>
  <c r="W147" i="154" s="1"/>
  <c r="Z147" i="154" s="1"/>
  <c r="AC147" i="154" s="1"/>
  <c r="T148" i="154"/>
  <c r="W148" i="154" s="1"/>
  <c r="Z148" i="154" s="1"/>
  <c r="AC148" i="154" s="1"/>
  <c r="T149" i="154"/>
  <c r="W149" i="154" s="1"/>
  <c r="Z149" i="154" s="1"/>
  <c r="AC149" i="154" s="1"/>
  <c r="T150" i="154"/>
  <c r="W150" i="154" s="1"/>
  <c r="Z150" i="154" s="1"/>
  <c r="AC150" i="154" s="1"/>
  <c r="T151" i="154"/>
  <c r="W151" i="154" s="1"/>
  <c r="Z151" i="154" s="1"/>
  <c r="AC151" i="154" s="1"/>
  <c r="T153" i="154"/>
  <c r="W153" i="154"/>
  <c r="Z153" i="154" s="1"/>
  <c r="AC153" i="154" s="1"/>
  <c r="T156" i="154"/>
  <c r="W156" i="154" s="1"/>
  <c r="Z156" i="154" s="1"/>
  <c r="AC156" i="154" s="1"/>
  <c r="T157" i="154"/>
  <c r="W157" i="154" s="1"/>
  <c r="Z157" i="154" s="1"/>
  <c r="AC157" i="154" s="1"/>
  <c r="T159" i="154"/>
  <c r="W159" i="154" s="1"/>
  <c r="Z159" i="154" s="1"/>
  <c r="AC159" i="154" s="1"/>
  <c r="T160" i="154"/>
  <c r="W160" i="154" s="1"/>
  <c r="Z160" i="154" s="1"/>
  <c r="AC160" i="154" s="1"/>
  <c r="T161" i="154"/>
  <c r="W161" i="154" s="1"/>
  <c r="Z161" i="154" s="1"/>
  <c r="AC161" i="154" s="1"/>
  <c r="T162" i="154"/>
  <c r="W162" i="154" s="1"/>
  <c r="Z162" i="154" s="1"/>
  <c r="AC162" i="154" s="1"/>
  <c r="T163" i="154"/>
  <c r="W163" i="154" s="1"/>
  <c r="Z163" i="154" s="1"/>
  <c r="AC163" i="154" s="1"/>
  <c r="T166" i="154"/>
  <c r="W166" i="154" s="1"/>
  <c r="Z166" i="154" s="1"/>
  <c r="AC166" i="154" s="1"/>
  <c r="T168" i="154"/>
  <c r="W168" i="154" s="1"/>
  <c r="Z168" i="154" s="1"/>
  <c r="AC168" i="154" s="1"/>
  <c r="T169" i="154"/>
  <c r="W169" i="154" s="1"/>
  <c r="Z169" i="154" s="1"/>
  <c r="AC169" i="154" s="1"/>
  <c r="T170" i="154"/>
  <c r="W170" i="154" s="1"/>
  <c r="Z170" i="154" s="1"/>
  <c r="AC170" i="154" s="1"/>
  <c r="T171" i="154"/>
  <c r="W171" i="154" s="1"/>
  <c r="Z171" i="154" s="1"/>
  <c r="AC171" i="154" s="1"/>
  <c r="T172" i="154"/>
  <c r="W172" i="154" s="1"/>
  <c r="Z172" i="154" s="1"/>
  <c r="AC172" i="154" s="1"/>
  <c r="T173" i="154"/>
  <c r="W173" i="154" s="1"/>
  <c r="Z173" i="154" s="1"/>
  <c r="AC173" i="154" s="1"/>
  <c r="T174" i="154"/>
  <c r="W174" i="154" s="1"/>
  <c r="Z174" i="154" s="1"/>
  <c r="AC174" i="154" s="1"/>
  <c r="T175" i="154"/>
  <c r="W175" i="154" s="1"/>
  <c r="Z175" i="154" s="1"/>
  <c r="AC175" i="154" s="1"/>
  <c r="T176" i="154"/>
  <c r="W176" i="154" s="1"/>
  <c r="Z176" i="154" s="1"/>
  <c r="AC176" i="154" s="1"/>
  <c r="T177" i="154"/>
  <c r="W177" i="154" s="1"/>
  <c r="Z177" i="154" s="1"/>
  <c r="AC177" i="154" s="1"/>
  <c r="T178" i="154"/>
  <c r="W178" i="154" s="1"/>
  <c r="Z178" i="154" s="1"/>
  <c r="AC178" i="154" s="1"/>
  <c r="T179" i="154"/>
  <c r="W179" i="154" s="1"/>
  <c r="Z179" i="154" s="1"/>
  <c r="AC179" i="154" s="1"/>
  <c r="T181" i="154"/>
  <c r="W181" i="154" s="1"/>
  <c r="Z181" i="154" s="1"/>
  <c r="AC181" i="154" s="1"/>
  <c r="T182" i="154"/>
  <c r="W182" i="154" s="1"/>
  <c r="Z182" i="154" s="1"/>
  <c r="AC182" i="154" s="1"/>
  <c r="T183" i="154"/>
  <c r="W183" i="154" s="1"/>
  <c r="Z183" i="154" s="1"/>
  <c r="AC183" i="154" s="1"/>
  <c r="T184" i="154"/>
  <c r="W184" i="154" s="1"/>
  <c r="Z184" i="154" s="1"/>
  <c r="AC184" i="154" s="1"/>
  <c r="T185" i="154"/>
  <c r="W185" i="154"/>
  <c r="Z185" i="154" s="1"/>
  <c r="AC185" i="154" s="1"/>
  <c r="T186" i="154"/>
  <c r="W186" i="154" s="1"/>
  <c r="Z186" i="154" s="1"/>
  <c r="AC186" i="154" s="1"/>
  <c r="T187" i="154"/>
  <c r="W187" i="154" s="1"/>
  <c r="Z187" i="154" s="1"/>
  <c r="AC187" i="154" s="1"/>
  <c r="T188" i="154"/>
  <c r="W188" i="154" s="1"/>
  <c r="Z188" i="154" s="1"/>
  <c r="AC188" i="154" s="1"/>
  <c r="T189" i="154"/>
  <c r="W189" i="154" s="1"/>
  <c r="Z189" i="154" s="1"/>
  <c r="AC189" i="154" s="1"/>
  <c r="T190" i="154"/>
  <c r="W190" i="154" s="1"/>
  <c r="Z190" i="154" s="1"/>
  <c r="AC190" i="154" s="1"/>
  <c r="T191" i="154"/>
  <c r="W191" i="154" s="1"/>
  <c r="Z191" i="154" s="1"/>
  <c r="AC191" i="154" s="1"/>
  <c r="T192" i="154"/>
  <c r="W192" i="154" s="1"/>
  <c r="Z192" i="154" s="1"/>
  <c r="AC192" i="154" s="1"/>
  <c r="T194" i="154"/>
  <c r="W194" i="154" s="1"/>
  <c r="Z194" i="154" s="1"/>
  <c r="AC194" i="154" s="1"/>
  <c r="T195" i="154"/>
  <c r="W195" i="154" s="1"/>
  <c r="Z195" i="154" s="1"/>
  <c r="AC195" i="154" s="1"/>
  <c r="T196" i="154"/>
  <c r="W196" i="154" s="1"/>
  <c r="Z196" i="154" s="1"/>
  <c r="AC196" i="154" s="1"/>
  <c r="T197" i="154"/>
  <c r="W197" i="154"/>
  <c r="Z197" i="154" s="1"/>
  <c r="AC197" i="154" s="1"/>
  <c r="T198" i="154"/>
  <c r="W198" i="154" s="1"/>
  <c r="Z198" i="154" s="1"/>
  <c r="AC198" i="154" s="1"/>
  <c r="T199" i="154"/>
  <c r="W199" i="154" s="1"/>
  <c r="Z199" i="154" s="1"/>
  <c r="AC199" i="154" s="1"/>
  <c r="T200" i="154"/>
  <c r="W200" i="154" s="1"/>
  <c r="Z200" i="154" s="1"/>
  <c r="AC200" i="154" s="1"/>
  <c r="T201" i="154"/>
  <c r="W201" i="154" s="1"/>
  <c r="Z201" i="154" s="1"/>
  <c r="AC201" i="154" s="1"/>
  <c r="T202" i="154"/>
  <c r="W202" i="154" s="1"/>
  <c r="Z202" i="154" s="1"/>
  <c r="AC202" i="154" s="1"/>
  <c r="T203" i="154"/>
  <c r="W203" i="154" s="1"/>
  <c r="Z203" i="154" s="1"/>
  <c r="AC203" i="154" s="1"/>
  <c r="T204" i="154"/>
  <c r="W204" i="154" s="1"/>
  <c r="Z204" i="154" s="1"/>
  <c r="AC204" i="154" s="1"/>
  <c r="T205" i="154"/>
  <c r="W205" i="154" s="1"/>
  <c r="Z205" i="154" s="1"/>
  <c r="AC205" i="154" s="1"/>
  <c r="T209" i="154"/>
  <c r="W209" i="154" s="1"/>
  <c r="Z209" i="154" s="1"/>
  <c r="AC209" i="154" s="1"/>
  <c r="T213" i="154"/>
  <c r="W213" i="154" s="1"/>
  <c r="Z213" i="154" s="1"/>
  <c r="AC213" i="154" s="1"/>
  <c r="T214" i="154"/>
  <c r="W214" i="154" s="1"/>
  <c r="Z214" i="154" s="1"/>
  <c r="AC214" i="154" s="1"/>
  <c r="T215" i="154"/>
  <c r="W215" i="154" s="1"/>
  <c r="Z215" i="154" s="1"/>
  <c r="AC215" i="154" s="1"/>
  <c r="T216" i="154"/>
  <c r="W216" i="154" s="1"/>
  <c r="Z216" i="154" s="1"/>
  <c r="AC216" i="154" s="1"/>
  <c r="T217" i="154"/>
  <c r="W217" i="154" s="1"/>
  <c r="Z217" i="154" s="1"/>
  <c r="AC217" i="154" s="1"/>
  <c r="T218" i="154"/>
  <c r="W218" i="154" s="1"/>
  <c r="Z218" i="154" s="1"/>
  <c r="AC218" i="154" s="1"/>
  <c r="T220" i="154"/>
  <c r="W220" i="154" s="1"/>
  <c r="Z220" i="154" s="1"/>
  <c r="AC220" i="154" s="1"/>
  <c r="T221" i="154"/>
  <c r="W221" i="154" s="1"/>
  <c r="Z221" i="154" s="1"/>
  <c r="AC221" i="154" s="1"/>
  <c r="T224" i="154"/>
  <c r="W224" i="154" s="1"/>
  <c r="Z224" i="154" s="1"/>
  <c r="AC224" i="154" s="1"/>
  <c r="T225" i="154"/>
  <c r="W225" i="154" s="1"/>
  <c r="Z225" i="154" s="1"/>
  <c r="AC225" i="154" s="1"/>
  <c r="T226" i="154"/>
  <c r="W226" i="154" s="1"/>
  <c r="Z226" i="154" s="1"/>
  <c r="AC226" i="154" s="1"/>
  <c r="T227" i="154"/>
  <c r="W227" i="154" s="1"/>
  <c r="Z227" i="154" s="1"/>
  <c r="AC227" i="154" s="1"/>
  <c r="T228" i="154"/>
  <c r="W228" i="154" s="1"/>
  <c r="Z228" i="154" s="1"/>
  <c r="AC228" i="154" s="1"/>
  <c r="T229" i="154"/>
  <c r="W229" i="154" s="1"/>
  <c r="Z229" i="154" s="1"/>
  <c r="AC229" i="154" s="1"/>
  <c r="T230" i="154"/>
  <c r="W230" i="154" s="1"/>
  <c r="Z230" i="154" s="1"/>
  <c r="AC230" i="154" s="1"/>
  <c r="T231" i="154"/>
  <c r="W231" i="154" s="1"/>
  <c r="Z231" i="154" s="1"/>
  <c r="AC231" i="154" s="1"/>
  <c r="T232" i="154"/>
  <c r="W232" i="154" s="1"/>
  <c r="Z232" i="154" s="1"/>
  <c r="AC232" i="154" s="1"/>
  <c r="T233" i="154"/>
  <c r="W233" i="154" s="1"/>
  <c r="Z233" i="154" s="1"/>
  <c r="AC233" i="154" s="1"/>
  <c r="T234" i="154"/>
  <c r="W234" i="154" s="1"/>
  <c r="Z234" i="154" s="1"/>
  <c r="AC234" i="154" s="1"/>
  <c r="T235" i="154"/>
  <c r="W235" i="154" s="1"/>
  <c r="Z235" i="154" s="1"/>
  <c r="AC235" i="154" s="1"/>
  <c r="T236" i="154"/>
  <c r="W236" i="154" s="1"/>
  <c r="Z236" i="154" s="1"/>
  <c r="AC236" i="154" s="1"/>
  <c r="T237" i="154"/>
  <c r="W237" i="154" s="1"/>
  <c r="Z237" i="154" s="1"/>
  <c r="AC237" i="154" s="1"/>
  <c r="T238" i="154"/>
  <c r="W238" i="154" s="1"/>
  <c r="Z238" i="154" s="1"/>
  <c r="AC238" i="154" s="1"/>
  <c r="T239" i="154"/>
  <c r="W239" i="154" s="1"/>
  <c r="Z239" i="154" s="1"/>
  <c r="AC239" i="154" s="1"/>
  <c r="T240" i="154"/>
  <c r="W240" i="154" s="1"/>
  <c r="Z240" i="154" s="1"/>
  <c r="AC240" i="154" s="1"/>
  <c r="T241" i="154"/>
  <c r="W241" i="154" s="1"/>
  <c r="Z241" i="154" s="1"/>
  <c r="AC241" i="154" s="1"/>
  <c r="T242" i="154"/>
  <c r="W242" i="154" s="1"/>
  <c r="Z242" i="154" s="1"/>
  <c r="AC242" i="154" s="1"/>
  <c r="T243" i="154"/>
  <c r="W243" i="154" s="1"/>
  <c r="Z243" i="154" s="1"/>
  <c r="AC243" i="154" s="1"/>
  <c r="T244" i="154"/>
  <c r="W244" i="154" s="1"/>
  <c r="Z244" i="154" s="1"/>
  <c r="AC244" i="154" s="1"/>
  <c r="T107" i="154"/>
  <c r="W107" i="154" s="1"/>
  <c r="Z107" i="154" s="1"/>
  <c r="AC107" i="154" s="1"/>
  <c r="K437" i="154"/>
  <c r="L437" i="154" s="1"/>
  <c r="K438" i="154"/>
  <c r="K439" i="154"/>
  <c r="L439" i="154" s="1"/>
  <c r="K440" i="154"/>
  <c r="L440" i="154" s="1"/>
  <c r="K441" i="154"/>
  <c r="K442" i="154"/>
  <c r="L442" i="154" s="1"/>
  <c r="K443" i="154"/>
  <c r="K444" i="154"/>
  <c r="L444" i="154" s="1"/>
  <c r="K445" i="154"/>
  <c r="L445" i="154" s="1"/>
  <c r="K446" i="154"/>
  <c r="L446" i="154" s="1"/>
  <c r="K447" i="154"/>
  <c r="L447" i="154" s="1"/>
  <c r="K448" i="154"/>
  <c r="L448" i="154" s="1"/>
  <c r="K436" i="154"/>
  <c r="L436" i="154" s="1"/>
  <c r="G448" i="154"/>
  <c r="I448" i="154" s="1"/>
  <c r="G447" i="154"/>
  <c r="I447" i="154" s="1"/>
  <c r="G446" i="154"/>
  <c r="I446" i="154" s="1"/>
  <c r="G445" i="154"/>
  <c r="I445" i="154" s="1"/>
  <c r="G444" i="154"/>
  <c r="I444" i="154" s="1"/>
  <c r="L443" i="154"/>
  <c r="G443" i="154"/>
  <c r="I443" i="154" s="1"/>
  <c r="G442" i="154"/>
  <c r="I442" i="154" s="1"/>
  <c r="L441" i="154"/>
  <c r="G441" i="154"/>
  <c r="I441" i="154" s="1"/>
  <c r="G440" i="154"/>
  <c r="I440" i="154" s="1"/>
  <c r="G439" i="154"/>
  <c r="I439" i="154" s="1"/>
  <c r="L438" i="154"/>
  <c r="G438" i="154"/>
  <c r="I438" i="154" s="1"/>
  <c r="G437" i="154"/>
  <c r="I437" i="154" s="1"/>
  <c r="G436" i="154"/>
  <c r="I436" i="154" s="1"/>
  <c r="K417" i="154"/>
  <c r="L417" i="154" s="1"/>
  <c r="P417" i="154" s="1"/>
  <c r="K418" i="154"/>
  <c r="L418" i="154" s="1"/>
  <c r="P418" i="154" s="1"/>
  <c r="K419" i="154"/>
  <c r="L419" i="154" s="1"/>
  <c r="P419" i="154" s="1"/>
  <c r="K420" i="154"/>
  <c r="K421" i="154"/>
  <c r="K422" i="154"/>
  <c r="K423" i="154"/>
  <c r="K424" i="154"/>
  <c r="K425" i="154"/>
  <c r="L425" i="154" s="1"/>
  <c r="P425" i="154" s="1"/>
  <c r="S425" i="154" s="1"/>
  <c r="V425" i="154" s="1"/>
  <c r="Y425" i="154" s="1"/>
  <c r="AB425" i="154" s="1"/>
  <c r="K426" i="154"/>
  <c r="L426" i="154" s="1"/>
  <c r="P426" i="154" s="1"/>
  <c r="S426" i="154" s="1"/>
  <c r="V426" i="154" s="1"/>
  <c r="Y426" i="154" s="1"/>
  <c r="AB426" i="154" s="1"/>
  <c r="K427" i="154"/>
  <c r="L427" i="154" s="1"/>
  <c r="P427" i="154" s="1"/>
  <c r="S427" i="154" s="1"/>
  <c r="V427" i="154" s="1"/>
  <c r="Y427" i="154" s="1"/>
  <c r="AB427" i="154" s="1"/>
  <c r="K428" i="154"/>
  <c r="L428" i="154" s="1"/>
  <c r="P428" i="154" s="1"/>
  <c r="S428" i="154" s="1"/>
  <c r="V428" i="154" s="1"/>
  <c r="Y428" i="154" s="1"/>
  <c r="AB428" i="154" s="1"/>
  <c r="K416" i="154"/>
  <c r="L416" i="154" s="1"/>
  <c r="P416" i="154" s="1"/>
  <c r="K404" i="154"/>
  <c r="L404" i="154" s="1"/>
  <c r="P404" i="154" s="1"/>
  <c r="S404" i="154" s="1"/>
  <c r="V404" i="154" s="1"/>
  <c r="Y404" i="154" s="1"/>
  <c r="AB404" i="154" s="1"/>
  <c r="K405" i="154"/>
  <c r="L405" i="154" s="1"/>
  <c r="P405" i="154" s="1"/>
  <c r="K406" i="154"/>
  <c r="L406" i="154" s="1"/>
  <c r="P406" i="154" s="1"/>
  <c r="K407" i="154"/>
  <c r="L407" i="154" s="1"/>
  <c r="P407" i="154" s="1"/>
  <c r="S407" i="154" s="1"/>
  <c r="V407" i="154" s="1"/>
  <c r="Y407" i="154" s="1"/>
  <c r="AB407" i="154" s="1"/>
  <c r="K408" i="154"/>
  <c r="K409" i="154"/>
  <c r="K410" i="154"/>
  <c r="K411" i="154"/>
  <c r="L411" i="154" s="1"/>
  <c r="P411" i="154" s="1"/>
  <c r="S411" i="154" s="1"/>
  <c r="V411" i="154" s="1"/>
  <c r="Y411" i="154" s="1"/>
  <c r="AB411" i="154" s="1"/>
  <c r="K412" i="154"/>
  <c r="L412" i="154" s="1"/>
  <c r="P412" i="154" s="1"/>
  <c r="S412" i="154" s="1"/>
  <c r="V412" i="154" s="1"/>
  <c r="Y412" i="154" s="1"/>
  <c r="AB412" i="154" s="1"/>
  <c r="K413" i="154"/>
  <c r="L413" i="154" s="1"/>
  <c r="P413" i="154" s="1"/>
  <c r="S413" i="154" s="1"/>
  <c r="V413" i="154" s="1"/>
  <c r="Y413" i="154" s="1"/>
  <c r="AB413" i="154" s="1"/>
  <c r="K414" i="154"/>
  <c r="L414" i="154" s="1"/>
  <c r="P414" i="154" s="1"/>
  <c r="S414" i="154" s="1"/>
  <c r="V414" i="154" s="1"/>
  <c r="Y414" i="154" s="1"/>
  <c r="AB414" i="154" s="1"/>
  <c r="K415" i="154"/>
  <c r="L415" i="154" s="1"/>
  <c r="P415" i="154" s="1"/>
  <c r="S415" i="154" s="1"/>
  <c r="V415" i="154" s="1"/>
  <c r="Y415" i="154" s="1"/>
  <c r="AB415" i="154" s="1"/>
  <c r="K403" i="154"/>
  <c r="L403" i="154" s="1"/>
  <c r="P403" i="154" s="1"/>
  <c r="S403" i="154" s="1"/>
  <c r="V403" i="154" s="1"/>
  <c r="Y403" i="154" s="1"/>
  <c r="AB403" i="154" s="1"/>
  <c r="K391" i="154"/>
  <c r="L391" i="154" s="1"/>
  <c r="P391" i="154" s="1"/>
  <c r="K392" i="154"/>
  <c r="L392" i="154" s="1"/>
  <c r="P392" i="154" s="1"/>
  <c r="K393" i="154"/>
  <c r="L393" i="154" s="1"/>
  <c r="P393" i="154" s="1"/>
  <c r="K394" i="154"/>
  <c r="K395" i="154"/>
  <c r="K396" i="154"/>
  <c r="K397" i="154"/>
  <c r="K398" i="154"/>
  <c r="K399" i="154"/>
  <c r="L399" i="154" s="1"/>
  <c r="P399" i="154" s="1"/>
  <c r="K400" i="154"/>
  <c r="L400" i="154" s="1"/>
  <c r="P400" i="154" s="1"/>
  <c r="K401" i="154"/>
  <c r="L401" i="154" s="1"/>
  <c r="P401" i="154" s="1"/>
  <c r="S401" i="154" s="1"/>
  <c r="V401" i="154" s="1"/>
  <c r="Y401" i="154" s="1"/>
  <c r="AB401" i="154" s="1"/>
  <c r="K402" i="154"/>
  <c r="L402" i="154" s="1"/>
  <c r="P402" i="154" s="1"/>
  <c r="K390" i="154"/>
  <c r="L390" i="154" s="1"/>
  <c r="P390" i="154" s="1"/>
  <c r="K378" i="154"/>
  <c r="L378" i="154" s="1"/>
  <c r="P378" i="154" s="1"/>
  <c r="K379" i="154"/>
  <c r="L379" i="154" s="1"/>
  <c r="P379" i="154" s="1"/>
  <c r="K380" i="154"/>
  <c r="L380" i="154" s="1"/>
  <c r="P380" i="154" s="1"/>
  <c r="K381" i="154"/>
  <c r="K382" i="154"/>
  <c r="K383" i="154"/>
  <c r="L383" i="154" s="1"/>
  <c r="P383" i="154" s="1"/>
  <c r="S383" i="154" s="1"/>
  <c r="V383" i="154" s="1"/>
  <c r="Y383" i="154" s="1"/>
  <c r="AB383" i="154" s="1"/>
  <c r="K384" i="154"/>
  <c r="K385" i="154"/>
  <c r="K386" i="154"/>
  <c r="L386" i="154" s="1"/>
  <c r="P386" i="154" s="1"/>
  <c r="K387" i="154"/>
  <c r="K388" i="154"/>
  <c r="K389" i="154"/>
  <c r="L389" i="154" s="1"/>
  <c r="P389" i="154" s="1"/>
  <c r="K377" i="154"/>
  <c r="L377" i="154" s="1"/>
  <c r="P377" i="154" s="1"/>
  <c r="Q377" i="154" s="1"/>
  <c r="T377" i="154" s="1"/>
  <c r="W377" i="154" s="1"/>
  <c r="Z377" i="154" s="1"/>
  <c r="AC377" i="154" s="1"/>
  <c r="L424" i="154"/>
  <c r="P424" i="154" s="1"/>
  <c r="S424" i="154" s="1"/>
  <c r="V424" i="154" s="1"/>
  <c r="Y424" i="154" s="1"/>
  <c r="AB424" i="154" s="1"/>
  <c r="L423" i="154"/>
  <c r="P423" i="154" s="1"/>
  <c r="S423" i="154" s="1"/>
  <c r="V423" i="154" s="1"/>
  <c r="Y423" i="154" s="1"/>
  <c r="AB423" i="154" s="1"/>
  <c r="L422" i="154"/>
  <c r="P422" i="154" s="1"/>
  <c r="S422" i="154" s="1"/>
  <c r="V422" i="154" s="1"/>
  <c r="Y422" i="154" s="1"/>
  <c r="AB422" i="154" s="1"/>
  <c r="L421" i="154"/>
  <c r="P421" i="154" s="1"/>
  <c r="S421" i="154" s="1"/>
  <c r="V421" i="154" s="1"/>
  <c r="Y421" i="154" s="1"/>
  <c r="AB421" i="154" s="1"/>
  <c r="L420" i="154"/>
  <c r="P420" i="154" s="1"/>
  <c r="S420" i="154" s="1"/>
  <c r="V420" i="154" s="1"/>
  <c r="Y420" i="154" s="1"/>
  <c r="AB420" i="154" s="1"/>
  <c r="L410" i="154"/>
  <c r="P410" i="154" s="1"/>
  <c r="S410" i="154" s="1"/>
  <c r="V410" i="154" s="1"/>
  <c r="Y410" i="154" s="1"/>
  <c r="AB410" i="154" s="1"/>
  <c r="L409" i="154"/>
  <c r="P409" i="154" s="1"/>
  <c r="S409" i="154" s="1"/>
  <c r="V409" i="154" s="1"/>
  <c r="Y409" i="154" s="1"/>
  <c r="AB409" i="154" s="1"/>
  <c r="L408" i="154"/>
  <c r="P408" i="154" s="1"/>
  <c r="L398" i="154"/>
  <c r="P398" i="154" s="1"/>
  <c r="S398" i="154" s="1"/>
  <c r="V398" i="154" s="1"/>
  <c r="Y398" i="154" s="1"/>
  <c r="AB398" i="154" s="1"/>
  <c r="L397" i="154"/>
  <c r="P397" i="154" s="1"/>
  <c r="S397" i="154" s="1"/>
  <c r="V397" i="154" s="1"/>
  <c r="Y397" i="154" s="1"/>
  <c r="AB397" i="154" s="1"/>
  <c r="L396" i="154"/>
  <c r="P396" i="154" s="1"/>
  <c r="S396" i="154" s="1"/>
  <c r="V396" i="154" s="1"/>
  <c r="Y396" i="154" s="1"/>
  <c r="AB396" i="154" s="1"/>
  <c r="L395" i="154"/>
  <c r="P395" i="154" s="1"/>
  <c r="S395" i="154" s="1"/>
  <c r="V395" i="154" s="1"/>
  <c r="Y395" i="154" s="1"/>
  <c r="AB395" i="154" s="1"/>
  <c r="L394" i="154"/>
  <c r="P394" i="154" s="1"/>
  <c r="S394" i="154" s="1"/>
  <c r="V394" i="154" s="1"/>
  <c r="Y394" i="154" s="1"/>
  <c r="AB394" i="154" s="1"/>
  <c r="G389" i="154"/>
  <c r="L388" i="154"/>
  <c r="P388" i="154" s="1"/>
  <c r="S388" i="154" s="1"/>
  <c r="V388" i="154" s="1"/>
  <c r="Y388" i="154" s="1"/>
  <c r="AB388" i="154" s="1"/>
  <c r="G388" i="154"/>
  <c r="L387" i="154"/>
  <c r="P387" i="154" s="1"/>
  <c r="S387" i="154" s="1"/>
  <c r="V387" i="154" s="1"/>
  <c r="Y387" i="154" s="1"/>
  <c r="AB387" i="154" s="1"/>
  <c r="G387" i="154"/>
  <c r="I387" i="154" s="1"/>
  <c r="G386" i="154"/>
  <c r="I425" i="154" s="1"/>
  <c r="L385" i="154"/>
  <c r="P385" i="154" s="1"/>
  <c r="S385" i="154" s="1"/>
  <c r="V385" i="154" s="1"/>
  <c r="Y385" i="154" s="1"/>
  <c r="AB385" i="154" s="1"/>
  <c r="G385" i="154"/>
  <c r="I424" i="154" s="1"/>
  <c r="L384" i="154"/>
  <c r="P384" i="154" s="1"/>
  <c r="S384" i="154" s="1"/>
  <c r="V384" i="154" s="1"/>
  <c r="Y384" i="154" s="1"/>
  <c r="AB384" i="154" s="1"/>
  <c r="G384" i="154"/>
  <c r="I384" i="154" s="1"/>
  <c r="G383" i="154"/>
  <c r="I383" i="154" s="1"/>
  <c r="L382" i="154"/>
  <c r="P382" i="154" s="1"/>
  <c r="S382" i="154" s="1"/>
  <c r="V382" i="154" s="1"/>
  <c r="Y382" i="154" s="1"/>
  <c r="AB382" i="154" s="1"/>
  <c r="G382" i="154"/>
  <c r="I382" i="154" s="1"/>
  <c r="L381" i="154"/>
  <c r="P381" i="154" s="1"/>
  <c r="S381" i="154" s="1"/>
  <c r="V381" i="154" s="1"/>
  <c r="Y381" i="154" s="1"/>
  <c r="AB381" i="154" s="1"/>
  <c r="G381" i="154"/>
  <c r="I407" i="154" s="1"/>
  <c r="G380" i="154"/>
  <c r="I380" i="154" s="1"/>
  <c r="G379" i="154"/>
  <c r="I379" i="154" s="1"/>
  <c r="G378" i="154"/>
  <c r="I417" i="154" s="1"/>
  <c r="G377" i="154"/>
  <c r="I416" i="154" s="1"/>
  <c r="K358" i="154"/>
  <c r="K359" i="154"/>
  <c r="K360" i="154"/>
  <c r="K361" i="154"/>
  <c r="K362" i="154"/>
  <c r="K363" i="154"/>
  <c r="K364" i="154"/>
  <c r="K365" i="154"/>
  <c r="K366" i="154"/>
  <c r="K367" i="154"/>
  <c r="K368" i="154"/>
  <c r="K369" i="154"/>
  <c r="L369" i="154" s="1"/>
  <c r="P369" i="154" s="1"/>
  <c r="K357" i="154"/>
  <c r="K345" i="154"/>
  <c r="K346" i="154"/>
  <c r="K347" i="154"/>
  <c r="K348" i="154"/>
  <c r="K349" i="154"/>
  <c r="K350" i="154"/>
  <c r="K351" i="154"/>
  <c r="K352" i="154"/>
  <c r="K353" i="154"/>
  <c r="K354" i="154"/>
  <c r="K355" i="154"/>
  <c r="K356" i="154"/>
  <c r="L356" i="154" s="1"/>
  <c r="P356" i="154" s="1"/>
  <c r="K344" i="154"/>
  <c r="K332" i="154"/>
  <c r="L332" i="154" s="1"/>
  <c r="P332" i="154" s="1"/>
  <c r="S332" i="154" s="1"/>
  <c r="V332" i="154" s="1"/>
  <c r="Y332" i="154" s="1"/>
  <c r="AB332" i="154" s="1"/>
  <c r="K333" i="154"/>
  <c r="L333" i="154" s="1"/>
  <c r="P333" i="154" s="1"/>
  <c r="S333" i="154" s="1"/>
  <c r="V333" i="154" s="1"/>
  <c r="Y333" i="154" s="1"/>
  <c r="AB333" i="154" s="1"/>
  <c r="K334" i="154"/>
  <c r="L334" i="154" s="1"/>
  <c r="P334" i="154" s="1"/>
  <c r="K335" i="154"/>
  <c r="L335" i="154" s="1"/>
  <c r="P335" i="154" s="1"/>
  <c r="K336" i="154"/>
  <c r="K337" i="154"/>
  <c r="K338" i="154"/>
  <c r="K339" i="154"/>
  <c r="L339" i="154" s="1"/>
  <c r="P339" i="154" s="1"/>
  <c r="S339" i="154" s="1"/>
  <c r="V339" i="154" s="1"/>
  <c r="Y339" i="154" s="1"/>
  <c r="AB339" i="154" s="1"/>
  <c r="K340" i="154"/>
  <c r="K341" i="154"/>
  <c r="L341" i="154" s="1"/>
  <c r="P341" i="154" s="1"/>
  <c r="S341" i="154" s="1"/>
  <c r="V341" i="154" s="1"/>
  <c r="Y341" i="154" s="1"/>
  <c r="AB341" i="154" s="1"/>
  <c r="K342" i="154"/>
  <c r="L342" i="154" s="1"/>
  <c r="P342" i="154" s="1"/>
  <c r="S342" i="154" s="1"/>
  <c r="V342" i="154" s="1"/>
  <c r="Y342" i="154" s="1"/>
  <c r="AB342" i="154" s="1"/>
  <c r="K343" i="154"/>
  <c r="L343" i="154" s="1"/>
  <c r="P343" i="154" s="1"/>
  <c r="K331" i="154"/>
  <c r="L331" i="154" s="1"/>
  <c r="P331" i="154" s="1"/>
  <c r="S331" i="154" s="1"/>
  <c r="V331" i="154" s="1"/>
  <c r="Y331" i="154" s="1"/>
  <c r="AB331" i="154" s="1"/>
  <c r="K319" i="154"/>
  <c r="K320" i="154"/>
  <c r="K321" i="154"/>
  <c r="K322" i="154"/>
  <c r="K323" i="154"/>
  <c r="K324" i="154"/>
  <c r="K325" i="154"/>
  <c r="L325" i="154" s="1"/>
  <c r="P325" i="154" s="1"/>
  <c r="S325" i="154" s="1"/>
  <c r="V325" i="154" s="1"/>
  <c r="Y325" i="154" s="1"/>
  <c r="AB325" i="154" s="1"/>
  <c r="K326" i="154"/>
  <c r="L326" i="154" s="1"/>
  <c r="P326" i="154" s="1"/>
  <c r="S326" i="154" s="1"/>
  <c r="V326" i="154" s="1"/>
  <c r="Y326" i="154" s="1"/>
  <c r="AB326" i="154" s="1"/>
  <c r="K327" i="154"/>
  <c r="L327" i="154" s="1"/>
  <c r="P327" i="154" s="1"/>
  <c r="S327" i="154" s="1"/>
  <c r="V327" i="154" s="1"/>
  <c r="Y327" i="154" s="1"/>
  <c r="AB327" i="154" s="1"/>
  <c r="K328" i="154"/>
  <c r="L328" i="154" s="1"/>
  <c r="P328" i="154" s="1"/>
  <c r="S328" i="154" s="1"/>
  <c r="V328" i="154" s="1"/>
  <c r="Y328" i="154" s="1"/>
  <c r="AB328" i="154" s="1"/>
  <c r="K329" i="154"/>
  <c r="L329" i="154" s="1"/>
  <c r="P329" i="154" s="1"/>
  <c r="S329" i="154" s="1"/>
  <c r="V329" i="154" s="1"/>
  <c r="Y329" i="154" s="1"/>
  <c r="AB329" i="154" s="1"/>
  <c r="K330" i="154"/>
  <c r="L330" i="154" s="1"/>
  <c r="P330" i="154" s="1"/>
  <c r="K318" i="154"/>
  <c r="K306" i="154"/>
  <c r="L306" i="154" s="1"/>
  <c r="P306" i="154" s="1"/>
  <c r="S306" i="154" s="1"/>
  <c r="V306" i="154" s="1"/>
  <c r="Y306" i="154" s="1"/>
  <c r="AB306" i="154" s="1"/>
  <c r="K307" i="154"/>
  <c r="L307" i="154" s="1"/>
  <c r="P307" i="154" s="1"/>
  <c r="S307" i="154" s="1"/>
  <c r="V307" i="154" s="1"/>
  <c r="Y307" i="154" s="1"/>
  <c r="AB307" i="154" s="1"/>
  <c r="K308" i="154"/>
  <c r="K309" i="154"/>
  <c r="K310" i="154"/>
  <c r="L310" i="154" s="1"/>
  <c r="P310" i="154" s="1"/>
  <c r="S310" i="154" s="1"/>
  <c r="V310" i="154" s="1"/>
  <c r="Y310" i="154" s="1"/>
  <c r="AB310" i="154" s="1"/>
  <c r="K311" i="154"/>
  <c r="L311" i="154" s="1"/>
  <c r="P311" i="154" s="1"/>
  <c r="S311" i="154" s="1"/>
  <c r="V311" i="154" s="1"/>
  <c r="Y311" i="154" s="1"/>
  <c r="AB311" i="154" s="1"/>
  <c r="K312" i="154"/>
  <c r="L312" i="154" s="1"/>
  <c r="P312" i="154" s="1"/>
  <c r="S312" i="154" s="1"/>
  <c r="V312" i="154" s="1"/>
  <c r="Y312" i="154" s="1"/>
  <c r="AB312" i="154" s="1"/>
  <c r="K313" i="154"/>
  <c r="L313" i="154" s="1"/>
  <c r="P313" i="154" s="1"/>
  <c r="S313" i="154" s="1"/>
  <c r="V313" i="154" s="1"/>
  <c r="Y313" i="154" s="1"/>
  <c r="AB313" i="154" s="1"/>
  <c r="K314" i="154"/>
  <c r="L314" i="154" s="1"/>
  <c r="P314" i="154" s="1"/>
  <c r="S314" i="154" s="1"/>
  <c r="V314" i="154" s="1"/>
  <c r="Y314" i="154" s="1"/>
  <c r="AB314" i="154" s="1"/>
  <c r="K315" i="154"/>
  <c r="L315" i="154" s="1"/>
  <c r="P315" i="154" s="1"/>
  <c r="S315" i="154" s="1"/>
  <c r="V315" i="154" s="1"/>
  <c r="Y315" i="154" s="1"/>
  <c r="AB315" i="154" s="1"/>
  <c r="K316" i="154"/>
  <c r="L316" i="154" s="1"/>
  <c r="P316" i="154" s="1"/>
  <c r="S316" i="154" s="1"/>
  <c r="V316" i="154" s="1"/>
  <c r="Y316" i="154" s="1"/>
  <c r="AB316" i="154" s="1"/>
  <c r="K317" i="154"/>
  <c r="L317" i="154" s="1"/>
  <c r="P317" i="154" s="1"/>
  <c r="K305" i="154"/>
  <c r="L305" i="154" s="1"/>
  <c r="P305" i="154" s="1"/>
  <c r="S305" i="154" s="1"/>
  <c r="V305" i="154" s="1"/>
  <c r="Y305" i="154" s="1"/>
  <c r="AB305" i="154" s="1"/>
  <c r="K293" i="154"/>
  <c r="L293" i="154" s="1"/>
  <c r="P293" i="154" s="1"/>
  <c r="S293" i="154" s="1"/>
  <c r="V293" i="154" s="1"/>
  <c r="Y293" i="154" s="1"/>
  <c r="AB293" i="154" s="1"/>
  <c r="K294" i="154"/>
  <c r="L294" i="154" s="1"/>
  <c r="P294" i="154" s="1"/>
  <c r="S294" i="154" s="1"/>
  <c r="V294" i="154" s="1"/>
  <c r="Y294" i="154" s="1"/>
  <c r="AB294" i="154" s="1"/>
  <c r="K295" i="154"/>
  <c r="L295" i="154" s="1"/>
  <c r="P295" i="154" s="1"/>
  <c r="S295" i="154" s="1"/>
  <c r="V295" i="154" s="1"/>
  <c r="Y295" i="154" s="1"/>
  <c r="AB295" i="154" s="1"/>
  <c r="K296" i="154"/>
  <c r="K297" i="154"/>
  <c r="K298" i="154"/>
  <c r="K299" i="154"/>
  <c r="K300" i="154"/>
  <c r="K301" i="154"/>
  <c r="L301" i="154" s="1"/>
  <c r="P301" i="154" s="1"/>
  <c r="S301" i="154" s="1"/>
  <c r="V301" i="154" s="1"/>
  <c r="Y301" i="154" s="1"/>
  <c r="AB301" i="154" s="1"/>
  <c r="K302" i="154"/>
  <c r="L302" i="154" s="1"/>
  <c r="P302" i="154" s="1"/>
  <c r="S302" i="154" s="1"/>
  <c r="V302" i="154" s="1"/>
  <c r="Y302" i="154" s="1"/>
  <c r="AB302" i="154" s="1"/>
  <c r="K303" i="154"/>
  <c r="L303" i="154" s="1"/>
  <c r="P303" i="154" s="1"/>
  <c r="S303" i="154" s="1"/>
  <c r="V303" i="154" s="1"/>
  <c r="Y303" i="154" s="1"/>
  <c r="AB303" i="154" s="1"/>
  <c r="K304" i="154"/>
  <c r="L304" i="154" s="1"/>
  <c r="P304" i="154" s="1"/>
  <c r="K292" i="154"/>
  <c r="L292" i="154" s="1"/>
  <c r="P292" i="154" s="1"/>
  <c r="S292" i="154" s="1"/>
  <c r="V292" i="154" s="1"/>
  <c r="Y292" i="154" s="1"/>
  <c r="AB292" i="154" s="1"/>
  <c r="K280" i="154"/>
  <c r="L280" i="154" s="1"/>
  <c r="P280" i="154" s="1"/>
  <c r="S280" i="154" s="1"/>
  <c r="V280" i="154" s="1"/>
  <c r="Y280" i="154" s="1"/>
  <c r="AB280" i="154" s="1"/>
  <c r="K281" i="154"/>
  <c r="K282" i="154"/>
  <c r="L282" i="154" s="1"/>
  <c r="P282" i="154" s="1"/>
  <c r="K283" i="154"/>
  <c r="L283" i="154" s="1"/>
  <c r="P283" i="154" s="1"/>
  <c r="S283" i="154" s="1"/>
  <c r="V283" i="154" s="1"/>
  <c r="Y283" i="154" s="1"/>
  <c r="AB283" i="154" s="1"/>
  <c r="K284" i="154"/>
  <c r="K285" i="154"/>
  <c r="K286" i="154"/>
  <c r="K287" i="154"/>
  <c r="L287" i="154" s="1"/>
  <c r="P287" i="154" s="1"/>
  <c r="S287" i="154" s="1"/>
  <c r="V287" i="154" s="1"/>
  <c r="Y287" i="154" s="1"/>
  <c r="AB287" i="154" s="1"/>
  <c r="K288" i="154"/>
  <c r="L288" i="154" s="1"/>
  <c r="P288" i="154" s="1"/>
  <c r="S288" i="154" s="1"/>
  <c r="V288" i="154" s="1"/>
  <c r="Y288" i="154" s="1"/>
  <c r="AB288" i="154" s="1"/>
  <c r="K289" i="154"/>
  <c r="L289" i="154" s="1"/>
  <c r="P289" i="154" s="1"/>
  <c r="S289" i="154" s="1"/>
  <c r="V289" i="154" s="1"/>
  <c r="Y289" i="154" s="1"/>
  <c r="AB289" i="154" s="1"/>
  <c r="K290" i="154"/>
  <c r="L290" i="154" s="1"/>
  <c r="P290" i="154" s="1"/>
  <c r="S290" i="154" s="1"/>
  <c r="V290" i="154" s="1"/>
  <c r="Y290" i="154" s="1"/>
  <c r="AB290" i="154" s="1"/>
  <c r="K291" i="154"/>
  <c r="L291" i="154" s="1"/>
  <c r="P291" i="154" s="1"/>
  <c r="L336" i="154"/>
  <c r="P336" i="154" s="1"/>
  <c r="S336" i="154" s="1"/>
  <c r="V336" i="154" s="1"/>
  <c r="Y336" i="154" s="1"/>
  <c r="AB336" i="154" s="1"/>
  <c r="L340" i="154"/>
  <c r="P340" i="154" s="1"/>
  <c r="S340" i="154" s="1"/>
  <c r="V340" i="154" s="1"/>
  <c r="Y340" i="154" s="1"/>
  <c r="AB340" i="154" s="1"/>
  <c r="K279" i="154"/>
  <c r="L279" i="154" s="1"/>
  <c r="P279" i="154" s="1"/>
  <c r="S279" i="154" s="1"/>
  <c r="V279" i="154" s="1"/>
  <c r="Y279" i="154" s="1"/>
  <c r="AB279" i="154" s="1"/>
  <c r="K267" i="154"/>
  <c r="L267" i="154" s="1"/>
  <c r="P267" i="154" s="1"/>
  <c r="K268" i="154"/>
  <c r="L268" i="154" s="1"/>
  <c r="P268" i="154" s="1"/>
  <c r="K269" i="154"/>
  <c r="L269" i="154" s="1"/>
  <c r="P269" i="154" s="1"/>
  <c r="Q269" i="154" s="1"/>
  <c r="T269" i="154" s="1"/>
  <c r="W269" i="154" s="1"/>
  <c r="Z269" i="154" s="1"/>
  <c r="AC269" i="154" s="1"/>
  <c r="K270" i="154"/>
  <c r="K271" i="154"/>
  <c r="K272" i="154"/>
  <c r="K273" i="154"/>
  <c r="K274" i="154"/>
  <c r="K275" i="154"/>
  <c r="K276" i="154"/>
  <c r="L276" i="154" s="1"/>
  <c r="P276" i="154" s="1"/>
  <c r="K277" i="154"/>
  <c r="L277" i="154" s="1"/>
  <c r="P277" i="154" s="1"/>
  <c r="S277" i="154" s="1"/>
  <c r="V277" i="154" s="1"/>
  <c r="Y277" i="154" s="1"/>
  <c r="AB277" i="154" s="1"/>
  <c r="K278" i="154"/>
  <c r="L278" i="154" s="1"/>
  <c r="P278" i="154" s="1"/>
  <c r="K266" i="154"/>
  <c r="L266" i="154" s="1"/>
  <c r="P266" i="154" s="1"/>
  <c r="K254" i="154"/>
  <c r="L254" i="154" s="1"/>
  <c r="P254" i="154" s="1"/>
  <c r="S254" i="154" s="1"/>
  <c r="V254" i="154" s="1"/>
  <c r="Y254" i="154" s="1"/>
  <c r="AB254" i="154" s="1"/>
  <c r="K255" i="154"/>
  <c r="L255" i="154" s="1"/>
  <c r="P255" i="154" s="1"/>
  <c r="K256" i="154"/>
  <c r="L256" i="154" s="1"/>
  <c r="P256" i="154" s="1"/>
  <c r="K257" i="154"/>
  <c r="K258" i="154"/>
  <c r="K259" i="154"/>
  <c r="L259" i="154" s="1"/>
  <c r="P259" i="154" s="1"/>
  <c r="K260" i="154"/>
  <c r="K261" i="154"/>
  <c r="K262" i="154"/>
  <c r="K263" i="154"/>
  <c r="K264" i="154"/>
  <c r="L264" i="154" s="1"/>
  <c r="P264" i="154" s="1"/>
  <c r="S264" i="154" s="1"/>
  <c r="V264" i="154" s="1"/>
  <c r="Y264" i="154" s="1"/>
  <c r="AB264" i="154" s="1"/>
  <c r="K265" i="154"/>
  <c r="L265" i="154" s="1"/>
  <c r="P265" i="154" s="1"/>
  <c r="L281" i="154"/>
  <c r="P281" i="154" s="1"/>
  <c r="S281" i="154" s="1"/>
  <c r="V281" i="154" s="1"/>
  <c r="Y281" i="154" s="1"/>
  <c r="AB281" i="154" s="1"/>
  <c r="K253" i="154"/>
  <c r="L253" i="154" s="1"/>
  <c r="P253" i="154" s="1"/>
  <c r="Q253" i="154" s="1"/>
  <c r="T253" i="154" s="1"/>
  <c r="W253" i="154" s="1"/>
  <c r="Z253" i="154" s="1"/>
  <c r="AC253" i="154" s="1"/>
  <c r="L368" i="154"/>
  <c r="P368" i="154" s="1"/>
  <c r="S368" i="154" s="1"/>
  <c r="V368" i="154" s="1"/>
  <c r="Y368" i="154" s="1"/>
  <c r="AB368" i="154" s="1"/>
  <c r="L367" i="154"/>
  <c r="P367" i="154" s="1"/>
  <c r="S367" i="154" s="1"/>
  <c r="V367" i="154" s="1"/>
  <c r="Y367" i="154" s="1"/>
  <c r="AB367" i="154" s="1"/>
  <c r="L366" i="154"/>
  <c r="P366" i="154" s="1"/>
  <c r="S366" i="154" s="1"/>
  <c r="V366" i="154" s="1"/>
  <c r="Y366" i="154" s="1"/>
  <c r="AB366" i="154" s="1"/>
  <c r="L365" i="154"/>
  <c r="P365" i="154" s="1"/>
  <c r="S365" i="154" s="1"/>
  <c r="V365" i="154" s="1"/>
  <c r="Y365" i="154" s="1"/>
  <c r="AB365" i="154" s="1"/>
  <c r="L364" i="154"/>
  <c r="P364" i="154" s="1"/>
  <c r="S364" i="154" s="1"/>
  <c r="V364" i="154" s="1"/>
  <c r="Y364" i="154" s="1"/>
  <c r="AB364" i="154" s="1"/>
  <c r="L363" i="154"/>
  <c r="P363" i="154" s="1"/>
  <c r="S363" i="154" s="1"/>
  <c r="V363" i="154" s="1"/>
  <c r="Y363" i="154" s="1"/>
  <c r="AB363" i="154" s="1"/>
  <c r="L362" i="154"/>
  <c r="P362" i="154" s="1"/>
  <c r="S362" i="154" s="1"/>
  <c r="V362" i="154" s="1"/>
  <c r="Y362" i="154" s="1"/>
  <c r="AB362" i="154" s="1"/>
  <c r="L361" i="154"/>
  <c r="P361" i="154" s="1"/>
  <c r="S361" i="154" s="1"/>
  <c r="V361" i="154" s="1"/>
  <c r="Y361" i="154" s="1"/>
  <c r="AB361" i="154" s="1"/>
  <c r="L360" i="154"/>
  <c r="P360" i="154" s="1"/>
  <c r="S360" i="154" s="1"/>
  <c r="V360" i="154" s="1"/>
  <c r="Y360" i="154" s="1"/>
  <c r="AB360" i="154" s="1"/>
  <c r="L359" i="154"/>
  <c r="P359" i="154" s="1"/>
  <c r="S359" i="154" s="1"/>
  <c r="V359" i="154" s="1"/>
  <c r="Y359" i="154" s="1"/>
  <c r="AB359" i="154" s="1"/>
  <c r="L358" i="154"/>
  <c r="P358" i="154" s="1"/>
  <c r="S358" i="154" s="1"/>
  <c r="V358" i="154" s="1"/>
  <c r="Y358" i="154" s="1"/>
  <c r="AB358" i="154" s="1"/>
  <c r="L357" i="154"/>
  <c r="P357" i="154" s="1"/>
  <c r="S357" i="154" s="1"/>
  <c r="V357" i="154" s="1"/>
  <c r="Y357" i="154" s="1"/>
  <c r="AB357" i="154" s="1"/>
  <c r="L355" i="154"/>
  <c r="P355" i="154" s="1"/>
  <c r="S355" i="154" s="1"/>
  <c r="V355" i="154" s="1"/>
  <c r="Y355" i="154" s="1"/>
  <c r="AB355" i="154" s="1"/>
  <c r="L354" i="154"/>
  <c r="P354" i="154" s="1"/>
  <c r="S354" i="154" s="1"/>
  <c r="V354" i="154" s="1"/>
  <c r="Y354" i="154" s="1"/>
  <c r="AB354" i="154" s="1"/>
  <c r="L353" i="154"/>
  <c r="P353" i="154" s="1"/>
  <c r="S353" i="154" s="1"/>
  <c r="V353" i="154" s="1"/>
  <c r="Y353" i="154" s="1"/>
  <c r="AB353" i="154" s="1"/>
  <c r="L352" i="154"/>
  <c r="P352" i="154" s="1"/>
  <c r="S352" i="154" s="1"/>
  <c r="V352" i="154" s="1"/>
  <c r="Y352" i="154" s="1"/>
  <c r="AB352" i="154" s="1"/>
  <c r="L351" i="154"/>
  <c r="P351" i="154" s="1"/>
  <c r="S351" i="154" s="1"/>
  <c r="V351" i="154" s="1"/>
  <c r="Y351" i="154" s="1"/>
  <c r="AB351" i="154" s="1"/>
  <c r="L350" i="154"/>
  <c r="P350" i="154" s="1"/>
  <c r="S350" i="154" s="1"/>
  <c r="V350" i="154" s="1"/>
  <c r="Y350" i="154" s="1"/>
  <c r="AB350" i="154" s="1"/>
  <c r="L349" i="154"/>
  <c r="P349" i="154" s="1"/>
  <c r="S349" i="154" s="1"/>
  <c r="V349" i="154" s="1"/>
  <c r="Y349" i="154" s="1"/>
  <c r="AB349" i="154" s="1"/>
  <c r="L348" i="154"/>
  <c r="P348" i="154" s="1"/>
  <c r="S348" i="154" s="1"/>
  <c r="V348" i="154" s="1"/>
  <c r="Y348" i="154" s="1"/>
  <c r="AB348" i="154" s="1"/>
  <c r="L347" i="154"/>
  <c r="P347" i="154" s="1"/>
  <c r="S347" i="154" s="1"/>
  <c r="V347" i="154" s="1"/>
  <c r="Y347" i="154" s="1"/>
  <c r="AB347" i="154" s="1"/>
  <c r="L346" i="154"/>
  <c r="P346" i="154" s="1"/>
  <c r="S346" i="154" s="1"/>
  <c r="V346" i="154" s="1"/>
  <c r="Y346" i="154" s="1"/>
  <c r="AB346" i="154" s="1"/>
  <c r="L345" i="154"/>
  <c r="P345" i="154" s="1"/>
  <c r="S345" i="154" s="1"/>
  <c r="V345" i="154" s="1"/>
  <c r="Y345" i="154" s="1"/>
  <c r="AB345" i="154" s="1"/>
  <c r="L344" i="154"/>
  <c r="P344" i="154" s="1"/>
  <c r="S344" i="154" s="1"/>
  <c r="V344" i="154" s="1"/>
  <c r="Y344" i="154" s="1"/>
  <c r="AB344" i="154" s="1"/>
  <c r="L338" i="154"/>
  <c r="P338" i="154" s="1"/>
  <c r="S338" i="154" s="1"/>
  <c r="V338" i="154" s="1"/>
  <c r="Y338" i="154" s="1"/>
  <c r="AB338" i="154" s="1"/>
  <c r="L337" i="154"/>
  <c r="P337" i="154" s="1"/>
  <c r="S337" i="154" s="1"/>
  <c r="V337" i="154" s="1"/>
  <c r="Y337" i="154" s="1"/>
  <c r="AB337" i="154" s="1"/>
  <c r="L324" i="154"/>
  <c r="P324" i="154" s="1"/>
  <c r="S324" i="154" s="1"/>
  <c r="V324" i="154" s="1"/>
  <c r="Y324" i="154" s="1"/>
  <c r="AB324" i="154" s="1"/>
  <c r="L323" i="154"/>
  <c r="P323" i="154" s="1"/>
  <c r="S323" i="154" s="1"/>
  <c r="V323" i="154" s="1"/>
  <c r="Y323" i="154" s="1"/>
  <c r="AB323" i="154" s="1"/>
  <c r="L322" i="154"/>
  <c r="P322" i="154" s="1"/>
  <c r="S322" i="154" s="1"/>
  <c r="V322" i="154" s="1"/>
  <c r="Y322" i="154" s="1"/>
  <c r="AB322" i="154" s="1"/>
  <c r="L321" i="154"/>
  <c r="P321" i="154" s="1"/>
  <c r="S321" i="154" s="1"/>
  <c r="V321" i="154" s="1"/>
  <c r="Y321" i="154" s="1"/>
  <c r="AB321" i="154" s="1"/>
  <c r="L320" i="154"/>
  <c r="P320" i="154" s="1"/>
  <c r="S320" i="154" s="1"/>
  <c r="V320" i="154" s="1"/>
  <c r="Y320" i="154" s="1"/>
  <c r="AB320" i="154" s="1"/>
  <c r="L319" i="154"/>
  <c r="P319" i="154" s="1"/>
  <c r="S319" i="154" s="1"/>
  <c r="V319" i="154" s="1"/>
  <c r="Y319" i="154" s="1"/>
  <c r="AB319" i="154" s="1"/>
  <c r="L318" i="154"/>
  <c r="P318" i="154" s="1"/>
  <c r="S318" i="154" s="1"/>
  <c r="V318" i="154" s="1"/>
  <c r="Y318" i="154" s="1"/>
  <c r="AB318" i="154" s="1"/>
  <c r="L309" i="154"/>
  <c r="P309" i="154" s="1"/>
  <c r="S309" i="154" s="1"/>
  <c r="V309" i="154" s="1"/>
  <c r="Y309" i="154" s="1"/>
  <c r="AB309" i="154" s="1"/>
  <c r="L308" i="154"/>
  <c r="P308" i="154" s="1"/>
  <c r="L300" i="154"/>
  <c r="P300" i="154" s="1"/>
  <c r="S300" i="154" s="1"/>
  <c r="V300" i="154" s="1"/>
  <c r="Y300" i="154" s="1"/>
  <c r="AB300" i="154" s="1"/>
  <c r="L299" i="154"/>
  <c r="P299" i="154" s="1"/>
  <c r="S299" i="154" s="1"/>
  <c r="V299" i="154" s="1"/>
  <c r="Y299" i="154" s="1"/>
  <c r="AB299" i="154" s="1"/>
  <c r="L298" i="154"/>
  <c r="P298" i="154" s="1"/>
  <c r="S298" i="154" s="1"/>
  <c r="V298" i="154" s="1"/>
  <c r="Y298" i="154" s="1"/>
  <c r="AB298" i="154" s="1"/>
  <c r="L297" i="154"/>
  <c r="P297" i="154" s="1"/>
  <c r="S297" i="154" s="1"/>
  <c r="V297" i="154" s="1"/>
  <c r="Y297" i="154" s="1"/>
  <c r="AB297" i="154" s="1"/>
  <c r="L296" i="154"/>
  <c r="P296" i="154" s="1"/>
  <c r="S296" i="154" s="1"/>
  <c r="V296" i="154" s="1"/>
  <c r="Y296" i="154" s="1"/>
  <c r="AB296" i="154" s="1"/>
  <c r="L286" i="154"/>
  <c r="P286" i="154" s="1"/>
  <c r="S286" i="154" s="1"/>
  <c r="V286" i="154" s="1"/>
  <c r="Y286" i="154" s="1"/>
  <c r="AB286" i="154" s="1"/>
  <c r="L285" i="154"/>
  <c r="P285" i="154" s="1"/>
  <c r="L284" i="154"/>
  <c r="P284" i="154" s="1"/>
  <c r="S284" i="154" s="1"/>
  <c r="V284" i="154" s="1"/>
  <c r="Y284" i="154" s="1"/>
  <c r="AB284" i="154" s="1"/>
  <c r="L275" i="154"/>
  <c r="P275" i="154" s="1"/>
  <c r="S275" i="154" s="1"/>
  <c r="V275" i="154" s="1"/>
  <c r="Y275" i="154" s="1"/>
  <c r="AB275" i="154" s="1"/>
  <c r="L274" i="154"/>
  <c r="P274" i="154" s="1"/>
  <c r="S274" i="154" s="1"/>
  <c r="V274" i="154" s="1"/>
  <c r="Y274" i="154" s="1"/>
  <c r="AB274" i="154" s="1"/>
  <c r="L273" i="154"/>
  <c r="P273" i="154" s="1"/>
  <c r="S273" i="154" s="1"/>
  <c r="V273" i="154" s="1"/>
  <c r="Y273" i="154" s="1"/>
  <c r="AB273" i="154" s="1"/>
  <c r="L272" i="154"/>
  <c r="P272" i="154" s="1"/>
  <c r="S272" i="154" s="1"/>
  <c r="V272" i="154" s="1"/>
  <c r="Y272" i="154" s="1"/>
  <c r="AB272" i="154" s="1"/>
  <c r="L271" i="154"/>
  <c r="P271" i="154" s="1"/>
  <c r="S271" i="154" s="1"/>
  <c r="V271" i="154" s="1"/>
  <c r="Y271" i="154" s="1"/>
  <c r="AB271" i="154" s="1"/>
  <c r="L270" i="154"/>
  <c r="P270" i="154" s="1"/>
  <c r="S270" i="154" s="1"/>
  <c r="V270" i="154" s="1"/>
  <c r="Y270" i="154" s="1"/>
  <c r="AB270" i="154" s="1"/>
  <c r="G265" i="154"/>
  <c r="I356" i="154" s="1"/>
  <c r="G264" i="154"/>
  <c r="I355" i="154" s="1"/>
  <c r="L263" i="154"/>
  <c r="P263" i="154" s="1"/>
  <c r="S263" i="154" s="1"/>
  <c r="V263" i="154" s="1"/>
  <c r="Y263" i="154" s="1"/>
  <c r="AB263" i="154" s="1"/>
  <c r="G263" i="154"/>
  <c r="I354" i="154" s="1"/>
  <c r="L262" i="154"/>
  <c r="P262" i="154" s="1"/>
  <c r="S262" i="154" s="1"/>
  <c r="V262" i="154" s="1"/>
  <c r="Y262" i="154" s="1"/>
  <c r="AB262" i="154" s="1"/>
  <c r="G262" i="154"/>
  <c r="I366" i="154" s="1"/>
  <c r="L261" i="154"/>
  <c r="P261" i="154" s="1"/>
  <c r="S261" i="154" s="1"/>
  <c r="V261" i="154" s="1"/>
  <c r="Y261" i="154" s="1"/>
  <c r="AB261" i="154" s="1"/>
  <c r="G261" i="154"/>
  <c r="I365" i="154" s="1"/>
  <c r="L260" i="154"/>
  <c r="P260" i="154" s="1"/>
  <c r="S260" i="154" s="1"/>
  <c r="V260" i="154" s="1"/>
  <c r="Y260" i="154" s="1"/>
  <c r="AB260" i="154" s="1"/>
  <c r="G260" i="154"/>
  <c r="I364" i="154" s="1"/>
  <c r="G259" i="154"/>
  <c r="I259" i="154" s="1"/>
  <c r="L258" i="154"/>
  <c r="P258" i="154" s="1"/>
  <c r="S258" i="154" s="1"/>
  <c r="V258" i="154" s="1"/>
  <c r="Y258" i="154" s="1"/>
  <c r="AB258" i="154" s="1"/>
  <c r="G258" i="154"/>
  <c r="I297" i="154" s="1"/>
  <c r="L257" i="154"/>
  <c r="P257" i="154" s="1"/>
  <c r="S257" i="154" s="1"/>
  <c r="V257" i="154" s="1"/>
  <c r="Y257" i="154" s="1"/>
  <c r="AB257" i="154" s="1"/>
  <c r="G257" i="154"/>
  <c r="I257" i="154" s="1"/>
  <c r="G256" i="154"/>
  <c r="I269" i="154" s="1"/>
  <c r="G255" i="154"/>
  <c r="I307" i="154" s="1"/>
  <c r="G254" i="154"/>
  <c r="I280" i="154" s="1"/>
  <c r="G253" i="154"/>
  <c r="I331" i="154" s="1"/>
  <c r="K234" i="154"/>
  <c r="K235" i="154"/>
  <c r="K236" i="154"/>
  <c r="K237" i="154"/>
  <c r="K238" i="154"/>
  <c r="K239" i="154"/>
  <c r="K240" i="154"/>
  <c r="K241" i="154"/>
  <c r="K242" i="154"/>
  <c r="K243" i="154"/>
  <c r="K244" i="154"/>
  <c r="K245" i="154"/>
  <c r="L245" i="154" s="1"/>
  <c r="P245" i="154" s="1"/>
  <c r="Q245" i="154" s="1"/>
  <c r="T245" i="154" s="1"/>
  <c r="W245" i="154" s="1"/>
  <c r="Z245" i="154" s="1"/>
  <c r="AC245" i="154" s="1"/>
  <c r="K233" i="154"/>
  <c r="K221" i="154"/>
  <c r="K222" i="154"/>
  <c r="L222" i="154" s="1"/>
  <c r="P222" i="154" s="1"/>
  <c r="K223" i="154"/>
  <c r="L223" i="154" s="1"/>
  <c r="P223" i="154" s="1"/>
  <c r="K224" i="154"/>
  <c r="K225" i="154"/>
  <c r="K226" i="154"/>
  <c r="K227" i="154"/>
  <c r="K228" i="154"/>
  <c r="K229" i="154"/>
  <c r="K230" i="154"/>
  <c r="K231" i="154"/>
  <c r="K232" i="154"/>
  <c r="L232" i="154" s="1"/>
  <c r="P232" i="154" s="1"/>
  <c r="S232" i="154" s="1"/>
  <c r="V232" i="154" s="1"/>
  <c r="Y232" i="154" s="1"/>
  <c r="AB232" i="154" s="1"/>
  <c r="K220" i="154"/>
  <c r="K208" i="154"/>
  <c r="L208" i="154" s="1"/>
  <c r="P208" i="154" s="1"/>
  <c r="Q208" i="154" s="1"/>
  <c r="T208" i="154" s="1"/>
  <c r="W208" i="154" s="1"/>
  <c r="Z208" i="154" s="1"/>
  <c r="AC208" i="154" s="1"/>
  <c r="K209" i="154"/>
  <c r="L209" i="154" s="1"/>
  <c r="P209" i="154" s="1"/>
  <c r="S209" i="154" s="1"/>
  <c r="V209" i="154" s="1"/>
  <c r="Y209" i="154" s="1"/>
  <c r="AB209" i="154" s="1"/>
  <c r="K210" i="154"/>
  <c r="L210" i="154" s="1"/>
  <c r="P210" i="154" s="1"/>
  <c r="K211" i="154"/>
  <c r="L211" i="154" s="1"/>
  <c r="P211" i="154" s="1"/>
  <c r="K212" i="154"/>
  <c r="L212" i="154" s="1"/>
  <c r="P212" i="154" s="1"/>
  <c r="K213" i="154"/>
  <c r="K214" i="154"/>
  <c r="K215" i="154"/>
  <c r="L215" i="154" s="1"/>
  <c r="P215" i="154" s="1"/>
  <c r="S215" i="154" s="1"/>
  <c r="V215" i="154" s="1"/>
  <c r="Y215" i="154" s="1"/>
  <c r="AB215" i="154" s="1"/>
  <c r="K216" i="154"/>
  <c r="L216" i="154" s="1"/>
  <c r="P216" i="154" s="1"/>
  <c r="S216" i="154" s="1"/>
  <c r="V216" i="154" s="1"/>
  <c r="Y216" i="154" s="1"/>
  <c r="AB216" i="154" s="1"/>
  <c r="K217" i="154"/>
  <c r="L217" i="154" s="1"/>
  <c r="P217" i="154" s="1"/>
  <c r="S217" i="154" s="1"/>
  <c r="V217" i="154" s="1"/>
  <c r="Y217" i="154" s="1"/>
  <c r="AB217" i="154" s="1"/>
  <c r="K218" i="154"/>
  <c r="L218" i="154" s="1"/>
  <c r="P218" i="154" s="1"/>
  <c r="S218" i="154" s="1"/>
  <c r="V218" i="154" s="1"/>
  <c r="Y218" i="154" s="1"/>
  <c r="AB218" i="154" s="1"/>
  <c r="K219" i="154"/>
  <c r="L219" i="154" s="1"/>
  <c r="P219" i="154" s="1"/>
  <c r="K207" i="154"/>
  <c r="L207" i="154" s="1"/>
  <c r="P207" i="154" s="1"/>
  <c r="K195" i="154"/>
  <c r="K196" i="154"/>
  <c r="K197" i="154"/>
  <c r="K198" i="154"/>
  <c r="K199" i="154"/>
  <c r="K200" i="154"/>
  <c r="K201" i="154"/>
  <c r="L201" i="154" s="1"/>
  <c r="P201" i="154" s="1"/>
  <c r="S201" i="154" s="1"/>
  <c r="V201" i="154" s="1"/>
  <c r="Y201" i="154" s="1"/>
  <c r="AB201" i="154" s="1"/>
  <c r="K202" i="154"/>
  <c r="L202" i="154" s="1"/>
  <c r="P202" i="154" s="1"/>
  <c r="S202" i="154" s="1"/>
  <c r="V202" i="154" s="1"/>
  <c r="Y202" i="154" s="1"/>
  <c r="AB202" i="154" s="1"/>
  <c r="K203" i="154"/>
  <c r="L203" i="154" s="1"/>
  <c r="P203" i="154" s="1"/>
  <c r="S203" i="154" s="1"/>
  <c r="V203" i="154" s="1"/>
  <c r="Y203" i="154" s="1"/>
  <c r="AB203" i="154" s="1"/>
  <c r="K204" i="154"/>
  <c r="L204" i="154" s="1"/>
  <c r="P204" i="154" s="1"/>
  <c r="S204" i="154" s="1"/>
  <c r="V204" i="154" s="1"/>
  <c r="Y204" i="154" s="1"/>
  <c r="AB204" i="154" s="1"/>
  <c r="K205" i="154"/>
  <c r="L205" i="154" s="1"/>
  <c r="P205" i="154" s="1"/>
  <c r="S205" i="154" s="1"/>
  <c r="V205" i="154" s="1"/>
  <c r="Y205" i="154" s="1"/>
  <c r="AB205" i="154" s="1"/>
  <c r="K206" i="154"/>
  <c r="L206" i="154" s="1"/>
  <c r="P206" i="154" s="1"/>
  <c r="K194" i="154"/>
  <c r="K182" i="154"/>
  <c r="L182" i="154" s="1"/>
  <c r="P182" i="154" s="1"/>
  <c r="S182" i="154" s="1"/>
  <c r="V182" i="154" s="1"/>
  <c r="Y182" i="154" s="1"/>
  <c r="AB182" i="154" s="1"/>
  <c r="K183" i="154"/>
  <c r="L183" i="154" s="1"/>
  <c r="P183" i="154" s="1"/>
  <c r="S183" i="154" s="1"/>
  <c r="V183" i="154" s="1"/>
  <c r="Y183" i="154" s="1"/>
  <c r="AB183" i="154" s="1"/>
  <c r="K184" i="154"/>
  <c r="K185" i="154"/>
  <c r="K186" i="154"/>
  <c r="L186" i="154" s="1"/>
  <c r="P186" i="154" s="1"/>
  <c r="S186" i="154" s="1"/>
  <c r="V186" i="154" s="1"/>
  <c r="Y186" i="154" s="1"/>
  <c r="AB186" i="154" s="1"/>
  <c r="K187" i="154"/>
  <c r="L187" i="154" s="1"/>
  <c r="P187" i="154" s="1"/>
  <c r="S187" i="154" s="1"/>
  <c r="V187" i="154" s="1"/>
  <c r="Y187" i="154" s="1"/>
  <c r="AB187" i="154" s="1"/>
  <c r="K188" i="154"/>
  <c r="K189" i="154"/>
  <c r="L189" i="154" s="1"/>
  <c r="P189" i="154" s="1"/>
  <c r="S189" i="154" s="1"/>
  <c r="V189" i="154" s="1"/>
  <c r="Y189" i="154" s="1"/>
  <c r="AB189" i="154" s="1"/>
  <c r="K190" i="154"/>
  <c r="L190" i="154" s="1"/>
  <c r="P190" i="154" s="1"/>
  <c r="S190" i="154" s="1"/>
  <c r="V190" i="154" s="1"/>
  <c r="Y190" i="154" s="1"/>
  <c r="AB190" i="154" s="1"/>
  <c r="K191" i="154"/>
  <c r="L191" i="154" s="1"/>
  <c r="P191" i="154" s="1"/>
  <c r="S191" i="154" s="1"/>
  <c r="V191" i="154" s="1"/>
  <c r="Y191" i="154" s="1"/>
  <c r="AB191" i="154" s="1"/>
  <c r="K192" i="154"/>
  <c r="L192" i="154" s="1"/>
  <c r="P192" i="154" s="1"/>
  <c r="S192" i="154" s="1"/>
  <c r="V192" i="154" s="1"/>
  <c r="Y192" i="154" s="1"/>
  <c r="AB192" i="154" s="1"/>
  <c r="K193" i="154"/>
  <c r="L193" i="154" s="1"/>
  <c r="P193" i="154" s="1"/>
  <c r="K181" i="154"/>
  <c r="L181" i="154" s="1"/>
  <c r="P181" i="154" s="1"/>
  <c r="S181" i="154" s="1"/>
  <c r="V181" i="154" s="1"/>
  <c r="Y181" i="154" s="1"/>
  <c r="AB181" i="154" s="1"/>
  <c r="K169" i="154"/>
  <c r="L169" i="154" s="1"/>
  <c r="P169" i="154" s="1"/>
  <c r="S169" i="154" s="1"/>
  <c r="V169" i="154" s="1"/>
  <c r="Y169" i="154" s="1"/>
  <c r="AB169" i="154" s="1"/>
  <c r="K170" i="154"/>
  <c r="L170" i="154" s="1"/>
  <c r="P170" i="154" s="1"/>
  <c r="K171" i="154"/>
  <c r="L171" i="154" s="1"/>
  <c r="P171" i="154" s="1"/>
  <c r="S171" i="154" s="1"/>
  <c r="V171" i="154" s="1"/>
  <c r="Y171" i="154" s="1"/>
  <c r="AB171" i="154" s="1"/>
  <c r="K172" i="154"/>
  <c r="K173" i="154"/>
  <c r="K174" i="154"/>
  <c r="K175" i="154"/>
  <c r="K176" i="154"/>
  <c r="K177" i="154"/>
  <c r="L177" i="154" s="1"/>
  <c r="P177" i="154" s="1"/>
  <c r="S177" i="154" s="1"/>
  <c r="V177" i="154" s="1"/>
  <c r="Y177" i="154" s="1"/>
  <c r="AB177" i="154" s="1"/>
  <c r="K178" i="154"/>
  <c r="K179" i="154"/>
  <c r="L179" i="154" s="1"/>
  <c r="P179" i="154" s="1"/>
  <c r="S179" i="154" s="1"/>
  <c r="V179" i="154" s="1"/>
  <c r="Y179" i="154" s="1"/>
  <c r="AB179" i="154" s="1"/>
  <c r="K180" i="154"/>
  <c r="L180" i="154" s="1"/>
  <c r="P180" i="154" s="1"/>
  <c r="K168" i="154"/>
  <c r="L168" i="154" s="1"/>
  <c r="P168" i="154" s="1"/>
  <c r="S168" i="154" s="1"/>
  <c r="V168" i="154" s="1"/>
  <c r="Y168" i="154" s="1"/>
  <c r="AB168" i="154" s="1"/>
  <c r="K156" i="154"/>
  <c r="L156" i="154" s="1"/>
  <c r="P156" i="154" s="1"/>
  <c r="S156" i="154" s="1"/>
  <c r="V156" i="154" s="1"/>
  <c r="Y156" i="154" s="1"/>
  <c r="AB156" i="154" s="1"/>
  <c r="K157" i="154"/>
  <c r="L157" i="154" s="1"/>
  <c r="P157" i="154" s="1"/>
  <c r="S157" i="154" s="1"/>
  <c r="V157" i="154" s="1"/>
  <c r="Y157" i="154" s="1"/>
  <c r="AB157" i="154" s="1"/>
  <c r="K158" i="154"/>
  <c r="L158" i="154" s="1"/>
  <c r="P158" i="154" s="1"/>
  <c r="Q158" i="154" s="1"/>
  <c r="T158" i="154" s="1"/>
  <c r="W158" i="154" s="1"/>
  <c r="Z158" i="154" s="1"/>
  <c r="AC158" i="154" s="1"/>
  <c r="K159" i="154"/>
  <c r="L159" i="154" s="1"/>
  <c r="P159" i="154" s="1"/>
  <c r="S159" i="154" s="1"/>
  <c r="V159" i="154" s="1"/>
  <c r="Y159" i="154" s="1"/>
  <c r="AB159" i="154" s="1"/>
  <c r="K160" i="154"/>
  <c r="K161" i="154"/>
  <c r="K162" i="154"/>
  <c r="K163" i="154"/>
  <c r="L163" i="154" s="1"/>
  <c r="P163" i="154" s="1"/>
  <c r="S163" i="154" s="1"/>
  <c r="V163" i="154" s="1"/>
  <c r="Y163" i="154" s="1"/>
  <c r="AB163" i="154" s="1"/>
  <c r="K164" i="154"/>
  <c r="L164" i="154" s="1"/>
  <c r="P164" i="154" s="1"/>
  <c r="Q164" i="154" s="1"/>
  <c r="T164" i="154" s="1"/>
  <c r="W164" i="154" s="1"/>
  <c r="Z164" i="154" s="1"/>
  <c r="AC164" i="154" s="1"/>
  <c r="K165" i="154"/>
  <c r="L165" i="154" s="1"/>
  <c r="P165" i="154" s="1"/>
  <c r="K166" i="154"/>
  <c r="L166" i="154" s="1"/>
  <c r="P166" i="154" s="1"/>
  <c r="S166" i="154" s="1"/>
  <c r="V166" i="154" s="1"/>
  <c r="Y166" i="154" s="1"/>
  <c r="AB166" i="154" s="1"/>
  <c r="K167" i="154"/>
  <c r="L167" i="154" s="1"/>
  <c r="P167" i="154" s="1"/>
  <c r="Q167" i="154" s="1"/>
  <c r="T167" i="154" s="1"/>
  <c r="W167" i="154" s="1"/>
  <c r="Z167" i="154" s="1"/>
  <c r="AC167" i="154" s="1"/>
  <c r="K155" i="154"/>
  <c r="L155" i="154" s="1"/>
  <c r="P155" i="154" s="1"/>
  <c r="Q155" i="154" s="1"/>
  <c r="T155" i="154" s="1"/>
  <c r="W155" i="154" s="1"/>
  <c r="Z155" i="154" s="1"/>
  <c r="AC155" i="154" s="1"/>
  <c r="K143" i="154"/>
  <c r="L143" i="154" s="1"/>
  <c r="P143" i="154" s="1"/>
  <c r="K144" i="154"/>
  <c r="L144" i="154" s="1"/>
  <c r="P144" i="154" s="1"/>
  <c r="K145" i="154"/>
  <c r="L145" i="154" s="1"/>
  <c r="P145" i="154" s="1"/>
  <c r="Q145" i="154" s="1"/>
  <c r="T145" i="154" s="1"/>
  <c r="W145" i="154" s="1"/>
  <c r="Z145" i="154" s="1"/>
  <c r="AC145" i="154" s="1"/>
  <c r="K146" i="154"/>
  <c r="K147" i="154"/>
  <c r="K148" i="154"/>
  <c r="K149" i="154"/>
  <c r="K150" i="154"/>
  <c r="K151" i="154"/>
  <c r="K152" i="154"/>
  <c r="L152" i="154" s="1"/>
  <c r="P152" i="154" s="1"/>
  <c r="K153" i="154"/>
  <c r="L153" i="154" s="1"/>
  <c r="P153" i="154" s="1"/>
  <c r="S153" i="154" s="1"/>
  <c r="V153" i="154" s="1"/>
  <c r="Y153" i="154" s="1"/>
  <c r="AB153" i="154" s="1"/>
  <c r="K154" i="154"/>
  <c r="L154" i="154" s="1"/>
  <c r="P154" i="154" s="1"/>
  <c r="K142" i="154"/>
  <c r="L142" i="154" s="1"/>
  <c r="P142" i="154" s="1"/>
  <c r="K129" i="154"/>
  <c r="L129" i="154" s="1"/>
  <c r="P129" i="154" s="1"/>
  <c r="Q129" i="154" s="1"/>
  <c r="T129" i="154" s="1"/>
  <c r="W129" i="154" s="1"/>
  <c r="Z129" i="154" s="1"/>
  <c r="AC129" i="154" s="1"/>
  <c r="K130" i="154"/>
  <c r="L130" i="154" s="1"/>
  <c r="P130" i="154" s="1"/>
  <c r="S130" i="154" s="1"/>
  <c r="V130" i="154" s="1"/>
  <c r="Y130" i="154" s="1"/>
  <c r="AB130" i="154" s="1"/>
  <c r="K131" i="154"/>
  <c r="L131" i="154" s="1"/>
  <c r="P131" i="154" s="1"/>
  <c r="K132" i="154"/>
  <c r="L132" i="154" s="1"/>
  <c r="P132" i="154" s="1"/>
  <c r="K133" i="154"/>
  <c r="K134" i="154"/>
  <c r="K135" i="154"/>
  <c r="L135" i="154" s="1"/>
  <c r="P135" i="154" s="1"/>
  <c r="Q135" i="154" s="1"/>
  <c r="T135" i="154" s="1"/>
  <c r="W135" i="154" s="1"/>
  <c r="Z135" i="154" s="1"/>
  <c r="AC135" i="154" s="1"/>
  <c r="K136" i="154"/>
  <c r="K137" i="154"/>
  <c r="K138" i="154"/>
  <c r="K139" i="154"/>
  <c r="K140" i="154"/>
  <c r="L140" i="154" s="1"/>
  <c r="P140" i="154" s="1"/>
  <c r="S140" i="154" s="1"/>
  <c r="V140" i="154" s="1"/>
  <c r="Y140" i="154" s="1"/>
  <c r="AB140" i="154" s="1"/>
  <c r="K141" i="154"/>
  <c r="L141" i="154" s="1"/>
  <c r="P141" i="154" s="1"/>
  <c r="L188" i="154"/>
  <c r="P188" i="154" s="1"/>
  <c r="S188" i="154" s="1"/>
  <c r="V188" i="154" s="1"/>
  <c r="Y188" i="154" s="1"/>
  <c r="AB188" i="154" s="1"/>
  <c r="G17" i="154"/>
  <c r="I108" i="154" s="1"/>
  <c r="O108" i="154" s="1"/>
  <c r="G16" i="154"/>
  <c r="I107" i="154" s="1"/>
  <c r="G15" i="154"/>
  <c r="I67" i="154" s="1"/>
  <c r="G14" i="154"/>
  <c r="I79" i="154" s="1"/>
  <c r="G13" i="154"/>
  <c r="I39" i="154" s="1"/>
  <c r="G12" i="154"/>
  <c r="G11" i="154"/>
  <c r="G10" i="154"/>
  <c r="G9" i="154"/>
  <c r="G8" i="154"/>
  <c r="G7" i="154"/>
  <c r="G6" i="154"/>
  <c r="G5" i="154"/>
  <c r="G141" i="154"/>
  <c r="I206" i="154" s="1"/>
  <c r="G140" i="154"/>
  <c r="I205" i="154" s="1"/>
  <c r="G139" i="154"/>
  <c r="I204" i="154" s="1"/>
  <c r="G138" i="154"/>
  <c r="I242" i="154" s="1"/>
  <c r="G137" i="154"/>
  <c r="I215" i="154" s="1"/>
  <c r="G136" i="154"/>
  <c r="I214" i="154" s="1"/>
  <c r="G135" i="154"/>
  <c r="I135" i="154" s="1"/>
  <c r="G134" i="154"/>
  <c r="I225" i="154" s="1"/>
  <c r="G133" i="154"/>
  <c r="I224" i="154" s="1"/>
  <c r="G132" i="154"/>
  <c r="I145" i="154" s="1"/>
  <c r="G131" i="154"/>
  <c r="I131" i="154" s="1"/>
  <c r="G130" i="154"/>
  <c r="I130" i="154" s="1"/>
  <c r="G129" i="154"/>
  <c r="I181" i="154" s="1"/>
  <c r="L244" i="154"/>
  <c r="P244" i="154" s="1"/>
  <c r="S244" i="154" s="1"/>
  <c r="V244" i="154" s="1"/>
  <c r="Y244" i="154" s="1"/>
  <c r="AB244" i="154" s="1"/>
  <c r="L243" i="154"/>
  <c r="P243" i="154" s="1"/>
  <c r="S243" i="154" s="1"/>
  <c r="V243" i="154" s="1"/>
  <c r="Y243" i="154" s="1"/>
  <c r="AB243" i="154" s="1"/>
  <c r="L242" i="154"/>
  <c r="P242" i="154" s="1"/>
  <c r="R242" i="154" s="1"/>
  <c r="U242" i="154" s="1"/>
  <c r="X242" i="154" s="1"/>
  <c r="AA242" i="154" s="1"/>
  <c r="AD242" i="154" s="1"/>
  <c r="L241" i="154"/>
  <c r="P241" i="154" s="1"/>
  <c r="S241" i="154" s="1"/>
  <c r="V241" i="154" s="1"/>
  <c r="Y241" i="154" s="1"/>
  <c r="AB241" i="154" s="1"/>
  <c r="L240" i="154"/>
  <c r="P240" i="154" s="1"/>
  <c r="S240" i="154" s="1"/>
  <c r="V240" i="154" s="1"/>
  <c r="Y240" i="154" s="1"/>
  <c r="AB240" i="154" s="1"/>
  <c r="L239" i="154"/>
  <c r="P239" i="154" s="1"/>
  <c r="S239" i="154" s="1"/>
  <c r="V239" i="154" s="1"/>
  <c r="Y239" i="154" s="1"/>
  <c r="AB239" i="154" s="1"/>
  <c r="L238" i="154"/>
  <c r="P238" i="154" s="1"/>
  <c r="S238" i="154" s="1"/>
  <c r="V238" i="154" s="1"/>
  <c r="Y238" i="154" s="1"/>
  <c r="AB238" i="154" s="1"/>
  <c r="L237" i="154"/>
  <c r="P237" i="154" s="1"/>
  <c r="S237" i="154" s="1"/>
  <c r="V237" i="154" s="1"/>
  <c r="Y237" i="154" s="1"/>
  <c r="AB237" i="154" s="1"/>
  <c r="L236" i="154"/>
  <c r="P236" i="154" s="1"/>
  <c r="S236" i="154" s="1"/>
  <c r="V236" i="154" s="1"/>
  <c r="Y236" i="154" s="1"/>
  <c r="AB236" i="154" s="1"/>
  <c r="L235" i="154"/>
  <c r="P235" i="154" s="1"/>
  <c r="S235" i="154" s="1"/>
  <c r="V235" i="154" s="1"/>
  <c r="Y235" i="154" s="1"/>
  <c r="AB235" i="154" s="1"/>
  <c r="L234" i="154"/>
  <c r="P234" i="154" s="1"/>
  <c r="S234" i="154" s="1"/>
  <c r="V234" i="154" s="1"/>
  <c r="Y234" i="154" s="1"/>
  <c r="AB234" i="154" s="1"/>
  <c r="L233" i="154"/>
  <c r="P233" i="154" s="1"/>
  <c r="S233" i="154" s="1"/>
  <c r="V233" i="154" s="1"/>
  <c r="Y233" i="154" s="1"/>
  <c r="AB233" i="154" s="1"/>
  <c r="L231" i="154"/>
  <c r="P231" i="154" s="1"/>
  <c r="S231" i="154" s="1"/>
  <c r="V231" i="154" s="1"/>
  <c r="Y231" i="154" s="1"/>
  <c r="AB231" i="154" s="1"/>
  <c r="L230" i="154"/>
  <c r="P230" i="154" s="1"/>
  <c r="S230" i="154" s="1"/>
  <c r="V230" i="154" s="1"/>
  <c r="Y230" i="154" s="1"/>
  <c r="AB230" i="154" s="1"/>
  <c r="L229" i="154"/>
  <c r="P229" i="154" s="1"/>
  <c r="S229" i="154" s="1"/>
  <c r="V229" i="154" s="1"/>
  <c r="Y229" i="154" s="1"/>
  <c r="AB229" i="154" s="1"/>
  <c r="L228" i="154"/>
  <c r="P228" i="154" s="1"/>
  <c r="S228" i="154" s="1"/>
  <c r="V228" i="154" s="1"/>
  <c r="Y228" i="154" s="1"/>
  <c r="AB228" i="154" s="1"/>
  <c r="L227" i="154"/>
  <c r="P227" i="154" s="1"/>
  <c r="S227" i="154" s="1"/>
  <c r="V227" i="154" s="1"/>
  <c r="Y227" i="154" s="1"/>
  <c r="AB227" i="154" s="1"/>
  <c r="L226" i="154"/>
  <c r="P226" i="154" s="1"/>
  <c r="S226" i="154" s="1"/>
  <c r="V226" i="154" s="1"/>
  <c r="Y226" i="154" s="1"/>
  <c r="AB226" i="154" s="1"/>
  <c r="L225" i="154"/>
  <c r="P225" i="154" s="1"/>
  <c r="S225" i="154" s="1"/>
  <c r="V225" i="154" s="1"/>
  <c r="Y225" i="154" s="1"/>
  <c r="AB225" i="154" s="1"/>
  <c r="L224" i="154"/>
  <c r="P224" i="154" s="1"/>
  <c r="S224" i="154" s="1"/>
  <c r="V224" i="154" s="1"/>
  <c r="Y224" i="154" s="1"/>
  <c r="AB224" i="154" s="1"/>
  <c r="L221" i="154"/>
  <c r="P221" i="154" s="1"/>
  <c r="S221" i="154" s="1"/>
  <c r="V221" i="154" s="1"/>
  <c r="Y221" i="154" s="1"/>
  <c r="AB221" i="154" s="1"/>
  <c r="L220" i="154"/>
  <c r="P220" i="154" s="1"/>
  <c r="S220" i="154" s="1"/>
  <c r="V220" i="154" s="1"/>
  <c r="Y220" i="154" s="1"/>
  <c r="AB220" i="154" s="1"/>
  <c r="L214" i="154"/>
  <c r="P214" i="154" s="1"/>
  <c r="S214" i="154" s="1"/>
  <c r="V214" i="154" s="1"/>
  <c r="Y214" i="154" s="1"/>
  <c r="AB214" i="154" s="1"/>
  <c r="L213" i="154"/>
  <c r="P213" i="154" s="1"/>
  <c r="S213" i="154" s="1"/>
  <c r="V213" i="154" s="1"/>
  <c r="Y213" i="154" s="1"/>
  <c r="AB213" i="154" s="1"/>
  <c r="L200" i="154"/>
  <c r="P200" i="154" s="1"/>
  <c r="S200" i="154" s="1"/>
  <c r="V200" i="154" s="1"/>
  <c r="Y200" i="154" s="1"/>
  <c r="AB200" i="154" s="1"/>
  <c r="L199" i="154"/>
  <c r="P199" i="154" s="1"/>
  <c r="L198" i="154"/>
  <c r="P198" i="154" s="1"/>
  <c r="S198" i="154" s="1"/>
  <c r="V198" i="154" s="1"/>
  <c r="Y198" i="154" s="1"/>
  <c r="AB198" i="154" s="1"/>
  <c r="L197" i="154"/>
  <c r="P197" i="154" s="1"/>
  <c r="S197" i="154" s="1"/>
  <c r="V197" i="154" s="1"/>
  <c r="Y197" i="154" s="1"/>
  <c r="AB197" i="154" s="1"/>
  <c r="L196" i="154"/>
  <c r="P196" i="154" s="1"/>
  <c r="S196" i="154" s="1"/>
  <c r="V196" i="154" s="1"/>
  <c r="Y196" i="154" s="1"/>
  <c r="AB196" i="154" s="1"/>
  <c r="L195" i="154"/>
  <c r="P195" i="154" s="1"/>
  <c r="S195" i="154" s="1"/>
  <c r="V195" i="154" s="1"/>
  <c r="Y195" i="154" s="1"/>
  <c r="AB195" i="154" s="1"/>
  <c r="L194" i="154"/>
  <c r="P194" i="154" s="1"/>
  <c r="S194" i="154" s="1"/>
  <c r="V194" i="154" s="1"/>
  <c r="Y194" i="154" s="1"/>
  <c r="AB194" i="154" s="1"/>
  <c r="L185" i="154"/>
  <c r="P185" i="154" s="1"/>
  <c r="S185" i="154" s="1"/>
  <c r="V185" i="154" s="1"/>
  <c r="Y185" i="154" s="1"/>
  <c r="AB185" i="154" s="1"/>
  <c r="L184" i="154"/>
  <c r="P184" i="154" s="1"/>
  <c r="S184" i="154" s="1"/>
  <c r="V184" i="154" s="1"/>
  <c r="Y184" i="154" s="1"/>
  <c r="AB184" i="154" s="1"/>
  <c r="L178" i="154"/>
  <c r="P178" i="154" s="1"/>
  <c r="S178" i="154" s="1"/>
  <c r="V178" i="154" s="1"/>
  <c r="Y178" i="154" s="1"/>
  <c r="AB178" i="154" s="1"/>
  <c r="L176" i="154"/>
  <c r="P176" i="154" s="1"/>
  <c r="S176" i="154" s="1"/>
  <c r="V176" i="154" s="1"/>
  <c r="Y176" i="154" s="1"/>
  <c r="AB176" i="154" s="1"/>
  <c r="L175" i="154"/>
  <c r="P175" i="154" s="1"/>
  <c r="S175" i="154" s="1"/>
  <c r="V175" i="154" s="1"/>
  <c r="Y175" i="154" s="1"/>
  <c r="AB175" i="154" s="1"/>
  <c r="L174" i="154"/>
  <c r="P174" i="154" s="1"/>
  <c r="S174" i="154" s="1"/>
  <c r="V174" i="154" s="1"/>
  <c r="Y174" i="154" s="1"/>
  <c r="AB174" i="154" s="1"/>
  <c r="L173" i="154"/>
  <c r="P173" i="154" s="1"/>
  <c r="S173" i="154" s="1"/>
  <c r="V173" i="154" s="1"/>
  <c r="Y173" i="154" s="1"/>
  <c r="AB173" i="154" s="1"/>
  <c r="L172" i="154"/>
  <c r="P172" i="154" s="1"/>
  <c r="S172" i="154" s="1"/>
  <c r="V172" i="154" s="1"/>
  <c r="Y172" i="154" s="1"/>
  <c r="AB172" i="154" s="1"/>
  <c r="L162" i="154"/>
  <c r="P162" i="154" s="1"/>
  <c r="S162" i="154" s="1"/>
  <c r="V162" i="154" s="1"/>
  <c r="Y162" i="154" s="1"/>
  <c r="AB162" i="154" s="1"/>
  <c r="L161" i="154"/>
  <c r="P161" i="154" s="1"/>
  <c r="S161" i="154" s="1"/>
  <c r="V161" i="154" s="1"/>
  <c r="Y161" i="154" s="1"/>
  <c r="AB161" i="154" s="1"/>
  <c r="L160" i="154"/>
  <c r="P160" i="154" s="1"/>
  <c r="S160" i="154" s="1"/>
  <c r="V160" i="154" s="1"/>
  <c r="Y160" i="154" s="1"/>
  <c r="AB160" i="154" s="1"/>
  <c r="L151" i="154"/>
  <c r="P151" i="154" s="1"/>
  <c r="S151" i="154" s="1"/>
  <c r="V151" i="154" s="1"/>
  <c r="Y151" i="154" s="1"/>
  <c r="AB151" i="154" s="1"/>
  <c r="L150" i="154"/>
  <c r="P150" i="154" s="1"/>
  <c r="L149" i="154"/>
  <c r="P149" i="154" s="1"/>
  <c r="L148" i="154"/>
  <c r="P148" i="154" s="1"/>
  <c r="S148" i="154" s="1"/>
  <c r="V148" i="154" s="1"/>
  <c r="Y148" i="154" s="1"/>
  <c r="AB148" i="154" s="1"/>
  <c r="L147" i="154"/>
  <c r="P147" i="154" s="1"/>
  <c r="L146" i="154"/>
  <c r="P146" i="154" s="1"/>
  <c r="S146" i="154" s="1"/>
  <c r="V146" i="154" s="1"/>
  <c r="Y146" i="154" s="1"/>
  <c r="AB146" i="154" s="1"/>
  <c r="L139" i="154"/>
  <c r="P139" i="154" s="1"/>
  <c r="S139" i="154" s="1"/>
  <c r="V139" i="154" s="1"/>
  <c r="Y139" i="154" s="1"/>
  <c r="AB139" i="154" s="1"/>
  <c r="L138" i="154"/>
  <c r="P138" i="154" s="1"/>
  <c r="S138" i="154" s="1"/>
  <c r="V138" i="154" s="1"/>
  <c r="Y138" i="154" s="1"/>
  <c r="AB138" i="154" s="1"/>
  <c r="L137" i="154"/>
  <c r="P137" i="154" s="1"/>
  <c r="S137" i="154" s="1"/>
  <c r="V137" i="154" s="1"/>
  <c r="Y137" i="154" s="1"/>
  <c r="AB137" i="154" s="1"/>
  <c r="L136" i="154"/>
  <c r="P136" i="154" s="1"/>
  <c r="S136" i="154" s="1"/>
  <c r="V136" i="154" s="1"/>
  <c r="Y136" i="154" s="1"/>
  <c r="AB136" i="154" s="1"/>
  <c r="L134" i="154"/>
  <c r="P134" i="154" s="1"/>
  <c r="S134" i="154" s="1"/>
  <c r="V134" i="154" s="1"/>
  <c r="Y134" i="154" s="1"/>
  <c r="AB134" i="154" s="1"/>
  <c r="L133" i="154"/>
  <c r="P133" i="154" s="1"/>
  <c r="S133" i="154" s="1"/>
  <c r="V133" i="154" s="1"/>
  <c r="Y133" i="154" s="1"/>
  <c r="AB133" i="154" s="1"/>
  <c r="K53" i="154"/>
  <c r="L53" i="154" s="1"/>
  <c r="P53" i="154" s="1"/>
  <c r="S53" i="154" s="1"/>
  <c r="V53" i="154" s="1"/>
  <c r="Y53" i="154" s="1"/>
  <c r="AB53" i="154" s="1"/>
  <c r="K54" i="154"/>
  <c r="L54" i="154" s="1"/>
  <c r="P54" i="154" s="1"/>
  <c r="T54" i="154" s="1"/>
  <c r="W54" i="154" s="1"/>
  <c r="Z54" i="154" s="1"/>
  <c r="AC54" i="154" s="1"/>
  <c r="K55" i="154"/>
  <c r="L55" i="154" s="1"/>
  <c r="P55" i="154" s="1"/>
  <c r="S55" i="154" s="1"/>
  <c r="V55" i="154" s="1"/>
  <c r="Y55" i="154" s="1"/>
  <c r="AB55" i="154" s="1"/>
  <c r="K56" i="154"/>
  <c r="L56" i="154" s="1"/>
  <c r="P56" i="154" s="1"/>
  <c r="L70" i="154"/>
  <c r="P70" i="154" s="1"/>
  <c r="S70" i="154" s="1"/>
  <c r="V70" i="154" s="1"/>
  <c r="Y70" i="154" s="1"/>
  <c r="AB70" i="154" s="1"/>
  <c r="L71" i="154"/>
  <c r="P71" i="154" s="1"/>
  <c r="S71" i="154" s="1"/>
  <c r="V71" i="154" s="1"/>
  <c r="Y71" i="154" s="1"/>
  <c r="AB71" i="154" s="1"/>
  <c r="L72" i="154"/>
  <c r="P72" i="154" s="1"/>
  <c r="S72" i="154" s="1"/>
  <c r="V72" i="154" s="1"/>
  <c r="Y72" i="154" s="1"/>
  <c r="AB72" i="154" s="1"/>
  <c r="L73" i="154"/>
  <c r="P73" i="154" s="1"/>
  <c r="S73" i="154" s="1"/>
  <c r="V73" i="154" s="1"/>
  <c r="Y73" i="154" s="1"/>
  <c r="AB73" i="154" s="1"/>
  <c r="K67" i="154"/>
  <c r="L67" i="154" s="1"/>
  <c r="P67" i="154" s="1"/>
  <c r="S67" i="154" s="1"/>
  <c r="V67" i="154" s="1"/>
  <c r="Y67" i="154" s="1"/>
  <c r="AB67" i="154" s="1"/>
  <c r="K68" i="154"/>
  <c r="L68" i="154" s="1"/>
  <c r="P68" i="154" s="1"/>
  <c r="S68" i="154" s="1"/>
  <c r="V68" i="154" s="1"/>
  <c r="Y68" i="154" s="1"/>
  <c r="AB68" i="154" s="1"/>
  <c r="K69" i="154"/>
  <c r="L69" i="154" s="1"/>
  <c r="P69" i="154" s="1"/>
  <c r="K81" i="154"/>
  <c r="L81" i="154" s="1"/>
  <c r="P81" i="154" s="1"/>
  <c r="S81" i="154" s="1"/>
  <c r="V81" i="154" s="1"/>
  <c r="Y81" i="154" s="1"/>
  <c r="AB81" i="154" s="1"/>
  <c r="K82" i="154"/>
  <c r="L82" i="154" s="1"/>
  <c r="P82" i="154" s="1"/>
  <c r="K93" i="154"/>
  <c r="L93" i="154" s="1"/>
  <c r="P93" i="154" s="1"/>
  <c r="T93" i="154" s="1"/>
  <c r="W93" i="154" s="1"/>
  <c r="Z93" i="154" s="1"/>
  <c r="AC93" i="154" s="1"/>
  <c r="K94" i="154"/>
  <c r="L94" i="154" s="1"/>
  <c r="P94" i="154" s="1"/>
  <c r="T94" i="154" s="1"/>
  <c r="W94" i="154" s="1"/>
  <c r="Z94" i="154" s="1"/>
  <c r="AC94" i="154" s="1"/>
  <c r="K95" i="154"/>
  <c r="L95" i="154" s="1"/>
  <c r="P95" i="154" s="1"/>
  <c r="K107" i="154"/>
  <c r="K108" i="154"/>
  <c r="L108" i="154" s="1"/>
  <c r="P108" i="154" s="1"/>
  <c r="Q108" i="154" s="1"/>
  <c r="K109" i="154"/>
  <c r="L96" i="154"/>
  <c r="P96" i="154" s="1"/>
  <c r="S96" i="154" s="1"/>
  <c r="V96" i="154" s="1"/>
  <c r="Y96" i="154" s="1"/>
  <c r="AB96" i="154" s="1"/>
  <c r="L97" i="154"/>
  <c r="P97" i="154" s="1"/>
  <c r="S97" i="154" s="1"/>
  <c r="V97" i="154" s="1"/>
  <c r="Y97" i="154" s="1"/>
  <c r="AB97" i="154" s="1"/>
  <c r="L98" i="154"/>
  <c r="P98" i="154" s="1"/>
  <c r="S98" i="154" s="1"/>
  <c r="V98" i="154" s="1"/>
  <c r="Y98" i="154" s="1"/>
  <c r="AB98" i="154" s="1"/>
  <c r="L100" i="154"/>
  <c r="P100" i="154" s="1"/>
  <c r="S100" i="154" s="1"/>
  <c r="V100" i="154" s="1"/>
  <c r="Y100" i="154" s="1"/>
  <c r="AB100" i="154" s="1"/>
  <c r="L101" i="154"/>
  <c r="P101" i="154" s="1"/>
  <c r="S101" i="154" s="1"/>
  <c r="V101" i="154" s="1"/>
  <c r="Y101" i="154" s="1"/>
  <c r="AB101" i="154" s="1"/>
  <c r="L102" i="154"/>
  <c r="P102" i="154" s="1"/>
  <c r="S102" i="154" s="1"/>
  <c r="V102" i="154" s="1"/>
  <c r="Y102" i="154" s="1"/>
  <c r="AB102" i="154" s="1"/>
  <c r="L103" i="154"/>
  <c r="P103" i="154" s="1"/>
  <c r="S103" i="154" s="1"/>
  <c r="V103" i="154" s="1"/>
  <c r="Y103" i="154" s="1"/>
  <c r="AB103" i="154" s="1"/>
  <c r="L104" i="154"/>
  <c r="P104" i="154" s="1"/>
  <c r="S104" i="154" s="1"/>
  <c r="V104" i="154" s="1"/>
  <c r="Y104" i="154" s="1"/>
  <c r="AB104" i="154" s="1"/>
  <c r="L106" i="154"/>
  <c r="P106" i="154" s="1"/>
  <c r="S106" i="154" s="1"/>
  <c r="V106" i="154" s="1"/>
  <c r="Y106" i="154" s="1"/>
  <c r="AB106" i="154" s="1"/>
  <c r="L107" i="154"/>
  <c r="P107" i="154" s="1"/>
  <c r="S107" i="154" s="1"/>
  <c r="V107" i="154" s="1"/>
  <c r="Y107" i="154" s="1"/>
  <c r="AB107" i="154" s="1"/>
  <c r="L109" i="154"/>
  <c r="P109" i="154" s="1"/>
  <c r="S109" i="154" s="1"/>
  <c r="V109" i="154" s="1"/>
  <c r="Y109" i="154" s="1"/>
  <c r="AB109" i="154" s="1"/>
  <c r="L110" i="154"/>
  <c r="P110" i="154" s="1"/>
  <c r="S110" i="154" s="1"/>
  <c r="V110" i="154" s="1"/>
  <c r="Y110" i="154" s="1"/>
  <c r="AB110" i="154" s="1"/>
  <c r="L111" i="154"/>
  <c r="P111" i="154" s="1"/>
  <c r="T111" i="154" s="1"/>
  <c r="W111" i="154" s="1"/>
  <c r="Z111" i="154" s="1"/>
  <c r="AC111" i="154" s="1"/>
  <c r="L112" i="154"/>
  <c r="P112" i="154" s="1"/>
  <c r="S112" i="154" s="1"/>
  <c r="V112" i="154" s="1"/>
  <c r="Y112" i="154" s="1"/>
  <c r="AB112" i="154" s="1"/>
  <c r="L113" i="154"/>
  <c r="P113" i="154" s="1"/>
  <c r="S113" i="154" s="1"/>
  <c r="V113" i="154" s="1"/>
  <c r="Y113" i="154" s="1"/>
  <c r="AB113" i="154" s="1"/>
  <c r="L114" i="154"/>
  <c r="P114" i="154" s="1"/>
  <c r="S114" i="154" s="1"/>
  <c r="V114" i="154" s="1"/>
  <c r="Y114" i="154" s="1"/>
  <c r="AB114" i="154" s="1"/>
  <c r="L115" i="154"/>
  <c r="P115" i="154" s="1"/>
  <c r="S115" i="154" s="1"/>
  <c r="V115" i="154" s="1"/>
  <c r="Y115" i="154" s="1"/>
  <c r="AB115" i="154" s="1"/>
  <c r="L116" i="154"/>
  <c r="P116" i="154" s="1"/>
  <c r="S116" i="154" s="1"/>
  <c r="V116" i="154" s="1"/>
  <c r="Y116" i="154" s="1"/>
  <c r="AB116" i="154" s="1"/>
  <c r="L117" i="154"/>
  <c r="P117" i="154" s="1"/>
  <c r="S117" i="154" s="1"/>
  <c r="V117" i="154" s="1"/>
  <c r="Y117" i="154" s="1"/>
  <c r="AB117" i="154" s="1"/>
  <c r="L118" i="154"/>
  <c r="P118" i="154" s="1"/>
  <c r="S118" i="154" s="1"/>
  <c r="V118" i="154" s="1"/>
  <c r="Y118" i="154" s="1"/>
  <c r="AB118" i="154" s="1"/>
  <c r="L119" i="154"/>
  <c r="P119" i="154" s="1"/>
  <c r="R119" i="154" s="1"/>
  <c r="U119" i="154" s="1"/>
  <c r="X119" i="154" s="1"/>
  <c r="AA119" i="154" s="1"/>
  <c r="AD119" i="154" s="1"/>
  <c r="L120" i="154"/>
  <c r="P120" i="154" s="1"/>
  <c r="S120" i="154" s="1"/>
  <c r="V120" i="154" s="1"/>
  <c r="Y120" i="154" s="1"/>
  <c r="AB120" i="154" s="1"/>
  <c r="K120" i="154"/>
  <c r="K121" i="154"/>
  <c r="L121" i="154" s="1"/>
  <c r="P121" i="154" s="1"/>
  <c r="L38" i="154"/>
  <c r="P38" i="154" s="1"/>
  <c r="S38" i="154" s="1"/>
  <c r="V38" i="154" s="1"/>
  <c r="Y38" i="154" s="1"/>
  <c r="AB38" i="154" s="1"/>
  <c r="K39" i="154"/>
  <c r="L39" i="154" s="1"/>
  <c r="P39" i="154" s="1"/>
  <c r="S39" i="154" s="1"/>
  <c r="V39" i="154" s="1"/>
  <c r="Y39" i="154" s="1"/>
  <c r="AB39" i="154" s="1"/>
  <c r="K40" i="154"/>
  <c r="L40" i="154" s="1"/>
  <c r="P40" i="154" s="1"/>
  <c r="S40" i="154" s="1"/>
  <c r="V40" i="154" s="1"/>
  <c r="Y40" i="154" s="1"/>
  <c r="AB40" i="154" s="1"/>
  <c r="K41" i="154"/>
  <c r="L41" i="154" s="1"/>
  <c r="P41" i="154" s="1"/>
  <c r="S41" i="154" s="1"/>
  <c r="V41" i="154" s="1"/>
  <c r="Y41" i="154" s="1"/>
  <c r="AB41" i="154" s="1"/>
  <c r="K42" i="154"/>
  <c r="L42" i="154" s="1"/>
  <c r="P42" i="154" s="1"/>
  <c r="S42" i="154" s="1"/>
  <c r="V42" i="154" s="1"/>
  <c r="Y42" i="154" s="1"/>
  <c r="AB42" i="154" s="1"/>
  <c r="K43" i="154"/>
  <c r="L43" i="154" s="1"/>
  <c r="P43" i="154" s="1"/>
  <c r="L27" i="154"/>
  <c r="P27" i="154" s="1"/>
  <c r="S27" i="154" s="1"/>
  <c r="V27" i="154" s="1"/>
  <c r="Y27" i="154" s="1"/>
  <c r="AB27" i="154" s="1"/>
  <c r="K28" i="154"/>
  <c r="L28" i="154" s="1"/>
  <c r="P28" i="154" s="1"/>
  <c r="K29" i="154"/>
  <c r="L29" i="154" s="1"/>
  <c r="P29" i="154" s="1"/>
  <c r="S29" i="154" s="1"/>
  <c r="V29" i="154" s="1"/>
  <c r="Y29" i="154" s="1"/>
  <c r="AB29" i="154" s="1"/>
  <c r="K30" i="154"/>
  <c r="L30" i="154" s="1"/>
  <c r="P30" i="154" s="1"/>
  <c r="K16" i="154"/>
  <c r="L16" i="154" s="1"/>
  <c r="P16" i="154" s="1"/>
  <c r="S16" i="154" s="1"/>
  <c r="V16" i="154" s="1"/>
  <c r="Y16" i="154" s="1"/>
  <c r="AB16" i="154" s="1"/>
  <c r="K17" i="154"/>
  <c r="L17" i="154" s="1"/>
  <c r="P17" i="154" s="1"/>
  <c r="L25" i="154"/>
  <c r="P25" i="154" s="1"/>
  <c r="S25" i="154" s="1"/>
  <c r="V25" i="154" s="1"/>
  <c r="Y25" i="154" s="1"/>
  <c r="AB25" i="154" s="1"/>
  <c r="L26" i="154"/>
  <c r="P26" i="154" s="1"/>
  <c r="S26" i="154" s="1"/>
  <c r="V26" i="154" s="1"/>
  <c r="Y26" i="154" s="1"/>
  <c r="AB26" i="154" s="1"/>
  <c r="L48" i="154"/>
  <c r="P48" i="154" s="1"/>
  <c r="S48" i="154" s="1"/>
  <c r="V48" i="154" s="1"/>
  <c r="Y48" i="154" s="1"/>
  <c r="AB48" i="154" s="1"/>
  <c r="L49" i="154"/>
  <c r="P49" i="154" s="1"/>
  <c r="S49" i="154" s="1"/>
  <c r="V49" i="154" s="1"/>
  <c r="Y49" i="154" s="1"/>
  <c r="AB49" i="154" s="1"/>
  <c r="L60" i="154"/>
  <c r="P60" i="154" s="1"/>
  <c r="S60" i="154" s="1"/>
  <c r="V60" i="154" s="1"/>
  <c r="Y60" i="154" s="1"/>
  <c r="AB60" i="154" s="1"/>
  <c r="L61" i="154"/>
  <c r="P61" i="154" s="1"/>
  <c r="S61" i="154" s="1"/>
  <c r="V61" i="154" s="1"/>
  <c r="Y61" i="154" s="1"/>
  <c r="AB61" i="154" s="1"/>
  <c r="L74" i="154"/>
  <c r="P74" i="154" s="1"/>
  <c r="S74" i="154" s="1"/>
  <c r="V74" i="154" s="1"/>
  <c r="Y74" i="154" s="1"/>
  <c r="AB74" i="154" s="1"/>
  <c r="L75" i="154"/>
  <c r="P75" i="154" s="1"/>
  <c r="S75" i="154" s="1"/>
  <c r="V75" i="154" s="1"/>
  <c r="Y75" i="154" s="1"/>
  <c r="AB75" i="154" s="1"/>
  <c r="L76" i="154"/>
  <c r="P76" i="154" s="1"/>
  <c r="S76" i="154" s="1"/>
  <c r="V76" i="154" s="1"/>
  <c r="Y76" i="154" s="1"/>
  <c r="AB76" i="154" s="1"/>
  <c r="L77" i="154"/>
  <c r="P77" i="154" s="1"/>
  <c r="S77" i="154" s="1"/>
  <c r="V77" i="154" s="1"/>
  <c r="Y77" i="154" s="1"/>
  <c r="AB77" i="154" s="1"/>
  <c r="L9" i="154"/>
  <c r="P9" i="154" s="1"/>
  <c r="T9" i="154" s="1"/>
  <c r="W9" i="154" s="1"/>
  <c r="Z9" i="154" s="1"/>
  <c r="AC9" i="154" s="1"/>
  <c r="L12" i="154"/>
  <c r="P12" i="154" s="1"/>
  <c r="T12" i="154" s="1"/>
  <c r="W12" i="154" s="1"/>
  <c r="Z12" i="154" s="1"/>
  <c r="AC12" i="154" s="1"/>
  <c r="L13" i="154"/>
  <c r="P13" i="154" s="1"/>
  <c r="S13" i="154" s="1"/>
  <c r="V13" i="154" s="1"/>
  <c r="Y13" i="154" s="1"/>
  <c r="AB13" i="154" s="1"/>
  <c r="K6" i="154"/>
  <c r="L6" i="154" s="1"/>
  <c r="P6" i="154" s="1"/>
  <c r="S6" i="154" s="1"/>
  <c r="V6" i="154" s="1"/>
  <c r="Y6" i="154" s="1"/>
  <c r="AB6" i="154" s="1"/>
  <c r="K7" i="154"/>
  <c r="L7" i="154" s="1"/>
  <c r="P7" i="154" s="1"/>
  <c r="K8" i="154"/>
  <c r="L8" i="154" s="1"/>
  <c r="P8" i="154" s="1"/>
  <c r="K9" i="154"/>
  <c r="K10" i="154"/>
  <c r="L10" i="154" s="1"/>
  <c r="P10" i="154" s="1"/>
  <c r="K11" i="154"/>
  <c r="L11" i="154" s="1"/>
  <c r="P11" i="154" s="1"/>
  <c r="K12" i="154"/>
  <c r="K13" i="154"/>
  <c r="K14" i="154"/>
  <c r="L14" i="154" s="1"/>
  <c r="P14" i="154" s="1"/>
  <c r="K15" i="154"/>
  <c r="L15" i="154" s="1"/>
  <c r="P15" i="154" s="1"/>
  <c r="K18" i="154"/>
  <c r="L18" i="154" s="1"/>
  <c r="P18" i="154" s="1"/>
  <c r="K19" i="154"/>
  <c r="L19" i="154" s="1"/>
  <c r="P19" i="154" s="1"/>
  <c r="K20" i="154"/>
  <c r="L20" i="154" s="1"/>
  <c r="P20" i="154" s="1"/>
  <c r="K21" i="154"/>
  <c r="L21" i="154" s="1"/>
  <c r="P21" i="154" s="1"/>
  <c r="S21" i="154" s="1"/>
  <c r="V21" i="154" s="1"/>
  <c r="Y21" i="154" s="1"/>
  <c r="AB21" i="154" s="1"/>
  <c r="K22" i="154"/>
  <c r="L22" i="154" s="1"/>
  <c r="P22" i="154" s="1"/>
  <c r="S22" i="154" s="1"/>
  <c r="V22" i="154" s="1"/>
  <c r="Y22" i="154" s="1"/>
  <c r="AB22" i="154" s="1"/>
  <c r="K23" i="154"/>
  <c r="L23" i="154" s="1"/>
  <c r="P23" i="154" s="1"/>
  <c r="K24" i="154"/>
  <c r="L24" i="154" s="1"/>
  <c r="P24" i="154" s="1"/>
  <c r="K25" i="154"/>
  <c r="K26" i="154"/>
  <c r="K27" i="154"/>
  <c r="K31" i="154"/>
  <c r="L31" i="154" s="1"/>
  <c r="P31" i="154" s="1"/>
  <c r="K32" i="154"/>
  <c r="L32" i="154" s="1"/>
  <c r="P32" i="154" s="1"/>
  <c r="K33" i="154"/>
  <c r="L33" i="154" s="1"/>
  <c r="P33" i="154" s="1"/>
  <c r="K34" i="154"/>
  <c r="L34" i="154" s="1"/>
  <c r="P34" i="154" s="1"/>
  <c r="S34" i="154" s="1"/>
  <c r="V34" i="154" s="1"/>
  <c r="Y34" i="154" s="1"/>
  <c r="AB34" i="154" s="1"/>
  <c r="K35" i="154"/>
  <c r="L35" i="154" s="1"/>
  <c r="P35" i="154" s="1"/>
  <c r="S35" i="154" s="1"/>
  <c r="V35" i="154" s="1"/>
  <c r="Y35" i="154" s="1"/>
  <c r="AB35" i="154" s="1"/>
  <c r="K36" i="154"/>
  <c r="L36" i="154" s="1"/>
  <c r="P36" i="154" s="1"/>
  <c r="S36" i="154" s="1"/>
  <c r="V36" i="154" s="1"/>
  <c r="Y36" i="154" s="1"/>
  <c r="AB36" i="154" s="1"/>
  <c r="K37" i="154"/>
  <c r="L37" i="154" s="1"/>
  <c r="P37" i="154" s="1"/>
  <c r="S37" i="154" s="1"/>
  <c r="V37" i="154" s="1"/>
  <c r="Y37" i="154" s="1"/>
  <c r="AB37" i="154" s="1"/>
  <c r="K38" i="154"/>
  <c r="K44" i="154"/>
  <c r="L44" i="154" s="1"/>
  <c r="P44" i="154" s="1"/>
  <c r="S44" i="154" s="1"/>
  <c r="V44" i="154" s="1"/>
  <c r="Y44" i="154" s="1"/>
  <c r="AB44" i="154" s="1"/>
  <c r="K45" i="154"/>
  <c r="L45" i="154" s="1"/>
  <c r="P45" i="154" s="1"/>
  <c r="T45" i="154" s="1"/>
  <c r="W45" i="154" s="1"/>
  <c r="Z45" i="154" s="1"/>
  <c r="AC45" i="154" s="1"/>
  <c r="K46" i="154"/>
  <c r="L46" i="154" s="1"/>
  <c r="P46" i="154" s="1"/>
  <c r="S46" i="154" s="1"/>
  <c r="V46" i="154" s="1"/>
  <c r="Y46" i="154" s="1"/>
  <c r="AB46" i="154" s="1"/>
  <c r="K47" i="154"/>
  <c r="L47" i="154" s="1"/>
  <c r="P47" i="154" s="1"/>
  <c r="S47" i="154" s="1"/>
  <c r="V47" i="154" s="1"/>
  <c r="Y47" i="154" s="1"/>
  <c r="AB47" i="154" s="1"/>
  <c r="K48" i="154"/>
  <c r="K49" i="154"/>
  <c r="K50" i="154"/>
  <c r="L50" i="154" s="1"/>
  <c r="P50" i="154" s="1"/>
  <c r="S50" i="154" s="1"/>
  <c r="V50" i="154" s="1"/>
  <c r="Y50" i="154" s="1"/>
  <c r="AB50" i="154" s="1"/>
  <c r="K51" i="154"/>
  <c r="L51" i="154" s="1"/>
  <c r="P51" i="154" s="1"/>
  <c r="S51" i="154" s="1"/>
  <c r="V51" i="154" s="1"/>
  <c r="Y51" i="154" s="1"/>
  <c r="AB51" i="154" s="1"/>
  <c r="K52" i="154"/>
  <c r="L52" i="154" s="1"/>
  <c r="P52" i="154" s="1"/>
  <c r="S52" i="154" s="1"/>
  <c r="V52" i="154" s="1"/>
  <c r="Y52" i="154" s="1"/>
  <c r="AB52" i="154" s="1"/>
  <c r="K57" i="154"/>
  <c r="L57" i="154" s="1"/>
  <c r="P57" i="154" s="1"/>
  <c r="S57" i="154" s="1"/>
  <c r="V57" i="154" s="1"/>
  <c r="Y57" i="154" s="1"/>
  <c r="AB57" i="154" s="1"/>
  <c r="K58" i="154"/>
  <c r="L58" i="154" s="1"/>
  <c r="P58" i="154" s="1"/>
  <c r="R58" i="154" s="1"/>
  <c r="U58" i="154" s="1"/>
  <c r="X58" i="154" s="1"/>
  <c r="AA58" i="154" s="1"/>
  <c r="AD58" i="154" s="1"/>
  <c r="K59" i="154"/>
  <c r="L59" i="154" s="1"/>
  <c r="P59" i="154" s="1"/>
  <c r="S59" i="154" s="1"/>
  <c r="V59" i="154" s="1"/>
  <c r="Y59" i="154" s="1"/>
  <c r="AB59" i="154" s="1"/>
  <c r="K60" i="154"/>
  <c r="K61" i="154"/>
  <c r="K62" i="154"/>
  <c r="L62" i="154" s="1"/>
  <c r="P62" i="154" s="1"/>
  <c r="S62" i="154" s="1"/>
  <c r="V62" i="154" s="1"/>
  <c r="Y62" i="154" s="1"/>
  <c r="AB62" i="154" s="1"/>
  <c r="K63" i="154"/>
  <c r="L63" i="154" s="1"/>
  <c r="P63" i="154" s="1"/>
  <c r="S63" i="154" s="1"/>
  <c r="V63" i="154" s="1"/>
  <c r="Y63" i="154" s="1"/>
  <c r="AB63" i="154" s="1"/>
  <c r="K64" i="154"/>
  <c r="L64" i="154" s="1"/>
  <c r="P64" i="154" s="1"/>
  <c r="S64" i="154" s="1"/>
  <c r="V64" i="154" s="1"/>
  <c r="Y64" i="154" s="1"/>
  <c r="AB64" i="154" s="1"/>
  <c r="K65" i="154"/>
  <c r="L65" i="154" s="1"/>
  <c r="P65" i="154" s="1"/>
  <c r="S65" i="154" s="1"/>
  <c r="V65" i="154" s="1"/>
  <c r="Y65" i="154" s="1"/>
  <c r="AB65" i="154" s="1"/>
  <c r="K66" i="154"/>
  <c r="L66" i="154" s="1"/>
  <c r="P66" i="154" s="1"/>
  <c r="S66" i="154" s="1"/>
  <c r="V66" i="154" s="1"/>
  <c r="Y66" i="154" s="1"/>
  <c r="AB66" i="154" s="1"/>
  <c r="K70" i="154"/>
  <c r="K71" i="154"/>
  <c r="K72" i="154"/>
  <c r="K73" i="154"/>
  <c r="K74" i="154"/>
  <c r="K75" i="154"/>
  <c r="K76" i="154"/>
  <c r="K77" i="154"/>
  <c r="K78" i="154"/>
  <c r="L78" i="154" s="1"/>
  <c r="P78" i="154" s="1"/>
  <c r="S78" i="154" s="1"/>
  <c r="V78" i="154" s="1"/>
  <c r="Y78" i="154" s="1"/>
  <c r="AB78" i="154" s="1"/>
  <c r="K79" i="154"/>
  <c r="L79" i="154" s="1"/>
  <c r="P79" i="154" s="1"/>
  <c r="S79" i="154" s="1"/>
  <c r="V79" i="154" s="1"/>
  <c r="Y79" i="154" s="1"/>
  <c r="AB79" i="154" s="1"/>
  <c r="K80" i="154"/>
  <c r="L80" i="154" s="1"/>
  <c r="P80" i="154" s="1"/>
  <c r="S80" i="154" s="1"/>
  <c r="V80" i="154" s="1"/>
  <c r="Y80" i="154" s="1"/>
  <c r="AB80" i="154" s="1"/>
  <c r="K83" i="154"/>
  <c r="L83" i="154" s="1"/>
  <c r="P83" i="154" s="1"/>
  <c r="K84" i="154"/>
  <c r="L84" i="154" s="1"/>
  <c r="P84" i="154" s="1"/>
  <c r="Q84" i="154" s="1"/>
  <c r="K85" i="154"/>
  <c r="L85" i="154" s="1"/>
  <c r="P85" i="154" s="1"/>
  <c r="K86" i="154"/>
  <c r="L86" i="154" s="1"/>
  <c r="P86" i="154" s="1"/>
  <c r="K87" i="154"/>
  <c r="L87" i="154" s="1"/>
  <c r="P87" i="154" s="1"/>
  <c r="K88" i="154"/>
  <c r="L88" i="154" s="1"/>
  <c r="P88" i="154" s="1"/>
  <c r="K89" i="154"/>
  <c r="L89" i="154" s="1"/>
  <c r="P89" i="154" s="1"/>
  <c r="S89" i="154" s="1"/>
  <c r="V89" i="154" s="1"/>
  <c r="Y89" i="154" s="1"/>
  <c r="AB89" i="154" s="1"/>
  <c r="K90" i="154"/>
  <c r="L90" i="154" s="1"/>
  <c r="P90" i="154" s="1"/>
  <c r="S90" i="154" s="1"/>
  <c r="V90" i="154" s="1"/>
  <c r="Y90" i="154" s="1"/>
  <c r="AB90" i="154" s="1"/>
  <c r="K91" i="154"/>
  <c r="L91" i="154" s="1"/>
  <c r="P91" i="154" s="1"/>
  <c r="S91" i="154" s="1"/>
  <c r="V91" i="154" s="1"/>
  <c r="Y91" i="154" s="1"/>
  <c r="AB91" i="154" s="1"/>
  <c r="K92" i="154"/>
  <c r="L92" i="154" s="1"/>
  <c r="P92" i="154" s="1"/>
  <c r="K96" i="154"/>
  <c r="K97" i="154"/>
  <c r="K98" i="154"/>
  <c r="K99" i="154"/>
  <c r="L99" i="154" s="1"/>
  <c r="P99" i="154" s="1"/>
  <c r="Q99" i="154" s="1"/>
  <c r="K100" i="154"/>
  <c r="K101" i="154"/>
  <c r="K102" i="154"/>
  <c r="K103" i="154"/>
  <c r="K104" i="154"/>
  <c r="K105" i="154"/>
  <c r="L105" i="154" s="1"/>
  <c r="P105" i="154" s="1"/>
  <c r="K106" i="154"/>
  <c r="K110" i="154"/>
  <c r="K111" i="154"/>
  <c r="K112" i="154"/>
  <c r="K113" i="154"/>
  <c r="K114" i="154"/>
  <c r="K115" i="154"/>
  <c r="K116" i="154"/>
  <c r="K117" i="154"/>
  <c r="K118" i="154"/>
  <c r="K119" i="154"/>
  <c r="S242" i="154" l="1"/>
  <c r="V242" i="154" s="1"/>
  <c r="Y242" i="154" s="1"/>
  <c r="AB242" i="154" s="1"/>
  <c r="S167" i="154"/>
  <c r="V167" i="154" s="1"/>
  <c r="Y167" i="154" s="1"/>
  <c r="AB167" i="154" s="1"/>
  <c r="S164" i="154"/>
  <c r="V164" i="154" s="1"/>
  <c r="Y164" i="154" s="1"/>
  <c r="AB164" i="154" s="1"/>
  <c r="S135" i="154"/>
  <c r="V135" i="154" s="1"/>
  <c r="Y135" i="154" s="1"/>
  <c r="AB135" i="154" s="1"/>
  <c r="Q219" i="154"/>
  <c r="T219" i="154" s="1"/>
  <c r="W219" i="154" s="1"/>
  <c r="Z219" i="154" s="1"/>
  <c r="AC219" i="154" s="1"/>
  <c r="S219" i="154"/>
  <c r="V219" i="154" s="1"/>
  <c r="Y219" i="154" s="1"/>
  <c r="AB219" i="154" s="1"/>
  <c r="Q144" i="154"/>
  <c r="T144" i="154" s="1"/>
  <c r="W144" i="154" s="1"/>
  <c r="Z144" i="154" s="1"/>
  <c r="AC144" i="154" s="1"/>
  <c r="S144" i="154"/>
  <c r="V144" i="154" s="1"/>
  <c r="Y144" i="154" s="1"/>
  <c r="AB144" i="154" s="1"/>
  <c r="Q282" i="154"/>
  <c r="T282" i="154" s="1"/>
  <c r="W282" i="154" s="1"/>
  <c r="Z282" i="154" s="1"/>
  <c r="AC282" i="154" s="1"/>
  <c r="S282" i="154"/>
  <c r="V282" i="154" s="1"/>
  <c r="Y282" i="154" s="1"/>
  <c r="AB282" i="154" s="1"/>
  <c r="Q356" i="154"/>
  <c r="T356" i="154" s="1"/>
  <c r="W356" i="154" s="1"/>
  <c r="Z356" i="154" s="1"/>
  <c r="AC356" i="154" s="1"/>
  <c r="S356" i="154"/>
  <c r="V356" i="154" s="1"/>
  <c r="Y356" i="154" s="1"/>
  <c r="AB356" i="154" s="1"/>
  <c r="R150" i="154"/>
  <c r="U150" i="154" s="1"/>
  <c r="X150" i="154" s="1"/>
  <c r="AA150" i="154" s="1"/>
  <c r="AD150" i="154" s="1"/>
  <c r="S150" i="154"/>
  <c r="V150" i="154" s="1"/>
  <c r="Y150" i="154" s="1"/>
  <c r="AB150" i="154" s="1"/>
  <c r="Q132" i="154"/>
  <c r="T132" i="154" s="1"/>
  <c r="W132" i="154" s="1"/>
  <c r="Z132" i="154" s="1"/>
  <c r="AC132" i="154" s="1"/>
  <c r="S132" i="154"/>
  <c r="V132" i="154" s="1"/>
  <c r="Y132" i="154" s="1"/>
  <c r="AB132" i="154" s="1"/>
  <c r="S24" i="154"/>
  <c r="V24" i="154" s="1"/>
  <c r="Y24" i="154" s="1"/>
  <c r="AB24" i="154" s="1"/>
  <c r="Q24" i="154"/>
  <c r="T24" i="154" s="1"/>
  <c r="W24" i="154" s="1"/>
  <c r="Z24" i="154" s="1"/>
  <c r="AC24" i="154" s="1"/>
  <c r="R308" i="154"/>
  <c r="U308" i="154" s="1"/>
  <c r="X308" i="154" s="1"/>
  <c r="AA308" i="154" s="1"/>
  <c r="AD308" i="154" s="1"/>
  <c r="S308" i="154"/>
  <c r="V308" i="154" s="1"/>
  <c r="Y308" i="154" s="1"/>
  <c r="AB308" i="154" s="1"/>
  <c r="Q330" i="154"/>
  <c r="T330" i="154" s="1"/>
  <c r="W330" i="154" s="1"/>
  <c r="Z330" i="154" s="1"/>
  <c r="AC330" i="154" s="1"/>
  <c r="S330" i="154"/>
  <c r="V330" i="154" s="1"/>
  <c r="Y330" i="154" s="1"/>
  <c r="AB330" i="154" s="1"/>
  <c r="Q390" i="154"/>
  <c r="T390" i="154" s="1"/>
  <c r="W390" i="154" s="1"/>
  <c r="Z390" i="154" s="1"/>
  <c r="AC390" i="154" s="1"/>
  <c r="S390" i="154"/>
  <c r="V390" i="154" s="1"/>
  <c r="Y390" i="154" s="1"/>
  <c r="AB390" i="154" s="1"/>
  <c r="Q405" i="154"/>
  <c r="T405" i="154" s="1"/>
  <c r="W405" i="154" s="1"/>
  <c r="Z405" i="154" s="1"/>
  <c r="AC405" i="154" s="1"/>
  <c r="S405" i="154"/>
  <c r="V405" i="154" s="1"/>
  <c r="Y405" i="154" s="1"/>
  <c r="AB405" i="154" s="1"/>
  <c r="Q92" i="154"/>
  <c r="T92" i="154" s="1"/>
  <c r="W92" i="154" s="1"/>
  <c r="Z92" i="154" s="1"/>
  <c r="AC92" i="154" s="1"/>
  <c r="S92" i="154"/>
  <c r="V92" i="154" s="1"/>
  <c r="Y92" i="154" s="1"/>
  <c r="AB92" i="154" s="1"/>
  <c r="Q266" i="154"/>
  <c r="T266" i="154" s="1"/>
  <c r="W266" i="154" s="1"/>
  <c r="Z266" i="154" s="1"/>
  <c r="AC266" i="154" s="1"/>
  <c r="S266" i="154"/>
  <c r="V266" i="154" s="1"/>
  <c r="Y266" i="154" s="1"/>
  <c r="AB266" i="154" s="1"/>
  <c r="Q291" i="154"/>
  <c r="T291" i="154" s="1"/>
  <c r="W291" i="154" s="1"/>
  <c r="Z291" i="154" s="1"/>
  <c r="AC291" i="154" s="1"/>
  <c r="S291" i="154"/>
  <c r="V291" i="154" s="1"/>
  <c r="Y291" i="154" s="1"/>
  <c r="AB291" i="154" s="1"/>
  <c r="Q141" i="154"/>
  <c r="T141" i="154" s="1"/>
  <c r="W141" i="154" s="1"/>
  <c r="Z141" i="154" s="1"/>
  <c r="AC141" i="154" s="1"/>
  <c r="S141" i="154"/>
  <c r="V141" i="154" s="1"/>
  <c r="Y141" i="154" s="1"/>
  <c r="AB141" i="154" s="1"/>
  <c r="Q416" i="154"/>
  <c r="T416" i="154" s="1"/>
  <c r="W416" i="154" s="1"/>
  <c r="Z416" i="154" s="1"/>
  <c r="AC416" i="154" s="1"/>
  <c r="S416" i="154"/>
  <c r="V416" i="154" s="1"/>
  <c r="Y416" i="154" s="1"/>
  <c r="AB416" i="154" s="1"/>
  <c r="S88" i="154"/>
  <c r="V88" i="154" s="1"/>
  <c r="Y88" i="154" s="1"/>
  <c r="AB88" i="154" s="1"/>
  <c r="Q88" i="154"/>
  <c r="S23" i="154"/>
  <c r="V23" i="154" s="1"/>
  <c r="Y23" i="154" s="1"/>
  <c r="AB23" i="154" s="1"/>
  <c r="Q23" i="154"/>
  <c r="T23" i="154" s="1"/>
  <c r="W23" i="154" s="1"/>
  <c r="Z23" i="154" s="1"/>
  <c r="AC23" i="154" s="1"/>
  <c r="S245" i="154"/>
  <c r="V245" i="154" s="1"/>
  <c r="Y245" i="154" s="1"/>
  <c r="AB245" i="154" s="1"/>
  <c r="R285" i="154"/>
  <c r="U285" i="154" s="1"/>
  <c r="X285" i="154" s="1"/>
  <c r="AA285" i="154" s="1"/>
  <c r="AD285" i="154" s="1"/>
  <c r="S285" i="154"/>
  <c r="V285" i="154" s="1"/>
  <c r="Y285" i="154" s="1"/>
  <c r="AB285" i="154" s="1"/>
  <c r="Q402" i="154"/>
  <c r="T402" i="154" s="1"/>
  <c r="W402" i="154" s="1"/>
  <c r="Z402" i="154" s="1"/>
  <c r="AC402" i="154" s="1"/>
  <c r="S402" i="154"/>
  <c r="V402" i="154" s="1"/>
  <c r="Y402" i="154" s="1"/>
  <c r="AB402" i="154" s="1"/>
  <c r="R149" i="154"/>
  <c r="U149" i="154" s="1"/>
  <c r="X149" i="154" s="1"/>
  <c r="AA149" i="154" s="1"/>
  <c r="AD149" i="154" s="1"/>
  <c r="S149" i="154"/>
  <c r="V149" i="154" s="1"/>
  <c r="Y149" i="154" s="1"/>
  <c r="AB149" i="154" s="1"/>
  <c r="S15" i="154"/>
  <c r="V15" i="154" s="1"/>
  <c r="Y15" i="154" s="1"/>
  <c r="AB15" i="154" s="1"/>
  <c r="Q15" i="154"/>
  <c r="T15" i="154" s="1"/>
  <c r="W15" i="154" s="1"/>
  <c r="Z15" i="154" s="1"/>
  <c r="AC15" i="154" s="1"/>
  <c r="S30" i="154"/>
  <c r="V30" i="154" s="1"/>
  <c r="Y30" i="154" s="1"/>
  <c r="AB30" i="154" s="1"/>
  <c r="Q30" i="154"/>
  <c r="T30" i="154" s="1"/>
  <c r="W30" i="154" s="1"/>
  <c r="Z30" i="154" s="1"/>
  <c r="AC30" i="154" s="1"/>
  <c r="Q211" i="154"/>
  <c r="T211" i="154" s="1"/>
  <c r="W211" i="154" s="1"/>
  <c r="Z211" i="154" s="1"/>
  <c r="AC211" i="154" s="1"/>
  <c r="S211" i="154"/>
  <c r="V211" i="154" s="1"/>
  <c r="Y211" i="154" s="1"/>
  <c r="AB211" i="154" s="1"/>
  <c r="R152" i="154"/>
  <c r="U152" i="154" s="1"/>
  <c r="X152" i="154" s="1"/>
  <c r="AA152" i="154" s="1"/>
  <c r="AD152" i="154" s="1"/>
  <c r="Q152" i="154"/>
  <c r="T152" i="154" s="1"/>
  <c r="W152" i="154" s="1"/>
  <c r="Z152" i="154" s="1"/>
  <c r="AC152" i="154" s="1"/>
  <c r="S152" i="154"/>
  <c r="V152" i="154" s="1"/>
  <c r="Y152" i="154" s="1"/>
  <c r="AB152" i="154" s="1"/>
  <c r="Q180" i="154"/>
  <c r="T180" i="154" s="1"/>
  <c r="W180" i="154" s="1"/>
  <c r="Z180" i="154" s="1"/>
  <c r="AC180" i="154" s="1"/>
  <c r="S180" i="154"/>
  <c r="V180" i="154" s="1"/>
  <c r="Y180" i="154" s="1"/>
  <c r="AB180" i="154" s="1"/>
  <c r="Q210" i="154"/>
  <c r="T210" i="154" s="1"/>
  <c r="W210" i="154" s="1"/>
  <c r="Z210" i="154" s="1"/>
  <c r="AC210" i="154" s="1"/>
  <c r="S210" i="154"/>
  <c r="V210" i="154" s="1"/>
  <c r="Y210" i="154" s="1"/>
  <c r="AB210" i="154" s="1"/>
  <c r="Q278" i="154"/>
  <c r="T278" i="154" s="1"/>
  <c r="W278" i="154" s="1"/>
  <c r="Z278" i="154" s="1"/>
  <c r="AC278" i="154" s="1"/>
  <c r="S278" i="154"/>
  <c r="V278" i="154" s="1"/>
  <c r="Y278" i="154" s="1"/>
  <c r="AB278" i="154" s="1"/>
  <c r="Q393" i="154"/>
  <c r="T393" i="154" s="1"/>
  <c r="W393" i="154" s="1"/>
  <c r="Z393" i="154" s="1"/>
  <c r="AC393" i="154" s="1"/>
  <c r="S393" i="154"/>
  <c r="V393" i="154" s="1"/>
  <c r="Y393" i="154" s="1"/>
  <c r="AB393" i="154" s="1"/>
  <c r="S7" i="154"/>
  <c r="V7" i="154" s="1"/>
  <c r="Y7" i="154" s="1"/>
  <c r="AB7" i="154" s="1"/>
  <c r="Q7" i="154"/>
  <c r="T7" i="154" s="1"/>
  <c r="W7" i="154" s="1"/>
  <c r="Z7" i="154" s="1"/>
  <c r="AC7" i="154" s="1"/>
  <c r="Q143" i="154"/>
  <c r="T143" i="154" s="1"/>
  <c r="W143" i="154" s="1"/>
  <c r="Z143" i="154" s="1"/>
  <c r="AC143" i="154" s="1"/>
  <c r="S143" i="154"/>
  <c r="V143" i="154" s="1"/>
  <c r="Y143" i="154" s="1"/>
  <c r="AB143" i="154" s="1"/>
  <c r="S14" i="154"/>
  <c r="V14" i="154" s="1"/>
  <c r="Y14" i="154" s="1"/>
  <c r="AB14" i="154" s="1"/>
  <c r="Q14" i="154"/>
  <c r="T14" i="154" s="1"/>
  <c r="W14" i="154" s="1"/>
  <c r="Z14" i="154" s="1"/>
  <c r="AC14" i="154" s="1"/>
  <c r="S82" i="154"/>
  <c r="V82" i="154" s="1"/>
  <c r="Y82" i="154" s="1"/>
  <c r="AB82" i="154" s="1"/>
  <c r="Q82" i="154"/>
  <c r="T82" i="154" s="1"/>
  <c r="W82" i="154" s="1"/>
  <c r="Z82" i="154" s="1"/>
  <c r="AC82" i="154" s="1"/>
  <c r="S99" i="154"/>
  <c r="V99" i="154" s="1"/>
  <c r="Y99" i="154" s="1"/>
  <c r="AB99" i="154" s="1"/>
  <c r="S145" i="154"/>
  <c r="V145" i="154" s="1"/>
  <c r="Y145" i="154" s="1"/>
  <c r="AB145" i="154" s="1"/>
  <c r="S87" i="154"/>
  <c r="V87" i="154" s="1"/>
  <c r="Y87" i="154" s="1"/>
  <c r="AB87" i="154" s="1"/>
  <c r="Q87" i="154"/>
  <c r="T87" i="154" s="1"/>
  <c r="W87" i="154" s="1"/>
  <c r="Z87" i="154" s="1"/>
  <c r="AC87" i="154" s="1"/>
  <c r="S56" i="154"/>
  <c r="V56" i="154" s="1"/>
  <c r="Y56" i="154" s="1"/>
  <c r="AB56" i="154" s="1"/>
  <c r="Q56" i="154"/>
  <c r="T56" i="154" s="1"/>
  <c r="W56" i="154" s="1"/>
  <c r="Z56" i="154" s="1"/>
  <c r="AC56" i="154" s="1"/>
  <c r="R170" i="154"/>
  <c r="U170" i="154" s="1"/>
  <c r="X170" i="154" s="1"/>
  <c r="AA170" i="154" s="1"/>
  <c r="AD170" i="154" s="1"/>
  <c r="S170" i="154"/>
  <c r="V170" i="154" s="1"/>
  <c r="Y170" i="154" s="1"/>
  <c r="AB170" i="154" s="1"/>
  <c r="Q317" i="154"/>
  <c r="T317" i="154" s="1"/>
  <c r="W317" i="154" s="1"/>
  <c r="Z317" i="154" s="1"/>
  <c r="AC317" i="154" s="1"/>
  <c r="S317" i="154"/>
  <c r="V317" i="154" s="1"/>
  <c r="Y317" i="154" s="1"/>
  <c r="AB317" i="154" s="1"/>
  <c r="S85" i="154"/>
  <c r="V85" i="154" s="1"/>
  <c r="Y85" i="154" s="1"/>
  <c r="AB85" i="154" s="1"/>
  <c r="Q85" i="154"/>
  <c r="T85" i="154" s="1"/>
  <c r="W85" i="154" s="1"/>
  <c r="Z85" i="154" s="1"/>
  <c r="AC85" i="154" s="1"/>
  <c r="S19" i="154"/>
  <c r="V19" i="154" s="1"/>
  <c r="Y19" i="154" s="1"/>
  <c r="AB19" i="154" s="1"/>
  <c r="Q19" i="154"/>
  <c r="T19" i="154" s="1"/>
  <c r="W19" i="154" s="1"/>
  <c r="Z19" i="154" s="1"/>
  <c r="AC19" i="154" s="1"/>
  <c r="S83" i="154"/>
  <c r="V83" i="154" s="1"/>
  <c r="Y83" i="154" s="1"/>
  <c r="AB83" i="154" s="1"/>
  <c r="Q83" i="154"/>
  <c r="T83" i="154" s="1"/>
  <c r="W83" i="154" s="1"/>
  <c r="Z83" i="154" s="1"/>
  <c r="AC83" i="154" s="1"/>
  <c r="S18" i="154"/>
  <c r="V18" i="154" s="1"/>
  <c r="Y18" i="154" s="1"/>
  <c r="AB18" i="154" s="1"/>
  <c r="Q18" i="154"/>
  <c r="T18" i="154" s="1"/>
  <c r="W18" i="154" s="1"/>
  <c r="Z18" i="154" s="1"/>
  <c r="AC18" i="154" s="1"/>
  <c r="S8" i="154"/>
  <c r="V8" i="154" s="1"/>
  <c r="Y8" i="154" s="1"/>
  <c r="AB8" i="154" s="1"/>
  <c r="Q8" i="154"/>
  <c r="S17" i="154"/>
  <c r="V17" i="154" s="1"/>
  <c r="Y17" i="154" s="1"/>
  <c r="AB17" i="154" s="1"/>
  <c r="Q17" i="154"/>
  <c r="T17" i="154" s="1"/>
  <c r="W17" i="154" s="1"/>
  <c r="Z17" i="154" s="1"/>
  <c r="AC17" i="154" s="1"/>
  <c r="S95" i="154"/>
  <c r="V95" i="154" s="1"/>
  <c r="Y95" i="154" s="1"/>
  <c r="AB95" i="154" s="1"/>
  <c r="Q95" i="154"/>
  <c r="T95" i="154" s="1"/>
  <c r="W95" i="154" s="1"/>
  <c r="Z95" i="154" s="1"/>
  <c r="AC95" i="154" s="1"/>
  <c r="R147" i="154"/>
  <c r="U147" i="154" s="1"/>
  <c r="X147" i="154" s="1"/>
  <c r="AA147" i="154" s="1"/>
  <c r="AD147" i="154" s="1"/>
  <c r="S147" i="154"/>
  <c r="V147" i="154" s="1"/>
  <c r="Y147" i="154" s="1"/>
  <c r="AB147" i="154" s="1"/>
  <c r="Q154" i="154"/>
  <c r="T154" i="154" s="1"/>
  <c r="W154" i="154" s="1"/>
  <c r="Z154" i="154" s="1"/>
  <c r="AC154" i="154" s="1"/>
  <c r="S154" i="154"/>
  <c r="V154" i="154" s="1"/>
  <c r="Y154" i="154" s="1"/>
  <c r="AB154" i="154" s="1"/>
  <c r="Q207" i="154"/>
  <c r="T207" i="154" s="1"/>
  <c r="W207" i="154" s="1"/>
  <c r="Z207" i="154" s="1"/>
  <c r="AC207" i="154" s="1"/>
  <c r="S207" i="154"/>
  <c r="V207" i="154" s="1"/>
  <c r="Y207" i="154" s="1"/>
  <c r="AB207" i="154" s="1"/>
  <c r="Q212" i="154"/>
  <c r="T212" i="154" s="1"/>
  <c r="W212" i="154" s="1"/>
  <c r="Z212" i="154" s="1"/>
  <c r="AC212" i="154" s="1"/>
  <c r="S212" i="154"/>
  <c r="V212" i="154" s="1"/>
  <c r="Y212" i="154" s="1"/>
  <c r="AB212" i="154" s="1"/>
  <c r="Q222" i="154"/>
  <c r="T222" i="154" s="1"/>
  <c r="W222" i="154" s="1"/>
  <c r="Z222" i="154" s="1"/>
  <c r="AC222" i="154" s="1"/>
  <c r="S222" i="154"/>
  <c r="V222" i="154" s="1"/>
  <c r="Y222" i="154" s="1"/>
  <c r="AB222" i="154" s="1"/>
  <c r="Q255" i="154"/>
  <c r="T255" i="154" s="1"/>
  <c r="W255" i="154" s="1"/>
  <c r="Z255" i="154" s="1"/>
  <c r="AC255" i="154" s="1"/>
  <c r="S255" i="154"/>
  <c r="V255" i="154" s="1"/>
  <c r="Y255" i="154" s="1"/>
  <c r="AB255" i="154" s="1"/>
  <c r="Q369" i="154"/>
  <c r="T369" i="154" s="1"/>
  <c r="W369" i="154" s="1"/>
  <c r="Z369" i="154" s="1"/>
  <c r="AC369" i="154" s="1"/>
  <c r="S369" i="154"/>
  <c r="V369" i="154" s="1"/>
  <c r="Y369" i="154" s="1"/>
  <c r="AB369" i="154" s="1"/>
  <c r="Q386" i="154"/>
  <c r="T386" i="154" s="1"/>
  <c r="W386" i="154" s="1"/>
  <c r="Z386" i="154" s="1"/>
  <c r="AC386" i="154" s="1"/>
  <c r="S386" i="154"/>
  <c r="V386" i="154" s="1"/>
  <c r="Y386" i="154" s="1"/>
  <c r="AB386" i="154" s="1"/>
  <c r="Q378" i="154"/>
  <c r="T378" i="154" s="1"/>
  <c r="W378" i="154" s="1"/>
  <c r="Z378" i="154" s="1"/>
  <c r="AC378" i="154" s="1"/>
  <c r="S378" i="154"/>
  <c r="V378" i="154" s="1"/>
  <c r="Y378" i="154" s="1"/>
  <c r="AB378" i="154" s="1"/>
  <c r="Q406" i="154"/>
  <c r="T406" i="154" s="1"/>
  <c r="W406" i="154" s="1"/>
  <c r="Z406" i="154" s="1"/>
  <c r="AC406" i="154" s="1"/>
  <c r="S406" i="154"/>
  <c r="V406" i="154" s="1"/>
  <c r="Y406" i="154" s="1"/>
  <c r="AB406" i="154" s="1"/>
  <c r="S158" i="154"/>
  <c r="V158" i="154" s="1"/>
  <c r="Y158" i="154" s="1"/>
  <c r="AB158" i="154" s="1"/>
  <c r="Q259" i="154"/>
  <c r="T259" i="154" s="1"/>
  <c r="W259" i="154" s="1"/>
  <c r="Z259" i="154" s="1"/>
  <c r="AC259" i="154" s="1"/>
  <c r="S259" i="154"/>
  <c r="V259" i="154" s="1"/>
  <c r="Y259" i="154" s="1"/>
  <c r="AB259" i="154" s="1"/>
  <c r="R408" i="154"/>
  <c r="U408" i="154" s="1"/>
  <c r="X408" i="154" s="1"/>
  <c r="AA408" i="154" s="1"/>
  <c r="AD408" i="154" s="1"/>
  <c r="S408" i="154"/>
  <c r="V408" i="154" s="1"/>
  <c r="Y408" i="154" s="1"/>
  <c r="AB408" i="154" s="1"/>
  <c r="S105" i="154"/>
  <c r="V105" i="154" s="1"/>
  <c r="Y105" i="154" s="1"/>
  <c r="AB105" i="154" s="1"/>
  <c r="Q105" i="154"/>
  <c r="T105" i="154" s="1"/>
  <c r="W105" i="154" s="1"/>
  <c r="Z105" i="154" s="1"/>
  <c r="AC105" i="154" s="1"/>
  <c r="S86" i="154"/>
  <c r="V86" i="154" s="1"/>
  <c r="Y86" i="154" s="1"/>
  <c r="AB86" i="154" s="1"/>
  <c r="Q86" i="154"/>
  <c r="S32" i="154"/>
  <c r="V32" i="154" s="1"/>
  <c r="Y32" i="154" s="1"/>
  <c r="AB32" i="154" s="1"/>
  <c r="Q32" i="154"/>
  <c r="T32" i="154" s="1"/>
  <c r="W32" i="154" s="1"/>
  <c r="Z32" i="154" s="1"/>
  <c r="AC32" i="154" s="1"/>
  <c r="S11" i="154"/>
  <c r="V11" i="154" s="1"/>
  <c r="Y11" i="154" s="1"/>
  <c r="AB11" i="154" s="1"/>
  <c r="Q11" i="154"/>
  <c r="T11" i="154" s="1"/>
  <c r="W11" i="154" s="1"/>
  <c r="Z11" i="154" s="1"/>
  <c r="AC11" i="154" s="1"/>
  <c r="S69" i="154"/>
  <c r="V69" i="154" s="1"/>
  <c r="Y69" i="154" s="1"/>
  <c r="AB69" i="154" s="1"/>
  <c r="Q69" i="154"/>
  <c r="T69" i="154" s="1"/>
  <c r="W69" i="154" s="1"/>
  <c r="Z69" i="154" s="1"/>
  <c r="AC69" i="154" s="1"/>
  <c r="R199" i="154"/>
  <c r="U199" i="154" s="1"/>
  <c r="X199" i="154" s="1"/>
  <c r="AA199" i="154" s="1"/>
  <c r="AD199" i="154" s="1"/>
  <c r="S199" i="154"/>
  <c r="V199" i="154" s="1"/>
  <c r="Y199" i="154" s="1"/>
  <c r="AB199" i="154" s="1"/>
  <c r="Q276" i="154"/>
  <c r="T276" i="154" s="1"/>
  <c r="W276" i="154" s="1"/>
  <c r="Z276" i="154" s="1"/>
  <c r="AC276" i="154" s="1"/>
  <c r="S276" i="154"/>
  <c r="V276" i="154" s="1"/>
  <c r="Y276" i="154" s="1"/>
  <c r="AB276" i="154" s="1"/>
  <c r="Q268" i="154"/>
  <c r="T268" i="154" s="1"/>
  <c r="W268" i="154" s="1"/>
  <c r="Z268" i="154" s="1"/>
  <c r="AC268" i="154" s="1"/>
  <c r="S268" i="154"/>
  <c r="V268" i="154" s="1"/>
  <c r="Y268" i="154" s="1"/>
  <c r="AB268" i="154" s="1"/>
  <c r="Q389" i="154"/>
  <c r="T389" i="154" s="1"/>
  <c r="W389" i="154" s="1"/>
  <c r="Z389" i="154" s="1"/>
  <c r="AC389" i="154" s="1"/>
  <c r="S389" i="154"/>
  <c r="V389" i="154" s="1"/>
  <c r="Y389" i="154" s="1"/>
  <c r="AB389" i="154" s="1"/>
  <c r="Q399" i="154"/>
  <c r="T399" i="154" s="1"/>
  <c r="W399" i="154" s="1"/>
  <c r="Z399" i="154" s="1"/>
  <c r="AC399" i="154" s="1"/>
  <c r="S399" i="154"/>
  <c r="V399" i="154" s="1"/>
  <c r="Y399" i="154" s="1"/>
  <c r="AB399" i="154" s="1"/>
  <c r="Q391" i="154"/>
  <c r="T391" i="154" s="1"/>
  <c r="W391" i="154" s="1"/>
  <c r="Z391" i="154" s="1"/>
  <c r="AC391" i="154" s="1"/>
  <c r="S391" i="154"/>
  <c r="V391" i="154" s="1"/>
  <c r="Y391" i="154" s="1"/>
  <c r="AB391" i="154" s="1"/>
  <c r="Q419" i="154"/>
  <c r="T419" i="154" s="1"/>
  <c r="W419" i="154" s="1"/>
  <c r="Z419" i="154" s="1"/>
  <c r="AC419" i="154" s="1"/>
  <c r="S419" i="154"/>
  <c r="V419" i="154" s="1"/>
  <c r="Y419" i="154" s="1"/>
  <c r="AB419" i="154" s="1"/>
  <c r="S84" i="154"/>
  <c r="V84" i="154" s="1"/>
  <c r="Y84" i="154" s="1"/>
  <c r="AB84" i="154" s="1"/>
  <c r="S121" i="154"/>
  <c r="V121" i="154" s="1"/>
  <c r="Y121" i="154" s="1"/>
  <c r="AB121" i="154" s="1"/>
  <c r="Q121" i="154"/>
  <c r="Q131" i="154"/>
  <c r="T131" i="154" s="1"/>
  <c r="W131" i="154" s="1"/>
  <c r="Z131" i="154" s="1"/>
  <c r="AC131" i="154" s="1"/>
  <c r="S131" i="154"/>
  <c r="V131" i="154" s="1"/>
  <c r="Y131" i="154" s="1"/>
  <c r="AB131" i="154" s="1"/>
  <c r="Q206" i="154"/>
  <c r="T206" i="154" s="1"/>
  <c r="W206" i="154" s="1"/>
  <c r="Z206" i="154" s="1"/>
  <c r="AC206" i="154" s="1"/>
  <c r="S206" i="154"/>
  <c r="V206" i="154" s="1"/>
  <c r="Y206" i="154" s="1"/>
  <c r="AB206" i="154" s="1"/>
  <c r="R400" i="154"/>
  <c r="U400" i="154" s="1"/>
  <c r="X400" i="154" s="1"/>
  <c r="AA400" i="154" s="1"/>
  <c r="AD400" i="154" s="1"/>
  <c r="S400" i="154"/>
  <c r="V400" i="154" s="1"/>
  <c r="Y400" i="154" s="1"/>
  <c r="AB400" i="154" s="1"/>
  <c r="S31" i="154"/>
  <c r="V31" i="154" s="1"/>
  <c r="Y31" i="154" s="1"/>
  <c r="AB31" i="154" s="1"/>
  <c r="Q31" i="154"/>
  <c r="T31" i="154" s="1"/>
  <c r="W31" i="154" s="1"/>
  <c r="Z31" i="154" s="1"/>
  <c r="AC31" i="154" s="1"/>
  <c r="S20" i="154"/>
  <c r="V20" i="154" s="1"/>
  <c r="Y20" i="154" s="1"/>
  <c r="AB20" i="154" s="1"/>
  <c r="Q20" i="154"/>
  <c r="T20" i="154" s="1"/>
  <c r="W20" i="154" s="1"/>
  <c r="Z20" i="154" s="1"/>
  <c r="AC20" i="154" s="1"/>
  <c r="S10" i="154"/>
  <c r="V10" i="154" s="1"/>
  <c r="Y10" i="154" s="1"/>
  <c r="AB10" i="154" s="1"/>
  <c r="Q10" i="154"/>
  <c r="T10" i="154" s="1"/>
  <c r="W10" i="154" s="1"/>
  <c r="Z10" i="154" s="1"/>
  <c r="AC10" i="154" s="1"/>
  <c r="S43" i="154"/>
  <c r="V43" i="154" s="1"/>
  <c r="Y43" i="154" s="1"/>
  <c r="AB43" i="154" s="1"/>
  <c r="Q43" i="154"/>
  <c r="T43" i="154" s="1"/>
  <c r="W43" i="154" s="1"/>
  <c r="Z43" i="154" s="1"/>
  <c r="AC43" i="154" s="1"/>
  <c r="Q265" i="154"/>
  <c r="T265" i="154" s="1"/>
  <c r="W265" i="154" s="1"/>
  <c r="Z265" i="154" s="1"/>
  <c r="AC265" i="154" s="1"/>
  <c r="S265" i="154"/>
  <c r="V265" i="154" s="1"/>
  <c r="Y265" i="154" s="1"/>
  <c r="AB265" i="154" s="1"/>
  <c r="Q267" i="154"/>
  <c r="T267" i="154" s="1"/>
  <c r="W267" i="154" s="1"/>
  <c r="Z267" i="154" s="1"/>
  <c r="AC267" i="154" s="1"/>
  <c r="S267" i="154"/>
  <c r="V267" i="154" s="1"/>
  <c r="Y267" i="154" s="1"/>
  <c r="AB267" i="154" s="1"/>
  <c r="Q343" i="154"/>
  <c r="T343" i="154" s="1"/>
  <c r="W343" i="154" s="1"/>
  <c r="Z343" i="154" s="1"/>
  <c r="AC343" i="154" s="1"/>
  <c r="S343" i="154"/>
  <c r="V343" i="154" s="1"/>
  <c r="Y343" i="154" s="1"/>
  <c r="AB343" i="154" s="1"/>
  <c r="R335" i="154"/>
  <c r="U335" i="154" s="1"/>
  <c r="X335" i="154" s="1"/>
  <c r="AA335" i="154" s="1"/>
  <c r="AD335" i="154" s="1"/>
  <c r="S335" i="154"/>
  <c r="V335" i="154" s="1"/>
  <c r="Y335" i="154" s="1"/>
  <c r="AB335" i="154" s="1"/>
  <c r="Q380" i="154"/>
  <c r="T380" i="154" s="1"/>
  <c r="W380" i="154" s="1"/>
  <c r="Z380" i="154" s="1"/>
  <c r="AC380" i="154" s="1"/>
  <c r="S380" i="154"/>
  <c r="V380" i="154" s="1"/>
  <c r="Y380" i="154" s="1"/>
  <c r="AB380" i="154" s="1"/>
  <c r="Q418" i="154"/>
  <c r="T418" i="154" s="1"/>
  <c r="W418" i="154" s="1"/>
  <c r="Z418" i="154" s="1"/>
  <c r="AC418" i="154" s="1"/>
  <c r="S418" i="154"/>
  <c r="V418" i="154" s="1"/>
  <c r="Y418" i="154" s="1"/>
  <c r="AB418" i="154" s="1"/>
  <c r="S119" i="154"/>
  <c r="V119" i="154" s="1"/>
  <c r="Y119" i="154" s="1"/>
  <c r="AB119" i="154" s="1"/>
  <c r="Q33" i="154"/>
  <c r="T33" i="154" s="1"/>
  <c r="W33" i="154" s="1"/>
  <c r="Z33" i="154" s="1"/>
  <c r="AC33" i="154" s="1"/>
  <c r="S28" i="154"/>
  <c r="V28" i="154" s="1"/>
  <c r="Y28" i="154" s="1"/>
  <c r="AB28" i="154" s="1"/>
  <c r="Q28" i="154"/>
  <c r="T28" i="154" s="1"/>
  <c r="W28" i="154" s="1"/>
  <c r="Z28" i="154" s="1"/>
  <c r="AC28" i="154" s="1"/>
  <c r="Q392" i="154"/>
  <c r="T392" i="154" s="1"/>
  <c r="W392" i="154" s="1"/>
  <c r="Z392" i="154" s="1"/>
  <c r="AC392" i="154" s="1"/>
  <c r="S392" i="154"/>
  <c r="V392" i="154" s="1"/>
  <c r="Y392" i="154" s="1"/>
  <c r="AB392" i="154" s="1"/>
  <c r="Q142" i="154"/>
  <c r="T142" i="154" s="1"/>
  <c r="W142" i="154" s="1"/>
  <c r="Z142" i="154" s="1"/>
  <c r="AC142" i="154" s="1"/>
  <c r="S142" i="154"/>
  <c r="V142" i="154" s="1"/>
  <c r="Y142" i="154" s="1"/>
  <c r="AB142" i="154" s="1"/>
  <c r="Q165" i="154"/>
  <c r="T165" i="154" s="1"/>
  <c r="W165" i="154" s="1"/>
  <c r="Z165" i="154" s="1"/>
  <c r="AC165" i="154" s="1"/>
  <c r="S165" i="154"/>
  <c r="V165" i="154" s="1"/>
  <c r="Y165" i="154" s="1"/>
  <c r="AB165" i="154" s="1"/>
  <c r="Q193" i="154"/>
  <c r="T193" i="154" s="1"/>
  <c r="W193" i="154" s="1"/>
  <c r="Z193" i="154" s="1"/>
  <c r="AC193" i="154" s="1"/>
  <c r="S193" i="154"/>
  <c r="V193" i="154" s="1"/>
  <c r="Y193" i="154" s="1"/>
  <c r="AB193" i="154" s="1"/>
  <c r="Q223" i="154"/>
  <c r="T223" i="154" s="1"/>
  <c r="W223" i="154" s="1"/>
  <c r="Z223" i="154" s="1"/>
  <c r="AC223" i="154" s="1"/>
  <c r="S223" i="154"/>
  <c r="V223" i="154" s="1"/>
  <c r="Y223" i="154" s="1"/>
  <c r="AB223" i="154" s="1"/>
  <c r="Q256" i="154"/>
  <c r="T256" i="154" s="1"/>
  <c r="W256" i="154" s="1"/>
  <c r="Z256" i="154" s="1"/>
  <c r="AC256" i="154" s="1"/>
  <c r="S256" i="154"/>
  <c r="V256" i="154" s="1"/>
  <c r="Y256" i="154" s="1"/>
  <c r="AB256" i="154" s="1"/>
  <c r="Q304" i="154"/>
  <c r="T304" i="154" s="1"/>
  <c r="W304" i="154" s="1"/>
  <c r="Z304" i="154" s="1"/>
  <c r="AC304" i="154" s="1"/>
  <c r="S304" i="154"/>
  <c r="V304" i="154" s="1"/>
  <c r="Y304" i="154" s="1"/>
  <c r="AB304" i="154" s="1"/>
  <c r="Q334" i="154"/>
  <c r="T334" i="154" s="1"/>
  <c r="W334" i="154" s="1"/>
  <c r="Z334" i="154" s="1"/>
  <c r="AC334" i="154" s="1"/>
  <c r="S334" i="154"/>
  <c r="V334" i="154" s="1"/>
  <c r="Y334" i="154" s="1"/>
  <c r="AB334" i="154" s="1"/>
  <c r="Q379" i="154"/>
  <c r="T379" i="154" s="1"/>
  <c r="W379" i="154" s="1"/>
  <c r="Z379" i="154" s="1"/>
  <c r="AC379" i="154" s="1"/>
  <c r="S379" i="154"/>
  <c r="V379" i="154" s="1"/>
  <c r="Y379" i="154" s="1"/>
  <c r="AB379" i="154" s="1"/>
  <c r="Q417" i="154"/>
  <c r="T417" i="154" s="1"/>
  <c r="W417" i="154" s="1"/>
  <c r="Z417" i="154" s="1"/>
  <c r="AC417" i="154" s="1"/>
  <c r="S417" i="154"/>
  <c r="V417" i="154" s="1"/>
  <c r="Y417" i="154" s="1"/>
  <c r="AB417" i="154" s="1"/>
  <c r="S108" i="154"/>
  <c r="V108" i="154" s="1"/>
  <c r="Y108" i="154" s="1"/>
  <c r="AB108" i="154" s="1"/>
  <c r="S208" i="154"/>
  <c r="V208" i="154" s="1"/>
  <c r="Y208" i="154" s="1"/>
  <c r="AB208" i="154" s="1"/>
  <c r="S155" i="154"/>
  <c r="V155" i="154" s="1"/>
  <c r="Y155" i="154" s="1"/>
  <c r="AB155" i="154" s="1"/>
  <c r="S269" i="154"/>
  <c r="V269" i="154" s="1"/>
  <c r="Y269" i="154" s="1"/>
  <c r="AB269" i="154" s="1"/>
  <c r="S58" i="154"/>
  <c r="V58" i="154" s="1"/>
  <c r="Y58" i="154" s="1"/>
  <c r="AB58" i="154" s="1"/>
  <c r="S94" i="154"/>
  <c r="V94" i="154" s="1"/>
  <c r="Y94" i="154" s="1"/>
  <c r="AB94" i="154" s="1"/>
  <c r="S93" i="154"/>
  <c r="V93" i="154" s="1"/>
  <c r="Y93" i="154" s="1"/>
  <c r="AB93" i="154" s="1"/>
  <c r="S54" i="154"/>
  <c r="V54" i="154" s="1"/>
  <c r="Y54" i="154" s="1"/>
  <c r="AB54" i="154" s="1"/>
  <c r="S12" i="154"/>
  <c r="V12" i="154" s="1"/>
  <c r="Y12" i="154" s="1"/>
  <c r="AB12" i="154" s="1"/>
  <c r="S9" i="154"/>
  <c r="V9" i="154" s="1"/>
  <c r="Y9" i="154" s="1"/>
  <c r="AB9" i="154" s="1"/>
  <c r="S111" i="154"/>
  <c r="V111" i="154" s="1"/>
  <c r="Y111" i="154" s="1"/>
  <c r="AB111" i="154" s="1"/>
  <c r="S33" i="154"/>
  <c r="V33" i="154" s="1"/>
  <c r="Y33" i="154" s="1"/>
  <c r="AB33" i="154" s="1"/>
  <c r="S45" i="154"/>
  <c r="V45" i="154" s="1"/>
  <c r="Y45" i="154" s="1"/>
  <c r="AB45" i="154" s="1"/>
  <c r="I403" i="154"/>
  <c r="I314" i="154"/>
  <c r="I180" i="154"/>
  <c r="I309" i="154"/>
  <c r="I266" i="154"/>
  <c r="I279" i="154"/>
  <c r="I318" i="154"/>
  <c r="I153" i="154"/>
  <c r="I268" i="154"/>
  <c r="I291" i="154"/>
  <c r="I129" i="154"/>
  <c r="I141" i="154"/>
  <c r="I140" i="154"/>
  <c r="I392" i="154"/>
  <c r="I139" i="154"/>
  <c r="I276" i="154"/>
  <c r="I270" i="154"/>
  <c r="I316" i="154"/>
  <c r="I330" i="154"/>
  <c r="I137" i="154"/>
  <c r="I179" i="154"/>
  <c r="I353" i="154"/>
  <c r="I136" i="154"/>
  <c r="I290" i="154"/>
  <c r="I56" i="154"/>
  <c r="O56" i="154" s="1"/>
  <c r="I195" i="154"/>
  <c r="I351" i="154"/>
  <c r="I335" i="154"/>
  <c r="I54" i="154"/>
  <c r="I210" i="154"/>
  <c r="I348" i="154"/>
  <c r="I134" i="154"/>
  <c r="I69" i="154"/>
  <c r="O69" i="154" s="1"/>
  <c r="I232" i="154"/>
  <c r="I347" i="154"/>
  <c r="I133" i="154"/>
  <c r="I315" i="154"/>
  <c r="I306" i="154"/>
  <c r="I68" i="154"/>
  <c r="I231" i="154"/>
  <c r="I346" i="154"/>
  <c r="I132" i="154"/>
  <c r="I138" i="154"/>
  <c r="I118" i="154"/>
  <c r="I117" i="154"/>
  <c r="I277" i="154"/>
  <c r="R52" i="154"/>
  <c r="U52" i="154" s="1"/>
  <c r="X52" i="154" s="1"/>
  <c r="AA52" i="154" s="1"/>
  <c r="AD52" i="154" s="1"/>
  <c r="T37" i="154"/>
  <c r="W37" i="154" s="1"/>
  <c r="Z37" i="154" s="1"/>
  <c r="AC37" i="154" s="1"/>
  <c r="I391" i="154"/>
  <c r="I406" i="154"/>
  <c r="I29" i="154"/>
  <c r="I120" i="154"/>
  <c r="I305" i="154"/>
  <c r="I339" i="154"/>
  <c r="I394" i="154"/>
  <c r="I17" i="154"/>
  <c r="O17" i="154" s="1"/>
  <c r="I119" i="154"/>
  <c r="I278" i="154"/>
  <c r="I317" i="154"/>
  <c r="I338" i="154"/>
  <c r="I393" i="154"/>
  <c r="I42" i="154"/>
  <c r="I81" i="154"/>
  <c r="I167" i="154"/>
  <c r="I239" i="154"/>
  <c r="I289" i="154"/>
  <c r="I329" i="154"/>
  <c r="I345" i="154"/>
  <c r="I386" i="154"/>
  <c r="I43" i="154"/>
  <c r="O43" i="154" s="1"/>
  <c r="I166" i="154"/>
  <c r="I238" i="154"/>
  <c r="I288" i="154"/>
  <c r="I328" i="154"/>
  <c r="I361" i="154"/>
  <c r="I426" i="154"/>
  <c r="I80" i="154"/>
  <c r="I95" i="154"/>
  <c r="O95" i="154" s="1"/>
  <c r="I165" i="154"/>
  <c r="I237" i="154"/>
  <c r="I287" i="154"/>
  <c r="I292" i="154"/>
  <c r="I327" i="154"/>
  <c r="I360" i="154"/>
  <c r="I419" i="154"/>
  <c r="I82" i="154"/>
  <c r="O82" i="154" s="1"/>
  <c r="I41" i="154"/>
  <c r="I94" i="154"/>
  <c r="I164" i="154"/>
  <c r="I253" i="154"/>
  <c r="I283" i="154"/>
  <c r="I304" i="154"/>
  <c r="I326" i="154"/>
  <c r="I359" i="154"/>
  <c r="I40" i="154"/>
  <c r="I93" i="154"/>
  <c r="R77" i="154"/>
  <c r="U77" i="154" s="1"/>
  <c r="X77" i="154" s="1"/>
  <c r="AA77" i="154" s="1"/>
  <c r="AD77" i="154" s="1"/>
  <c r="I256" i="154"/>
  <c r="I296" i="154"/>
  <c r="I322" i="154"/>
  <c r="I358" i="154"/>
  <c r="I350" i="154"/>
  <c r="I404" i="154"/>
  <c r="I106" i="154"/>
  <c r="I255" i="154"/>
  <c r="I294" i="154"/>
  <c r="I341" i="154"/>
  <c r="I66" i="154"/>
  <c r="I30" i="154"/>
  <c r="O30" i="154" s="1"/>
  <c r="I121" i="154"/>
  <c r="O121" i="154" s="1"/>
  <c r="I254" i="154"/>
  <c r="I293" i="154"/>
  <c r="I340" i="154"/>
  <c r="I378" i="154"/>
  <c r="R13" i="154"/>
  <c r="U13" i="154" s="1"/>
  <c r="X13" i="154" s="1"/>
  <c r="AA13" i="154" s="1"/>
  <c r="AD13" i="154" s="1"/>
  <c r="T13" i="154"/>
  <c r="W13" i="154" s="1"/>
  <c r="Z13" i="154" s="1"/>
  <c r="AC13" i="154" s="1"/>
  <c r="T96" i="154"/>
  <c r="W96" i="154" s="1"/>
  <c r="Z96" i="154" s="1"/>
  <c r="AC96" i="154" s="1"/>
  <c r="R112" i="154"/>
  <c r="U112" i="154" s="1"/>
  <c r="X112" i="154" s="1"/>
  <c r="AA112" i="154" s="1"/>
  <c r="AD112" i="154" s="1"/>
  <c r="T102" i="154"/>
  <c r="W102" i="154" s="1"/>
  <c r="Z102" i="154" s="1"/>
  <c r="AC102" i="154" s="1"/>
  <c r="T29" i="154"/>
  <c r="W29" i="154" s="1"/>
  <c r="Z29" i="154" s="1"/>
  <c r="AC29" i="154" s="1"/>
  <c r="R29" i="154"/>
  <c r="U29" i="154" s="1"/>
  <c r="X29" i="154" s="1"/>
  <c r="AA29" i="154" s="1"/>
  <c r="AD29" i="154" s="1"/>
  <c r="R28" i="154"/>
  <c r="U28" i="154" s="1"/>
  <c r="X28" i="154" s="1"/>
  <c r="AA28" i="154" s="1"/>
  <c r="AD28" i="154" s="1"/>
  <c r="R22" i="154"/>
  <c r="U22" i="154" s="1"/>
  <c r="X22" i="154" s="1"/>
  <c r="AA22" i="154" s="1"/>
  <c r="AD22" i="154" s="1"/>
  <c r="I236" i="154"/>
  <c r="I235" i="154"/>
  <c r="I142" i="154"/>
  <c r="I200" i="154"/>
  <c r="I241" i="154"/>
  <c r="I258" i="154"/>
  <c r="I343" i="154"/>
  <c r="I363" i="154"/>
  <c r="I396" i="154"/>
  <c r="I55" i="154"/>
  <c r="I105" i="154"/>
  <c r="O105" i="154" s="1"/>
  <c r="T115" i="154"/>
  <c r="W115" i="154" s="1"/>
  <c r="Z115" i="154" s="1"/>
  <c r="AC115" i="154" s="1"/>
  <c r="I154" i="154"/>
  <c r="I197" i="154"/>
  <c r="I240" i="154"/>
  <c r="I267" i="154"/>
  <c r="I295" i="154"/>
  <c r="I342" i="154"/>
  <c r="I352" i="154"/>
  <c r="I362" i="154"/>
  <c r="I385" i="154"/>
  <c r="I395" i="154"/>
  <c r="I405" i="154"/>
  <c r="I336" i="154"/>
  <c r="I178" i="154"/>
  <c r="I223" i="154"/>
  <c r="I265" i="154"/>
  <c r="I275" i="154"/>
  <c r="I286" i="154"/>
  <c r="I303" i="154"/>
  <c r="I313" i="154"/>
  <c r="I324" i="154"/>
  <c r="I334" i="154"/>
  <c r="I357" i="154"/>
  <c r="I390" i="154"/>
  <c r="I413" i="154"/>
  <c r="I423" i="154"/>
  <c r="I209" i="154"/>
  <c r="I415" i="154"/>
  <c r="I177" i="154"/>
  <c r="I221" i="154"/>
  <c r="I264" i="154"/>
  <c r="I274" i="154"/>
  <c r="I285" i="154"/>
  <c r="I302" i="154"/>
  <c r="I312" i="154"/>
  <c r="I323" i="154"/>
  <c r="I333" i="154"/>
  <c r="I369" i="154"/>
  <c r="I402" i="154"/>
  <c r="I412" i="154"/>
  <c r="I422" i="154"/>
  <c r="I208" i="154"/>
  <c r="I381" i="154"/>
  <c r="I168" i="154"/>
  <c r="I193" i="154"/>
  <c r="I233" i="154"/>
  <c r="I263" i="154"/>
  <c r="I273" i="154"/>
  <c r="I284" i="154"/>
  <c r="I301" i="154"/>
  <c r="I311" i="154"/>
  <c r="I332" i="154"/>
  <c r="I368" i="154"/>
  <c r="I401" i="154"/>
  <c r="I411" i="154"/>
  <c r="I421" i="154"/>
  <c r="I428" i="154"/>
  <c r="R93" i="154"/>
  <c r="U93" i="154" s="1"/>
  <c r="X93" i="154" s="1"/>
  <c r="AA93" i="154" s="1"/>
  <c r="AD93" i="154" s="1"/>
  <c r="I191" i="154"/>
  <c r="I245" i="154"/>
  <c r="I262" i="154"/>
  <c r="I272" i="154"/>
  <c r="I300" i="154"/>
  <c r="I310" i="154"/>
  <c r="I321" i="154"/>
  <c r="I344" i="154"/>
  <c r="I367" i="154"/>
  <c r="I377" i="154"/>
  <c r="I400" i="154"/>
  <c r="I410" i="154"/>
  <c r="I420" i="154"/>
  <c r="I220" i="154"/>
  <c r="I337" i="154"/>
  <c r="I325" i="154"/>
  <c r="I190" i="154"/>
  <c r="I244" i="154"/>
  <c r="I261" i="154"/>
  <c r="I271" i="154"/>
  <c r="I282" i="154"/>
  <c r="I299" i="154"/>
  <c r="I320" i="154"/>
  <c r="I389" i="154"/>
  <c r="I399" i="154"/>
  <c r="I409" i="154"/>
  <c r="I16" i="154"/>
  <c r="I189" i="154"/>
  <c r="I243" i="154"/>
  <c r="I260" i="154"/>
  <c r="I281" i="154"/>
  <c r="I298" i="154"/>
  <c r="I308" i="154"/>
  <c r="I319" i="154"/>
  <c r="I388" i="154"/>
  <c r="I398" i="154"/>
  <c r="I408" i="154"/>
  <c r="I418" i="154"/>
  <c r="I155" i="154"/>
  <c r="I349" i="154"/>
  <c r="I427" i="154"/>
  <c r="I234" i="154"/>
  <c r="I414" i="154"/>
  <c r="I201" i="154"/>
  <c r="I397" i="154"/>
  <c r="R421" i="154"/>
  <c r="U421" i="154" s="1"/>
  <c r="X421" i="154" s="1"/>
  <c r="AA421" i="154" s="1"/>
  <c r="AD421" i="154" s="1"/>
  <c r="R384" i="154"/>
  <c r="U384" i="154" s="1"/>
  <c r="X384" i="154" s="1"/>
  <c r="AA384" i="154" s="1"/>
  <c r="AD384" i="154" s="1"/>
  <c r="R388" i="154"/>
  <c r="U388" i="154" s="1"/>
  <c r="X388" i="154" s="1"/>
  <c r="AA388" i="154" s="1"/>
  <c r="AD388" i="154" s="1"/>
  <c r="R401" i="154"/>
  <c r="U401" i="154" s="1"/>
  <c r="X401" i="154" s="1"/>
  <c r="AA401" i="154" s="1"/>
  <c r="AD401" i="154" s="1"/>
  <c r="R387" i="154"/>
  <c r="U387" i="154" s="1"/>
  <c r="X387" i="154" s="1"/>
  <c r="AA387" i="154" s="1"/>
  <c r="AD387" i="154" s="1"/>
  <c r="R386" i="154"/>
  <c r="U386" i="154" s="1"/>
  <c r="X386" i="154" s="1"/>
  <c r="AA386" i="154" s="1"/>
  <c r="AD386" i="154" s="1"/>
  <c r="R385" i="154"/>
  <c r="U385" i="154" s="1"/>
  <c r="X385" i="154" s="1"/>
  <c r="AA385" i="154" s="1"/>
  <c r="AD385" i="154" s="1"/>
  <c r="R411" i="154"/>
  <c r="U411" i="154" s="1"/>
  <c r="X411" i="154" s="1"/>
  <c r="AA411" i="154" s="1"/>
  <c r="AD411" i="154" s="1"/>
  <c r="R397" i="154"/>
  <c r="U397" i="154" s="1"/>
  <c r="X397" i="154" s="1"/>
  <c r="AA397" i="154" s="1"/>
  <c r="AD397" i="154" s="1"/>
  <c r="R393" i="154"/>
  <c r="U393" i="154" s="1"/>
  <c r="X393" i="154" s="1"/>
  <c r="AA393" i="154" s="1"/>
  <c r="AD393" i="154" s="1"/>
  <c r="R419" i="154"/>
  <c r="U419" i="154" s="1"/>
  <c r="X419" i="154" s="1"/>
  <c r="AA419" i="154" s="1"/>
  <c r="AD419" i="154" s="1"/>
  <c r="R405" i="154"/>
  <c r="U405" i="154" s="1"/>
  <c r="X405" i="154" s="1"/>
  <c r="AA405" i="154" s="1"/>
  <c r="AD405" i="154" s="1"/>
  <c r="R391" i="154"/>
  <c r="U391" i="154" s="1"/>
  <c r="X391" i="154" s="1"/>
  <c r="AA391" i="154" s="1"/>
  <c r="AD391" i="154" s="1"/>
  <c r="R427" i="154"/>
  <c r="U427" i="154" s="1"/>
  <c r="X427" i="154" s="1"/>
  <c r="AA427" i="154" s="1"/>
  <c r="AD427" i="154" s="1"/>
  <c r="R417" i="154"/>
  <c r="U417" i="154" s="1"/>
  <c r="X417" i="154" s="1"/>
  <c r="AA417" i="154" s="1"/>
  <c r="AD417" i="154" s="1"/>
  <c r="R404" i="154"/>
  <c r="U404" i="154" s="1"/>
  <c r="X404" i="154" s="1"/>
  <c r="AA404" i="154" s="1"/>
  <c r="AD404" i="154" s="1"/>
  <c r="R396" i="154"/>
  <c r="U396" i="154" s="1"/>
  <c r="X396" i="154" s="1"/>
  <c r="AA396" i="154" s="1"/>
  <c r="AD396" i="154" s="1"/>
  <c r="R403" i="154"/>
  <c r="U403" i="154" s="1"/>
  <c r="X403" i="154" s="1"/>
  <c r="AA403" i="154" s="1"/>
  <c r="AD403" i="154" s="1"/>
  <c r="R406" i="154"/>
  <c r="U406" i="154" s="1"/>
  <c r="X406" i="154" s="1"/>
  <c r="AA406" i="154" s="1"/>
  <c r="AD406" i="154" s="1"/>
  <c r="R383" i="154"/>
  <c r="U383" i="154" s="1"/>
  <c r="X383" i="154" s="1"/>
  <c r="AA383" i="154" s="1"/>
  <c r="AD383" i="154" s="1"/>
  <c r="R380" i="154"/>
  <c r="U380" i="154" s="1"/>
  <c r="X380" i="154" s="1"/>
  <c r="AA380" i="154" s="1"/>
  <c r="AD380" i="154" s="1"/>
  <c r="R382" i="154"/>
  <c r="U382" i="154" s="1"/>
  <c r="X382" i="154" s="1"/>
  <c r="AA382" i="154" s="1"/>
  <c r="AD382" i="154" s="1"/>
  <c r="R425" i="154"/>
  <c r="U425" i="154" s="1"/>
  <c r="X425" i="154" s="1"/>
  <c r="AA425" i="154" s="1"/>
  <c r="AD425" i="154" s="1"/>
  <c r="R426" i="154"/>
  <c r="U426" i="154" s="1"/>
  <c r="X426" i="154" s="1"/>
  <c r="AA426" i="154" s="1"/>
  <c r="AD426" i="154" s="1"/>
  <c r="R409" i="154"/>
  <c r="U409" i="154" s="1"/>
  <c r="X409" i="154" s="1"/>
  <c r="AA409" i="154" s="1"/>
  <c r="AD409" i="154" s="1"/>
  <c r="R379" i="154"/>
  <c r="U379" i="154" s="1"/>
  <c r="X379" i="154" s="1"/>
  <c r="AA379" i="154" s="1"/>
  <c r="AD379" i="154" s="1"/>
  <c r="R410" i="154"/>
  <c r="U410" i="154" s="1"/>
  <c r="X410" i="154" s="1"/>
  <c r="AA410" i="154" s="1"/>
  <c r="AD410" i="154" s="1"/>
  <c r="R378" i="154"/>
  <c r="U378" i="154" s="1"/>
  <c r="X378" i="154" s="1"/>
  <c r="AA378" i="154" s="1"/>
  <c r="AD378" i="154" s="1"/>
  <c r="R407" i="154"/>
  <c r="U407" i="154" s="1"/>
  <c r="X407" i="154" s="1"/>
  <c r="AA407" i="154" s="1"/>
  <c r="AD407" i="154" s="1"/>
  <c r="R402" i="154"/>
  <c r="U402" i="154" s="1"/>
  <c r="X402" i="154" s="1"/>
  <c r="AA402" i="154" s="1"/>
  <c r="AD402" i="154" s="1"/>
  <c r="R418" i="154"/>
  <c r="U418" i="154" s="1"/>
  <c r="X418" i="154" s="1"/>
  <c r="AA418" i="154" s="1"/>
  <c r="AD418" i="154" s="1"/>
  <c r="R381" i="154"/>
  <c r="U381" i="154" s="1"/>
  <c r="X381" i="154" s="1"/>
  <c r="AA381" i="154" s="1"/>
  <c r="AD381" i="154" s="1"/>
  <c r="R415" i="154"/>
  <c r="U415" i="154" s="1"/>
  <c r="X415" i="154" s="1"/>
  <c r="AA415" i="154" s="1"/>
  <c r="AD415" i="154" s="1"/>
  <c r="R424" i="154"/>
  <c r="U424" i="154" s="1"/>
  <c r="X424" i="154" s="1"/>
  <c r="AA424" i="154" s="1"/>
  <c r="AD424" i="154" s="1"/>
  <c r="R412" i="154"/>
  <c r="U412" i="154" s="1"/>
  <c r="X412" i="154" s="1"/>
  <c r="AA412" i="154" s="1"/>
  <c r="AD412" i="154" s="1"/>
  <c r="R390" i="154"/>
  <c r="U390" i="154" s="1"/>
  <c r="X390" i="154" s="1"/>
  <c r="AA390" i="154" s="1"/>
  <c r="AD390" i="154" s="1"/>
  <c r="S377" i="154"/>
  <c r="V377" i="154" s="1"/>
  <c r="Y377" i="154" s="1"/>
  <c r="AB377" i="154" s="1"/>
  <c r="R377" i="154"/>
  <c r="U377" i="154" s="1"/>
  <c r="X377" i="154" s="1"/>
  <c r="AA377" i="154" s="1"/>
  <c r="AD377" i="154" s="1"/>
  <c r="R389" i="154"/>
  <c r="U389" i="154" s="1"/>
  <c r="X389" i="154" s="1"/>
  <c r="AA389" i="154" s="1"/>
  <c r="AD389" i="154" s="1"/>
  <c r="R392" i="154"/>
  <c r="U392" i="154" s="1"/>
  <c r="X392" i="154" s="1"/>
  <c r="AA392" i="154" s="1"/>
  <c r="AD392" i="154" s="1"/>
  <c r="R413" i="154"/>
  <c r="U413" i="154" s="1"/>
  <c r="X413" i="154" s="1"/>
  <c r="AA413" i="154" s="1"/>
  <c r="AD413" i="154" s="1"/>
  <c r="R399" i="154"/>
  <c r="U399" i="154" s="1"/>
  <c r="X399" i="154" s="1"/>
  <c r="AA399" i="154" s="1"/>
  <c r="AD399" i="154" s="1"/>
  <c r="R395" i="154"/>
  <c r="U395" i="154" s="1"/>
  <c r="X395" i="154" s="1"/>
  <c r="AA395" i="154" s="1"/>
  <c r="AD395" i="154" s="1"/>
  <c r="R416" i="154"/>
  <c r="U416" i="154" s="1"/>
  <c r="X416" i="154" s="1"/>
  <c r="AA416" i="154" s="1"/>
  <c r="AD416" i="154" s="1"/>
  <c r="R420" i="154"/>
  <c r="U420" i="154" s="1"/>
  <c r="X420" i="154" s="1"/>
  <c r="AA420" i="154" s="1"/>
  <c r="AD420" i="154" s="1"/>
  <c r="R414" i="154"/>
  <c r="U414" i="154" s="1"/>
  <c r="X414" i="154" s="1"/>
  <c r="AA414" i="154" s="1"/>
  <c r="AD414" i="154" s="1"/>
  <c r="R428" i="154"/>
  <c r="U428" i="154" s="1"/>
  <c r="X428" i="154" s="1"/>
  <c r="AA428" i="154" s="1"/>
  <c r="AD428" i="154" s="1"/>
  <c r="R394" i="154"/>
  <c r="U394" i="154" s="1"/>
  <c r="X394" i="154" s="1"/>
  <c r="AA394" i="154" s="1"/>
  <c r="AD394" i="154" s="1"/>
  <c r="R398" i="154"/>
  <c r="U398" i="154" s="1"/>
  <c r="X398" i="154" s="1"/>
  <c r="AA398" i="154" s="1"/>
  <c r="AD398" i="154" s="1"/>
  <c r="R423" i="154"/>
  <c r="U423" i="154" s="1"/>
  <c r="X423" i="154" s="1"/>
  <c r="AA423" i="154" s="1"/>
  <c r="AD423" i="154" s="1"/>
  <c r="R422" i="154"/>
  <c r="U422" i="154" s="1"/>
  <c r="X422" i="154" s="1"/>
  <c r="AA422" i="154" s="1"/>
  <c r="AD422" i="154" s="1"/>
  <c r="R320" i="154"/>
  <c r="U320" i="154" s="1"/>
  <c r="X320" i="154" s="1"/>
  <c r="AA320" i="154" s="1"/>
  <c r="AD320" i="154" s="1"/>
  <c r="R306" i="154"/>
  <c r="U306" i="154" s="1"/>
  <c r="X306" i="154" s="1"/>
  <c r="AA306" i="154" s="1"/>
  <c r="AD306" i="154" s="1"/>
  <c r="R272" i="154"/>
  <c r="U272" i="154" s="1"/>
  <c r="X272" i="154" s="1"/>
  <c r="AA272" i="154" s="1"/>
  <c r="AD272" i="154" s="1"/>
  <c r="R260" i="154"/>
  <c r="U260" i="154" s="1"/>
  <c r="X260" i="154" s="1"/>
  <c r="AA260" i="154" s="1"/>
  <c r="AD260" i="154" s="1"/>
  <c r="R265" i="154"/>
  <c r="U265" i="154" s="1"/>
  <c r="X265" i="154" s="1"/>
  <c r="AA265" i="154" s="1"/>
  <c r="AD265" i="154" s="1"/>
  <c r="R334" i="154"/>
  <c r="U334" i="154" s="1"/>
  <c r="X334" i="154" s="1"/>
  <c r="AA334" i="154" s="1"/>
  <c r="AD334" i="154" s="1"/>
  <c r="R354" i="154"/>
  <c r="U354" i="154" s="1"/>
  <c r="X354" i="154" s="1"/>
  <c r="AA354" i="154" s="1"/>
  <c r="AD354" i="154" s="1"/>
  <c r="R324" i="154"/>
  <c r="U324" i="154" s="1"/>
  <c r="X324" i="154" s="1"/>
  <c r="AA324" i="154" s="1"/>
  <c r="AD324" i="154" s="1"/>
  <c r="R319" i="154"/>
  <c r="U319" i="154" s="1"/>
  <c r="X319" i="154" s="1"/>
  <c r="AA319" i="154" s="1"/>
  <c r="AD319" i="154" s="1"/>
  <c r="R263" i="154"/>
  <c r="U263" i="154" s="1"/>
  <c r="X263" i="154" s="1"/>
  <c r="AA263" i="154" s="1"/>
  <c r="AD263" i="154" s="1"/>
  <c r="R309" i="154"/>
  <c r="U309" i="154" s="1"/>
  <c r="X309" i="154" s="1"/>
  <c r="AA309" i="154" s="1"/>
  <c r="AD309" i="154" s="1"/>
  <c r="R328" i="154"/>
  <c r="U328" i="154" s="1"/>
  <c r="X328" i="154" s="1"/>
  <c r="AA328" i="154" s="1"/>
  <c r="AD328" i="154" s="1"/>
  <c r="R262" i="154"/>
  <c r="U262" i="154" s="1"/>
  <c r="X262" i="154" s="1"/>
  <c r="AA262" i="154" s="1"/>
  <c r="AD262" i="154" s="1"/>
  <c r="R323" i="154"/>
  <c r="U323" i="154" s="1"/>
  <c r="X323" i="154" s="1"/>
  <c r="AA323" i="154" s="1"/>
  <c r="AD323" i="154" s="1"/>
  <c r="I144" i="154"/>
  <c r="I203" i="154"/>
  <c r="I213" i="154"/>
  <c r="I143" i="154"/>
  <c r="I192" i="154"/>
  <c r="I202" i="154"/>
  <c r="I212" i="154"/>
  <c r="I222" i="154"/>
  <c r="I199" i="154"/>
  <c r="I196" i="154"/>
  <c r="I151" i="154"/>
  <c r="I161" i="154"/>
  <c r="I174" i="154"/>
  <c r="I184" i="154"/>
  <c r="I207" i="154"/>
  <c r="I230" i="154"/>
  <c r="I176" i="154"/>
  <c r="I150" i="154"/>
  <c r="I160" i="154"/>
  <c r="I173" i="154"/>
  <c r="I183" i="154"/>
  <c r="I219" i="154"/>
  <c r="I229" i="154"/>
  <c r="I163" i="154"/>
  <c r="I149" i="154"/>
  <c r="I159" i="154"/>
  <c r="I172" i="154"/>
  <c r="I182" i="154"/>
  <c r="I218" i="154"/>
  <c r="I228" i="154"/>
  <c r="I152" i="154"/>
  <c r="I185" i="154"/>
  <c r="I148" i="154"/>
  <c r="I158" i="154"/>
  <c r="I171" i="154"/>
  <c r="I194" i="154"/>
  <c r="I217" i="154"/>
  <c r="I227" i="154"/>
  <c r="I187" i="154"/>
  <c r="I147" i="154"/>
  <c r="I157" i="154"/>
  <c r="I170" i="154"/>
  <c r="I216" i="154"/>
  <c r="I226" i="154"/>
  <c r="I198" i="154"/>
  <c r="I186" i="154"/>
  <c r="I146" i="154"/>
  <c r="I156" i="154"/>
  <c r="I169" i="154"/>
  <c r="I211" i="154"/>
  <c r="I188" i="154"/>
  <c r="I162" i="154"/>
  <c r="I175" i="154"/>
  <c r="R254" i="154"/>
  <c r="U254" i="154" s="1"/>
  <c r="X254" i="154" s="1"/>
  <c r="AA254" i="154" s="1"/>
  <c r="AD254" i="154" s="1"/>
  <c r="R298" i="154"/>
  <c r="U298" i="154" s="1"/>
  <c r="X298" i="154" s="1"/>
  <c r="AA298" i="154" s="1"/>
  <c r="AD298" i="154" s="1"/>
  <c r="R270" i="154"/>
  <c r="U270" i="154" s="1"/>
  <c r="X270" i="154" s="1"/>
  <c r="AA270" i="154" s="1"/>
  <c r="AD270" i="154" s="1"/>
  <c r="S253" i="154"/>
  <c r="V253" i="154" s="1"/>
  <c r="Y253" i="154" s="1"/>
  <c r="AB253" i="154" s="1"/>
  <c r="R253" i="154"/>
  <c r="U253" i="154" s="1"/>
  <c r="X253" i="154" s="1"/>
  <c r="AA253" i="154" s="1"/>
  <c r="AD253" i="154" s="1"/>
  <c r="R316" i="154"/>
  <c r="U316" i="154" s="1"/>
  <c r="X316" i="154" s="1"/>
  <c r="AA316" i="154" s="1"/>
  <c r="AD316" i="154" s="1"/>
  <c r="R361" i="154"/>
  <c r="U361" i="154" s="1"/>
  <c r="X361" i="154" s="1"/>
  <c r="AA361" i="154" s="1"/>
  <c r="AD361" i="154" s="1"/>
  <c r="R293" i="154"/>
  <c r="U293" i="154" s="1"/>
  <c r="X293" i="154" s="1"/>
  <c r="AA293" i="154" s="1"/>
  <c r="AD293" i="154" s="1"/>
  <c r="R295" i="154"/>
  <c r="U295" i="154" s="1"/>
  <c r="X295" i="154" s="1"/>
  <c r="AA295" i="154" s="1"/>
  <c r="AD295" i="154" s="1"/>
  <c r="R325" i="154"/>
  <c r="U325" i="154" s="1"/>
  <c r="X325" i="154" s="1"/>
  <c r="AA325" i="154" s="1"/>
  <c r="AD325" i="154" s="1"/>
  <c r="R321" i="154"/>
  <c r="U321" i="154" s="1"/>
  <c r="X321" i="154" s="1"/>
  <c r="AA321" i="154" s="1"/>
  <c r="AD321" i="154" s="1"/>
  <c r="R366" i="154"/>
  <c r="U366" i="154" s="1"/>
  <c r="X366" i="154" s="1"/>
  <c r="AA366" i="154" s="1"/>
  <c r="AD366" i="154" s="1"/>
  <c r="R271" i="154"/>
  <c r="U271" i="154" s="1"/>
  <c r="X271" i="154" s="1"/>
  <c r="AA271" i="154" s="1"/>
  <c r="AD271" i="154" s="1"/>
  <c r="R318" i="154"/>
  <c r="U318" i="154" s="1"/>
  <c r="X318" i="154" s="1"/>
  <c r="AA318" i="154" s="1"/>
  <c r="AD318" i="154" s="1"/>
  <c r="R278" i="154"/>
  <c r="U278" i="154" s="1"/>
  <c r="X278" i="154" s="1"/>
  <c r="AA278" i="154" s="1"/>
  <c r="AD278" i="154" s="1"/>
  <c r="R341" i="154"/>
  <c r="U341" i="154" s="1"/>
  <c r="X341" i="154" s="1"/>
  <c r="AA341" i="154" s="1"/>
  <c r="AD341" i="154" s="1"/>
  <c r="R313" i="154"/>
  <c r="U313" i="154" s="1"/>
  <c r="X313" i="154" s="1"/>
  <c r="AA313" i="154" s="1"/>
  <c r="AD313" i="154" s="1"/>
  <c r="R279" i="154"/>
  <c r="U279" i="154" s="1"/>
  <c r="X279" i="154" s="1"/>
  <c r="AA279" i="154" s="1"/>
  <c r="AD279" i="154" s="1"/>
  <c r="R290" i="154"/>
  <c r="U290" i="154" s="1"/>
  <c r="X290" i="154" s="1"/>
  <c r="AA290" i="154" s="1"/>
  <c r="AD290" i="154" s="1"/>
  <c r="R255" i="154"/>
  <c r="U255" i="154" s="1"/>
  <c r="X255" i="154" s="1"/>
  <c r="AA255" i="154" s="1"/>
  <c r="AD255" i="154" s="1"/>
  <c r="R284" i="154"/>
  <c r="U284" i="154" s="1"/>
  <c r="X284" i="154" s="1"/>
  <c r="AA284" i="154" s="1"/>
  <c r="AD284" i="154" s="1"/>
  <c r="R350" i="154"/>
  <c r="U350" i="154" s="1"/>
  <c r="X350" i="154" s="1"/>
  <c r="AA350" i="154" s="1"/>
  <c r="AD350" i="154" s="1"/>
  <c r="R362" i="154"/>
  <c r="U362" i="154" s="1"/>
  <c r="X362" i="154" s="1"/>
  <c r="AA362" i="154" s="1"/>
  <c r="AD362" i="154" s="1"/>
  <c r="R301" i="154"/>
  <c r="U301" i="154" s="1"/>
  <c r="X301" i="154" s="1"/>
  <c r="AA301" i="154" s="1"/>
  <c r="AD301" i="154" s="1"/>
  <c r="R305" i="154"/>
  <c r="U305" i="154" s="1"/>
  <c r="X305" i="154" s="1"/>
  <c r="AA305" i="154" s="1"/>
  <c r="AD305" i="154" s="1"/>
  <c r="R317" i="154"/>
  <c r="U317" i="154" s="1"/>
  <c r="X317" i="154" s="1"/>
  <c r="AA317" i="154" s="1"/>
  <c r="AD317" i="154" s="1"/>
  <c r="R326" i="154"/>
  <c r="U326" i="154" s="1"/>
  <c r="X326" i="154" s="1"/>
  <c r="AA326" i="154" s="1"/>
  <c r="AD326" i="154" s="1"/>
  <c r="R358" i="154"/>
  <c r="U358" i="154" s="1"/>
  <c r="X358" i="154" s="1"/>
  <c r="AA358" i="154" s="1"/>
  <c r="AD358" i="154" s="1"/>
  <c r="R288" i="154"/>
  <c r="U288" i="154" s="1"/>
  <c r="X288" i="154" s="1"/>
  <c r="AA288" i="154" s="1"/>
  <c r="AD288" i="154" s="1"/>
  <c r="R339" i="154"/>
  <c r="U339" i="154" s="1"/>
  <c r="X339" i="154" s="1"/>
  <c r="AA339" i="154" s="1"/>
  <c r="AD339" i="154" s="1"/>
  <c r="R264" i="154"/>
  <c r="U264" i="154" s="1"/>
  <c r="X264" i="154" s="1"/>
  <c r="AA264" i="154" s="1"/>
  <c r="AD264" i="154" s="1"/>
  <c r="R266" i="154"/>
  <c r="U266" i="154" s="1"/>
  <c r="X266" i="154" s="1"/>
  <c r="AA266" i="154" s="1"/>
  <c r="AD266" i="154" s="1"/>
  <c r="R268" i="154"/>
  <c r="U268" i="154" s="1"/>
  <c r="X268" i="154" s="1"/>
  <c r="AA268" i="154" s="1"/>
  <c r="AD268" i="154" s="1"/>
  <c r="R282" i="154"/>
  <c r="U282" i="154" s="1"/>
  <c r="X282" i="154" s="1"/>
  <c r="AA282" i="154" s="1"/>
  <c r="AD282" i="154" s="1"/>
  <c r="R331" i="154"/>
  <c r="U331" i="154" s="1"/>
  <c r="X331" i="154" s="1"/>
  <c r="AA331" i="154" s="1"/>
  <c r="AD331" i="154" s="1"/>
  <c r="R359" i="154"/>
  <c r="U359" i="154" s="1"/>
  <c r="X359" i="154" s="1"/>
  <c r="AA359" i="154" s="1"/>
  <c r="AD359" i="154" s="1"/>
  <c r="R292" i="154"/>
  <c r="U292" i="154" s="1"/>
  <c r="X292" i="154" s="1"/>
  <c r="AA292" i="154" s="1"/>
  <c r="AD292" i="154" s="1"/>
  <c r="R289" i="154"/>
  <c r="U289" i="154" s="1"/>
  <c r="X289" i="154" s="1"/>
  <c r="AA289" i="154" s="1"/>
  <c r="AD289" i="154" s="1"/>
  <c r="R287" i="154"/>
  <c r="U287" i="154" s="1"/>
  <c r="X287" i="154" s="1"/>
  <c r="AA287" i="154" s="1"/>
  <c r="AD287" i="154" s="1"/>
  <c r="R277" i="154"/>
  <c r="U277" i="154" s="1"/>
  <c r="X277" i="154" s="1"/>
  <c r="AA277" i="154" s="1"/>
  <c r="AD277" i="154" s="1"/>
  <c r="R256" i="154"/>
  <c r="U256" i="154" s="1"/>
  <c r="X256" i="154" s="1"/>
  <c r="AA256" i="154" s="1"/>
  <c r="AD256" i="154" s="1"/>
  <c r="R310" i="154"/>
  <c r="U310" i="154" s="1"/>
  <c r="X310" i="154" s="1"/>
  <c r="AA310" i="154" s="1"/>
  <c r="AD310" i="154" s="1"/>
  <c r="R312" i="154"/>
  <c r="U312" i="154" s="1"/>
  <c r="X312" i="154" s="1"/>
  <c r="AA312" i="154" s="1"/>
  <c r="AD312" i="154" s="1"/>
  <c r="R286" i="154"/>
  <c r="U286" i="154" s="1"/>
  <c r="X286" i="154" s="1"/>
  <c r="AA286" i="154" s="1"/>
  <c r="AD286" i="154" s="1"/>
  <c r="R307" i="154"/>
  <c r="U307" i="154" s="1"/>
  <c r="X307" i="154" s="1"/>
  <c r="AA307" i="154" s="1"/>
  <c r="AD307" i="154" s="1"/>
  <c r="R345" i="154"/>
  <c r="U345" i="154" s="1"/>
  <c r="X345" i="154" s="1"/>
  <c r="AA345" i="154" s="1"/>
  <c r="AD345" i="154" s="1"/>
  <c r="R327" i="154"/>
  <c r="U327" i="154" s="1"/>
  <c r="X327" i="154" s="1"/>
  <c r="AA327" i="154" s="1"/>
  <c r="AD327" i="154" s="1"/>
  <c r="R269" i="154"/>
  <c r="U269" i="154" s="1"/>
  <c r="X269" i="154" s="1"/>
  <c r="AA269" i="154" s="1"/>
  <c r="AD269" i="154" s="1"/>
  <c r="R283" i="154"/>
  <c r="U283" i="154" s="1"/>
  <c r="X283" i="154" s="1"/>
  <c r="AA283" i="154" s="1"/>
  <c r="AD283" i="154" s="1"/>
  <c r="R303" i="154"/>
  <c r="U303" i="154" s="1"/>
  <c r="X303" i="154" s="1"/>
  <c r="AA303" i="154" s="1"/>
  <c r="AD303" i="154" s="1"/>
  <c r="R333" i="154"/>
  <c r="U333" i="154" s="1"/>
  <c r="X333" i="154" s="1"/>
  <c r="AA333" i="154" s="1"/>
  <c r="AD333" i="154" s="1"/>
  <c r="R349" i="154"/>
  <c r="U349" i="154" s="1"/>
  <c r="X349" i="154" s="1"/>
  <c r="AA349" i="154" s="1"/>
  <c r="AD349" i="154" s="1"/>
  <c r="R352" i="154"/>
  <c r="U352" i="154" s="1"/>
  <c r="X352" i="154" s="1"/>
  <c r="AA352" i="154" s="1"/>
  <c r="AD352" i="154" s="1"/>
  <c r="R346" i="154"/>
  <c r="U346" i="154" s="1"/>
  <c r="X346" i="154" s="1"/>
  <c r="AA346" i="154" s="1"/>
  <c r="AD346" i="154" s="1"/>
  <c r="R357" i="154"/>
  <c r="U357" i="154" s="1"/>
  <c r="X357" i="154" s="1"/>
  <c r="AA357" i="154" s="1"/>
  <c r="AD357" i="154" s="1"/>
  <c r="R259" i="154"/>
  <c r="U259" i="154" s="1"/>
  <c r="X259" i="154" s="1"/>
  <c r="AA259" i="154" s="1"/>
  <c r="AD259" i="154" s="1"/>
  <c r="R267" i="154"/>
  <c r="U267" i="154" s="1"/>
  <c r="X267" i="154" s="1"/>
  <c r="AA267" i="154" s="1"/>
  <c r="AD267" i="154" s="1"/>
  <c r="R311" i="154"/>
  <c r="U311" i="154" s="1"/>
  <c r="X311" i="154" s="1"/>
  <c r="AA311" i="154" s="1"/>
  <c r="AD311" i="154" s="1"/>
  <c r="R315" i="154"/>
  <c r="U315" i="154" s="1"/>
  <c r="X315" i="154" s="1"/>
  <c r="AA315" i="154" s="1"/>
  <c r="AD315" i="154" s="1"/>
  <c r="R337" i="154"/>
  <c r="U337" i="154" s="1"/>
  <c r="X337" i="154" s="1"/>
  <c r="AA337" i="154" s="1"/>
  <c r="AD337" i="154" s="1"/>
  <c r="R291" i="154"/>
  <c r="U291" i="154" s="1"/>
  <c r="X291" i="154" s="1"/>
  <c r="AA291" i="154" s="1"/>
  <c r="AD291" i="154" s="1"/>
  <c r="R275" i="154"/>
  <c r="U275" i="154" s="1"/>
  <c r="X275" i="154" s="1"/>
  <c r="AA275" i="154" s="1"/>
  <c r="AD275" i="154" s="1"/>
  <c r="R280" i="154"/>
  <c r="U280" i="154" s="1"/>
  <c r="X280" i="154" s="1"/>
  <c r="AA280" i="154" s="1"/>
  <c r="AD280" i="154" s="1"/>
  <c r="R258" i="154"/>
  <c r="U258" i="154" s="1"/>
  <c r="X258" i="154" s="1"/>
  <c r="AA258" i="154" s="1"/>
  <c r="AD258" i="154" s="1"/>
  <c r="R297" i="154"/>
  <c r="U297" i="154" s="1"/>
  <c r="X297" i="154" s="1"/>
  <c r="AA297" i="154" s="1"/>
  <c r="AD297" i="154" s="1"/>
  <c r="R304" i="154"/>
  <c r="U304" i="154" s="1"/>
  <c r="X304" i="154" s="1"/>
  <c r="AA304" i="154" s="1"/>
  <c r="AD304" i="154" s="1"/>
  <c r="R342" i="154"/>
  <c r="U342" i="154" s="1"/>
  <c r="X342" i="154" s="1"/>
  <c r="AA342" i="154" s="1"/>
  <c r="AD342" i="154" s="1"/>
  <c r="R330" i="154"/>
  <c r="U330" i="154" s="1"/>
  <c r="X330" i="154" s="1"/>
  <c r="AA330" i="154" s="1"/>
  <c r="AD330" i="154" s="1"/>
  <c r="R273" i="154"/>
  <c r="U273" i="154" s="1"/>
  <c r="X273" i="154" s="1"/>
  <c r="AA273" i="154" s="1"/>
  <c r="AD273" i="154" s="1"/>
  <c r="R314" i="154"/>
  <c r="U314" i="154" s="1"/>
  <c r="X314" i="154" s="1"/>
  <c r="AA314" i="154" s="1"/>
  <c r="AD314" i="154" s="1"/>
  <c r="R302" i="154"/>
  <c r="U302" i="154" s="1"/>
  <c r="X302" i="154" s="1"/>
  <c r="AA302" i="154" s="1"/>
  <c r="AD302" i="154" s="1"/>
  <c r="R274" i="154"/>
  <c r="U274" i="154" s="1"/>
  <c r="X274" i="154" s="1"/>
  <c r="AA274" i="154" s="1"/>
  <c r="AD274" i="154" s="1"/>
  <c r="R276" i="154"/>
  <c r="U276" i="154" s="1"/>
  <c r="X276" i="154" s="1"/>
  <c r="AA276" i="154" s="1"/>
  <c r="AD276" i="154" s="1"/>
  <c r="R281" i="154"/>
  <c r="U281" i="154" s="1"/>
  <c r="X281" i="154" s="1"/>
  <c r="AA281" i="154" s="1"/>
  <c r="AD281" i="154" s="1"/>
  <c r="R294" i="154"/>
  <c r="U294" i="154" s="1"/>
  <c r="X294" i="154" s="1"/>
  <c r="AA294" i="154" s="1"/>
  <c r="AD294" i="154" s="1"/>
  <c r="R329" i="154"/>
  <c r="U329" i="154" s="1"/>
  <c r="X329" i="154" s="1"/>
  <c r="AA329" i="154" s="1"/>
  <c r="AD329" i="154" s="1"/>
  <c r="R338" i="154"/>
  <c r="U338" i="154" s="1"/>
  <c r="X338" i="154" s="1"/>
  <c r="AA338" i="154" s="1"/>
  <c r="AD338" i="154" s="1"/>
  <c r="R365" i="154"/>
  <c r="U365" i="154" s="1"/>
  <c r="X365" i="154" s="1"/>
  <c r="AA365" i="154" s="1"/>
  <c r="AD365" i="154" s="1"/>
  <c r="R369" i="154"/>
  <c r="U369" i="154" s="1"/>
  <c r="X369" i="154" s="1"/>
  <c r="AA369" i="154" s="1"/>
  <c r="AD369" i="154" s="1"/>
  <c r="R343" i="154"/>
  <c r="U343" i="154" s="1"/>
  <c r="X343" i="154" s="1"/>
  <c r="AA343" i="154" s="1"/>
  <c r="AD343" i="154" s="1"/>
  <c r="R356" i="154"/>
  <c r="U356" i="154" s="1"/>
  <c r="X356" i="154" s="1"/>
  <c r="AA356" i="154" s="1"/>
  <c r="AD356" i="154" s="1"/>
  <c r="R363" i="154"/>
  <c r="U363" i="154" s="1"/>
  <c r="X363" i="154" s="1"/>
  <c r="AA363" i="154" s="1"/>
  <c r="AD363" i="154" s="1"/>
  <c r="R261" i="154"/>
  <c r="U261" i="154" s="1"/>
  <c r="X261" i="154" s="1"/>
  <c r="AA261" i="154" s="1"/>
  <c r="AD261" i="154" s="1"/>
  <c r="R296" i="154"/>
  <c r="U296" i="154" s="1"/>
  <c r="X296" i="154" s="1"/>
  <c r="AA296" i="154" s="1"/>
  <c r="AD296" i="154" s="1"/>
  <c r="R332" i="154"/>
  <c r="U332" i="154" s="1"/>
  <c r="X332" i="154" s="1"/>
  <c r="AA332" i="154" s="1"/>
  <c r="AD332" i="154" s="1"/>
  <c r="R336" i="154"/>
  <c r="U336" i="154" s="1"/>
  <c r="X336" i="154" s="1"/>
  <c r="AA336" i="154" s="1"/>
  <c r="AD336" i="154" s="1"/>
  <c r="R344" i="154"/>
  <c r="U344" i="154" s="1"/>
  <c r="X344" i="154" s="1"/>
  <c r="AA344" i="154" s="1"/>
  <c r="AD344" i="154" s="1"/>
  <c r="R351" i="154"/>
  <c r="U351" i="154" s="1"/>
  <c r="X351" i="154" s="1"/>
  <c r="AA351" i="154" s="1"/>
  <c r="AD351" i="154" s="1"/>
  <c r="R364" i="154"/>
  <c r="U364" i="154" s="1"/>
  <c r="X364" i="154" s="1"/>
  <c r="AA364" i="154" s="1"/>
  <c r="AD364" i="154" s="1"/>
  <c r="R355" i="154"/>
  <c r="U355" i="154" s="1"/>
  <c r="X355" i="154" s="1"/>
  <c r="AA355" i="154" s="1"/>
  <c r="AD355" i="154" s="1"/>
  <c r="R353" i="154"/>
  <c r="U353" i="154" s="1"/>
  <c r="X353" i="154" s="1"/>
  <c r="AA353" i="154" s="1"/>
  <c r="AD353" i="154" s="1"/>
  <c r="R348" i="154"/>
  <c r="U348" i="154" s="1"/>
  <c r="X348" i="154" s="1"/>
  <c r="AA348" i="154" s="1"/>
  <c r="AD348" i="154" s="1"/>
  <c r="R368" i="154"/>
  <c r="U368" i="154" s="1"/>
  <c r="X368" i="154" s="1"/>
  <c r="AA368" i="154" s="1"/>
  <c r="AD368" i="154" s="1"/>
  <c r="R300" i="154"/>
  <c r="U300" i="154" s="1"/>
  <c r="X300" i="154" s="1"/>
  <c r="AA300" i="154" s="1"/>
  <c r="AD300" i="154" s="1"/>
  <c r="R257" i="154"/>
  <c r="U257" i="154" s="1"/>
  <c r="X257" i="154" s="1"/>
  <c r="AA257" i="154" s="1"/>
  <c r="AD257" i="154" s="1"/>
  <c r="R322" i="154"/>
  <c r="U322" i="154" s="1"/>
  <c r="X322" i="154" s="1"/>
  <c r="AA322" i="154" s="1"/>
  <c r="AD322" i="154" s="1"/>
  <c r="R347" i="154"/>
  <c r="U347" i="154" s="1"/>
  <c r="X347" i="154" s="1"/>
  <c r="AA347" i="154" s="1"/>
  <c r="AD347" i="154" s="1"/>
  <c r="R360" i="154"/>
  <c r="U360" i="154" s="1"/>
  <c r="X360" i="154" s="1"/>
  <c r="AA360" i="154" s="1"/>
  <c r="AD360" i="154" s="1"/>
  <c r="R367" i="154"/>
  <c r="U367" i="154" s="1"/>
  <c r="X367" i="154" s="1"/>
  <c r="AA367" i="154" s="1"/>
  <c r="AD367" i="154" s="1"/>
  <c r="R299" i="154"/>
  <c r="U299" i="154" s="1"/>
  <c r="X299" i="154" s="1"/>
  <c r="AA299" i="154" s="1"/>
  <c r="AD299" i="154" s="1"/>
  <c r="R340" i="154"/>
  <c r="U340" i="154" s="1"/>
  <c r="X340" i="154" s="1"/>
  <c r="AA340" i="154" s="1"/>
  <c r="AD340" i="154" s="1"/>
  <c r="R230" i="154"/>
  <c r="U230" i="154" s="1"/>
  <c r="X230" i="154" s="1"/>
  <c r="AA230" i="154" s="1"/>
  <c r="AD230" i="154" s="1"/>
  <c r="R202" i="154"/>
  <c r="U202" i="154" s="1"/>
  <c r="X202" i="154" s="1"/>
  <c r="AA202" i="154" s="1"/>
  <c r="AD202" i="154" s="1"/>
  <c r="R156" i="154"/>
  <c r="U156" i="154" s="1"/>
  <c r="X156" i="154" s="1"/>
  <c r="AA156" i="154" s="1"/>
  <c r="AD156" i="154" s="1"/>
  <c r="R144" i="154"/>
  <c r="U144" i="154" s="1"/>
  <c r="X144" i="154" s="1"/>
  <c r="AA144" i="154" s="1"/>
  <c r="AD144" i="154" s="1"/>
  <c r="R197" i="154"/>
  <c r="U197" i="154" s="1"/>
  <c r="X197" i="154" s="1"/>
  <c r="AA197" i="154" s="1"/>
  <c r="AD197" i="154" s="1"/>
  <c r="R214" i="154"/>
  <c r="U214" i="154" s="1"/>
  <c r="X214" i="154" s="1"/>
  <c r="AA214" i="154" s="1"/>
  <c r="AD214" i="154" s="1"/>
  <c r="R167" i="154"/>
  <c r="U167" i="154" s="1"/>
  <c r="X167" i="154" s="1"/>
  <c r="AA167" i="154" s="1"/>
  <c r="AD167" i="154" s="1"/>
  <c r="R195" i="154"/>
  <c r="U195" i="154" s="1"/>
  <c r="X195" i="154" s="1"/>
  <c r="AA195" i="154" s="1"/>
  <c r="AD195" i="154" s="1"/>
  <c r="R162" i="154"/>
  <c r="U162" i="154" s="1"/>
  <c r="X162" i="154" s="1"/>
  <c r="AA162" i="154" s="1"/>
  <c r="AD162" i="154" s="1"/>
  <c r="R146" i="154"/>
  <c r="U146" i="154" s="1"/>
  <c r="X146" i="154" s="1"/>
  <c r="AA146" i="154" s="1"/>
  <c r="AD146" i="154" s="1"/>
  <c r="R133" i="154"/>
  <c r="U133" i="154" s="1"/>
  <c r="X133" i="154" s="1"/>
  <c r="AA133" i="154" s="1"/>
  <c r="AD133" i="154" s="1"/>
  <c r="R159" i="154"/>
  <c r="U159" i="154" s="1"/>
  <c r="X159" i="154" s="1"/>
  <c r="AA159" i="154" s="1"/>
  <c r="AD159" i="154" s="1"/>
  <c r="R145" i="154"/>
  <c r="U145" i="154" s="1"/>
  <c r="X145" i="154" s="1"/>
  <c r="AA145" i="154" s="1"/>
  <c r="AD145" i="154" s="1"/>
  <c r="R142" i="154"/>
  <c r="U142" i="154" s="1"/>
  <c r="X142" i="154" s="1"/>
  <c r="AA142" i="154" s="1"/>
  <c r="AD142" i="154" s="1"/>
  <c r="R212" i="154"/>
  <c r="U212" i="154" s="1"/>
  <c r="X212" i="154" s="1"/>
  <c r="AA212" i="154" s="1"/>
  <c r="AD212" i="154" s="1"/>
  <c r="R228" i="154"/>
  <c r="U228" i="154" s="1"/>
  <c r="X228" i="154" s="1"/>
  <c r="AA228" i="154" s="1"/>
  <c r="AD228" i="154" s="1"/>
  <c r="R134" i="154"/>
  <c r="U134" i="154" s="1"/>
  <c r="X134" i="154" s="1"/>
  <c r="AA134" i="154" s="1"/>
  <c r="AD134" i="154" s="1"/>
  <c r="R143" i="154"/>
  <c r="U143" i="154" s="1"/>
  <c r="X143" i="154" s="1"/>
  <c r="AA143" i="154" s="1"/>
  <c r="AD143" i="154" s="1"/>
  <c r="R244" i="154"/>
  <c r="U244" i="154" s="1"/>
  <c r="X244" i="154" s="1"/>
  <c r="AA244" i="154" s="1"/>
  <c r="AD244" i="154" s="1"/>
  <c r="R140" i="154"/>
  <c r="U140" i="154" s="1"/>
  <c r="X140" i="154" s="1"/>
  <c r="AA140" i="154" s="1"/>
  <c r="AD140" i="154" s="1"/>
  <c r="R178" i="154"/>
  <c r="U178" i="154" s="1"/>
  <c r="X178" i="154" s="1"/>
  <c r="AA178" i="154" s="1"/>
  <c r="AD178" i="154" s="1"/>
  <c r="R132" i="154"/>
  <c r="U132" i="154" s="1"/>
  <c r="X132" i="154" s="1"/>
  <c r="AA132" i="154" s="1"/>
  <c r="AD132" i="154" s="1"/>
  <c r="R137" i="154"/>
  <c r="U137" i="154" s="1"/>
  <c r="X137" i="154" s="1"/>
  <c r="AA137" i="154" s="1"/>
  <c r="AD137" i="154" s="1"/>
  <c r="R130" i="154"/>
  <c r="U130" i="154" s="1"/>
  <c r="X130" i="154" s="1"/>
  <c r="AA130" i="154" s="1"/>
  <c r="AD130" i="154" s="1"/>
  <c r="R135" i="154"/>
  <c r="U135" i="154" s="1"/>
  <c r="X135" i="154" s="1"/>
  <c r="AA135" i="154" s="1"/>
  <c r="AD135" i="154" s="1"/>
  <c r="R226" i="154"/>
  <c r="U226" i="154" s="1"/>
  <c r="X226" i="154" s="1"/>
  <c r="AA226" i="154" s="1"/>
  <c r="AD226" i="154" s="1"/>
  <c r="R165" i="154"/>
  <c r="U165" i="154" s="1"/>
  <c r="X165" i="154" s="1"/>
  <c r="AA165" i="154" s="1"/>
  <c r="AD165" i="154" s="1"/>
  <c r="S129" i="154"/>
  <c r="V129" i="154" s="1"/>
  <c r="Y129" i="154" s="1"/>
  <c r="AB129" i="154" s="1"/>
  <c r="R129" i="154"/>
  <c r="U129" i="154" s="1"/>
  <c r="X129" i="154" s="1"/>
  <c r="AA129" i="154" s="1"/>
  <c r="AD129" i="154" s="1"/>
  <c r="R155" i="154"/>
  <c r="U155" i="154" s="1"/>
  <c r="X155" i="154" s="1"/>
  <c r="AA155" i="154" s="1"/>
  <c r="AD155" i="154" s="1"/>
  <c r="R164" i="154"/>
  <c r="U164" i="154" s="1"/>
  <c r="X164" i="154" s="1"/>
  <c r="AA164" i="154" s="1"/>
  <c r="AD164" i="154" s="1"/>
  <c r="R209" i="154"/>
  <c r="U209" i="154" s="1"/>
  <c r="X209" i="154" s="1"/>
  <c r="AA209" i="154" s="1"/>
  <c r="AD209" i="154" s="1"/>
  <c r="R151" i="154"/>
  <c r="U151" i="154" s="1"/>
  <c r="X151" i="154" s="1"/>
  <c r="AA151" i="154" s="1"/>
  <c r="AD151" i="154" s="1"/>
  <c r="R153" i="154"/>
  <c r="U153" i="154" s="1"/>
  <c r="X153" i="154" s="1"/>
  <c r="AA153" i="154" s="1"/>
  <c r="AD153" i="154" s="1"/>
  <c r="R161" i="154"/>
  <c r="U161" i="154" s="1"/>
  <c r="X161" i="154" s="1"/>
  <c r="AA161" i="154" s="1"/>
  <c r="AD161" i="154" s="1"/>
  <c r="R176" i="154"/>
  <c r="U176" i="154" s="1"/>
  <c r="X176" i="154" s="1"/>
  <c r="AA176" i="154" s="1"/>
  <c r="AD176" i="154" s="1"/>
  <c r="R227" i="154"/>
  <c r="U227" i="154" s="1"/>
  <c r="X227" i="154" s="1"/>
  <c r="AA227" i="154" s="1"/>
  <c r="AD227" i="154" s="1"/>
  <c r="R238" i="154"/>
  <c r="U238" i="154" s="1"/>
  <c r="X238" i="154" s="1"/>
  <c r="AA238" i="154" s="1"/>
  <c r="AD238" i="154" s="1"/>
  <c r="R180" i="154"/>
  <c r="U180" i="154" s="1"/>
  <c r="X180" i="154" s="1"/>
  <c r="AA180" i="154" s="1"/>
  <c r="AD180" i="154" s="1"/>
  <c r="R194" i="154"/>
  <c r="U194" i="154" s="1"/>
  <c r="X194" i="154" s="1"/>
  <c r="AA194" i="154" s="1"/>
  <c r="AD194" i="154" s="1"/>
  <c r="R184" i="154"/>
  <c r="U184" i="154" s="1"/>
  <c r="X184" i="154" s="1"/>
  <c r="AA184" i="154" s="1"/>
  <c r="AD184" i="154" s="1"/>
  <c r="R157" i="154"/>
  <c r="U157" i="154" s="1"/>
  <c r="X157" i="154" s="1"/>
  <c r="AA157" i="154" s="1"/>
  <c r="AD157" i="154" s="1"/>
  <c r="R160" i="154"/>
  <c r="U160" i="154" s="1"/>
  <c r="X160" i="154" s="1"/>
  <c r="AA160" i="154" s="1"/>
  <c r="AD160" i="154" s="1"/>
  <c r="R201" i="154"/>
  <c r="U201" i="154" s="1"/>
  <c r="X201" i="154" s="1"/>
  <c r="AA201" i="154" s="1"/>
  <c r="AD201" i="154" s="1"/>
  <c r="R225" i="154"/>
  <c r="U225" i="154" s="1"/>
  <c r="X225" i="154" s="1"/>
  <c r="AA225" i="154" s="1"/>
  <c r="AD225" i="154" s="1"/>
  <c r="R193" i="154"/>
  <c r="U193" i="154" s="1"/>
  <c r="X193" i="154" s="1"/>
  <c r="AA193" i="154" s="1"/>
  <c r="AD193" i="154" s="1"/>
  <c r="R215" i="154"/>
  <c r="U215" i="154" s="1"/>
  <c r="X215" i="154" s="1"/>
  <c r="AA215" i="154" s="1"/>
  <c r="AD215" i="154" s="1"/>
  <c r="R211" i="154"/>
  <c r="U211" i="154" s="1"/>
  <c r="X211" i="154" s="1"/>
  <c r="AA211" i="154" s="1"/>
  <c r="AD211" i="154" s="1"/>
  <c r="R154" i="154"/>
  <c r="U154" i="154" s="1"/>
  <c r="X154" i="154" s="1"/>
  <c r="AA154" i="154" s="1"/>
  <c r="AD154" i="154" s="1"/>
  <c r="R163" i="154"/>
  <c r="U163" i="154" s="1"/>
  <c r="X163" i="154" s="1"/>
  <c r="AA163" i="154" s="1"/>
  <c r="AD163" i="154" s="1"/>
  <c r="R219" i="154"/>
  <c r="U219" i="154" s="1"/>
  <c r="X219" i="154" s="1"/>
  <c r="AA219" i="154" s="1"/>
  <c r="AD219" i="154" s="1"/>
  <c r="R189" i="154"/>
  <c r="U189" i="154" s="1"/>
  <c r="X189" i="154" s="1"/>
  <c r="AA189" i="154" s="1"/>
  <c r="AD189" i="154" s="1"/>
  <c r="R139" i="154"/>
  <c r="U139" i="154" s="1"/>
  <c r="X139" i="154" s="1"/>
  <c r="AA139" i="154" s="1"/>
  <c r="AD139" i="154" s="1"/>
  <c r="R224" i="154"/>
  <c r="U224" i="154" s="1"/>
  <c r="X224" i="154" s="1"/>
  <c r="AA224" i="154" s="1"/>
  <c r="AD224" i="154" s="1"/>
  <c r="R181" i="154"/>
  <c r="U181" i="154" s="1"/>
  <c r="X181" i="154" s="1"/>
  <c r="AA181" i="154" s="1"/>
  <c r="AD181" i="154" s="1"/>
  <c r="R148" i="154"/>
  <c r="U148" i="154" s="1"/>
  <c r="X148" i="154" s="1"/>
  <c r="AA148" i="154" s="1"/>
  <c r="AD148" i="154" s="1"/>
  <c r="R204" i="154"/>
  <c r="U204" i="154" s="1"/>
  <c r="X204" i="154" s="1"/>
  <c r="AA204" i="154" s="1"/>
  <c r="AD204" i="154" s="1"/>
  <c r="R229" i="154"/>
  <c r="U229" i="154" s="1"/>
  <c r="X229" i="154" s="1"/>
  <c r="AA229" i="154" s="1"/>
  <c r="AD229" i="154" s="1"/>
  <c r="R240" i="154"/>
  <c r="U240" i="154" s="1"/>
  <c r="X240" i="154" s="1"/>
  <c r="AA240" i="154" s="1"/>
  <c r="AD240" i="154" s="1"/>
  <c r="R168" i="154"/>
  <c r="U168" i="154" s="1"/>
  <c r="X168" i="154" s="1"/>
  <c r="AA168" i="154" s="1"/>
  <c r="AD168" i="154" s="1"/>
  <c r="R243" i="154"/>
  <c r="U243" i="154" s="1"/>
  <c r="X243" i="154" s="1"/>
  <c r="AA243" i="154" s="1"/>
  <c r="AD243" i="154" s="1"/>
  <c r="R182" i="154"/>
  <c r="U182" i="154" s="1"/>
  <c r="X182" i="154" s="1"/>
  <c r="AA182" i="154" s="1"/>
  <c r="AD182" i="154" s="1"/>
  <c r="R222" i="154"/>
  <c r="U222" i="154" s="1"/>
  <c r="X222" i="154" s="1"/>
  <c r="AA222" i="154" s="1"/>
  <c r="AD222" i="154" s="1"/>
  <c r="R232" i="154"/>
  <c r="U232" i="154" s="1"/>
  <c r="X232" i="154" s="1"/>
  <c r="AA232" i="154" s="1"/>
  <c r="AD232" i="154" s="1"/>
  <c r="R177" i="154"/>
  <c r="U177" i="154" s="1"/>
  <c r="X177" i="154" s="1"/>
  <c r="AA177" i="154" s="1"/>
  <c r="AD177" i="154" s="1"/>
  <c r="R138" i="154"/>
  <c r="U138" i="154" s="1"/>
  <c r="X138" i="154" s="1"/>
  <c r="AA138" i="154" s="1"/>
  <c r="AD138" i="154" s="1"/>
  <c r="R192" i="154"/>
  <c r="U192" i="154" s="1"/>
  <c r="X192" i="154" s="1"/>
  <c r="AA192" i="154" s="1"/>
  <c r="AD192" i="154" s="1"/>
  <c r="R208" i="154"/>
  <c r="U208" i="154" s="1"/>
  <c r="X208" i="154" s="1"/>
  <c r="AA208" i="154" s="1"/>
  <c r="AD208" i="154" s="1"/>
  <c r="R183" i="154"/>
  <c r="U183" i="154" s="1"/>
  <c r="X183" i="154" s="1"/>
  <c r="AA183" i="154" s="1"/>
  <c r="AD183" i="154" s="1"/>
  <c r="R210" i="154"/>
  <c r="U210" i="154" s="1"/>
  <c r="X210" i="154" s="1"/>
  <c r="AA210" i="154" s="1"/>
  <c r="AD210" i="154" s="1"/>
  <c r="R131" i="154"/>
  <c r="U131" i="154" s="1"/>
  <c r="X131" i="154" s="1"/>
  <c r="AA131" i="154" s="1"/>
  <c r="AD131" i="154" s="1"/>
  <c r="R217" i="154"/>
  <c r="U217" i="154" s="1"/>
  <c r="X217" i="154" s="1"/>
  <c r="AA217" i="154" s="1"/>
  <c r="AD217" i="154" s="1"/>
  <c r="R241" i="154"/>
  <c r="U241" i="154" s="1"/>
  <c r="X241" i="154" s="1"/>
  <c r="AA241" i="154" s="1"/>
  <c r="AD241" i="154" s="1"/>
  <c r="R186" i="154"/>
  <c r="U186" i="154" s="1"/>
  <c r="X186" i="154" s="1"/>
  <c r="AA186" i="154" s="1"/>
  <c r="AD186" i="154" s="1"/>
  <c r="R136" i="154"/>
  <c r="U136" i="154" s="1"/>
  <c r="X136" i="154" s="1"/>
  <c r="AA136" i="154" s="1"/>
  <c r="AD136" i="154" s="1"/>
  <c r="R141" i="154"/>
  <c r="U141" i="154" s="1"/>
  <c r="X141" i="154" s="1"/>
  <c r="AA141" i="154" s="1"/>
  <c r="AD141" i="154" s="1"/>
  <c r="R158" i="154"/>
  <c r="U158" i="154" s="1"/>
  <c r="X158" i="154" s="1"/>
  <c r="AA158" i="154" s="1"/>
  <c r="AD158" i="154" s="1"/>
  <c r="R179" i="154"/>
  <c r="U179" i="154" s="1"/>
  <c r="X179" i="154" s="1"/>
  <c r="AA179" i="154" s="1"/>
  <c r="AD179" i="154" s="1"/>
  <c r="R213" i="154"/>
  <c r="U213" i="154" s="1"/>
  <c r="X213" i="154" s="1"/>
  <c r="AA213" i="154" s="1"/>
  <c r="AD213" i="154" s="1"/>
  <c r="R235" i="154"/>
  <c r="U235" i="154" s="1"/>
  <c r="X235" i="154" s="1"/>
  <c r="AA235" i="154" s="1"/>
  <c r="AD235" i="154" s="1"/>
  <c r="R245" i="154"/>
  <c r="U245" i="154" s="1"/>
  <c r="X245" i="154" s="1"/>
  <c r="AA245" i="154" s="1"/>
  <c r="AD245" i="154" s="1"/>
  <c r="R205" i="154"/>
  <c r="U205" i="154" s="1"/>
  <c r="X205" i="154" s="1"/>
  <c r="AA205" i="154" s="1"/>
  <c r="AD205" i="154" s="1"/>
  <c r="R220" i="154"/>
  <c r="U220" i="154" s="1"/>
  <c r="X220" i="154" s="1"/>
  <c r="AA220" i="154" s="1"/>
  <c r="AD220" i="154" s="1"/>
  <c r="R233" i="154"/>
  <c r="U233" i="154" s="1"/>
  <c r="X233" i="154" s="1"/>
  <c r="AA233" i="154" s="1"/>
  <c r="AD233" i="154" s="1"/>
  <c r="R236" i="154"/>
  <c r="U236" i="154" s="1"/>
  <c r="X236" i="154" s="1"/>
  <c r="AA236" i="154" s="1"/>
  <c r="AD236" i="154" s="1"/>
  <c r="R187" i="154"/>
  <c r="U187" i="154" s="1"/>
  <c r="X187" i="154" s="1"/>
  <c r="AA187" i="154" s="1"/>
  <c r="AD187" i="154" s="1"/>
  <c r="R207" i="154"/>
  <c r="U207" i="154" s="1"/>
  <c r="X207" i="154" s="1"/>
  <c r="AA207" i="154" s="1"/>
  <c r="AD207" i="154" s="1"/>
  <c r="R206" i="154"/>
  <c r="U206" i="154" s="1"/>
  <c r="X206" i="154" s="1"/>
  <c r="AA206" i="154" s="1"/>
  <c r="AD206" i="154" s="1"/>
  <c r="R191" i="154"/>
  <c r="U191" i="154" s="1"/>
  <c r="X191" i="154" s="1"/>
  <c r="AA191" i="154" s="1"/>
  <c r="AD191" i="154" s="1"/>
  <c r="R173" i="154"/>
  <c r="U173" i="154" s="1"/>
  <c r="X173" i="154" s="1"/>
  <c r="AA173" i="154" s="1"/>
  <c r="AD173" i="154" s="1"/>
  <c r="R169" i="154"/>
  <c r="U169" i="154" s="1"/>
  <c r="X169" i="154" s="1"/>
  <c r="AA169" i="154" s="1"/>
  <c r="AD169" i="154" s="1"/>
  <c r="R188" i="154"/>
  <c r="U188" i="154" s="1"/>
  <c r="X188" i="154" s="1"/>
  <c r="AA188" i="154" s="1"/>
  <c r="AD188" i="154" s="1"/>
  <c r="R218" i="154"/>
  <c r="U218" i="154" s="1"/>
  <c r="X218" i="154" s="1"/>
  <c r="AA218" i="154" s="1"/>
  <c r="AD218" i="154" s="1"/>
  <c r="R221" i="154"/>
  <c r="U221" i="154" s="1"/>
  <c r="X221" i="154" s="1"/>
  <c r="AA221" i="154" s="1"/>
  <c r="AD221" i="154" s="1"/>
  <c r="R234" i="154"/>
  <c r="U234" i="154" s="1"/>
  <c r="X234" i="154" s="1"/>
  <c r="AA234" i="154" s="1"/>
  <c r="AD234" i="154" s="1"/>
  <c r="R237" i="154"/>
  <c r="U237" i="154" s="1"/>
  <c r="X237" i="154" s="1"/>
  <c r="AA237" i="154" s="1"/>
  <c r="AD237" i="154" s="1"/>
  <c r="R216" i="154"/>
  <c r="U216" i="154" s="1"/>
  <c r="X216" i="154" s="1"/>
  <c r="AA216" i="154" s="1"/>
  <c r="AD216" i="154" s="1"/>
  <c r="R166" i="154"/>
  <c r="U166" i="154" s="1"/>
  <c r="X166" i="154" s="1"/>
  <c r="AA166" i="154" s="1"/>
  <c r="AD166" i="154" s="1"/>
  <c r="R175" i="154"/>
  <c r="U175" i="154" s="1"/>
  <c r="X175" i="154" s="1"/>
  <c r="AA175" i="154" s="1"/>
  <c r="AD175" i="154" s="1"/>
  <c r="R203" i="154"/>
  <c r="U203" i="154" s="1"/>
  <c r="X203" i="154" s="1"/>
  <c r="AA203" i="154" s="1"/>
  <c r="AD203" i="154" s="1"/>
  <c r="R185" i="154"/>
  <c r="U185" i="154" s="1"/>
  <c r="X185" i="154" s="1"/>
  <c r="AA185" i="154" s="1"/>
  <c r="AD185" i="154" s="1"/>
  <c r="R196" i="154"/>
  <c r="U196" i="154" s="1"/>
  <c r="X196" i="154" s="1"/>
  <c r="AA196" i="154" s="1"/>
  <c r="AD196" i="154" s="1"/>
  <c r="R198" i="154"/>
  <c r="U198" i="154" s="1"/>
  <c r="X198" i="154" s="1"/>
  <c r="AA198" i="154" s="1"/>
  <c r="AD198" i="154" s="1"/>
  <c r="R231" i="154"/>
  <c r="U231" i="154" s="1"/>
  <c r="X231" i="154" s="1"/>
  <c r="AA231" i="154" s="1"/>
  <c r="AD231" i="154" s="1"/>
  <c r="R223" i="154"/>
  <c r="U223" i="154" s="1"/>
  <c r="X223" i="154" s="1"/>
  <c r="AA223" i="154" s="1"/>
  <c r="AD223" i="154" s="1"/>
  <c r="R239" i="154"/>
  <c r="U239" i="154" s="1"/>
  <c r="X239" i="154" s="1"/>
  <c r="AA239" i="154" s="1"/>
  <c r="AD239" i="154" s="1"/>
  <c r="R171" i="154"/>
  <c r="U171" i="154" s="1"/>
  <c r="X171" i="154" s="1"/>
  <c r="AA171" i="154" s="1"/>
  <c r="AD171" i="154" s="1"/>
  <c r="R190" i="154"/>
  <c r="U190" i="154" s="1"/>
  <c r="X190" i="154" s="1"/>
  <c r="AA190" i="154" s="1"/>
  <c r="AD190" i="154" s="1"/>
  <c r="R200" i="154"/>
  <c r="U200" i="154" s="1"/>
  <c r="X200" i="154" s="1"/>
  <c r="AA200" i="154" s="1"/>
  <c r="AD200" i="154" s="1"/>
  <c r="R174" i="154"/>
  <c r="U174" i="154" s="1"/>
  <c r="X174" i="154" s="1"/>
  <c r="AA174" i="154" s="1"/>
  <c r="AD174" i="154" s="1"/>
  <c r="R172" i="154"/>
  <c r="U172" i="154" s="1"/>
  <c r="X172" i="154" s="1"/>
  <c r="AA172" i="154" s="1"/>
  <c r="AD172" i="154" s="1"/>
  <c r="T57" i="154"/>
  <c r="W57" i="154" s="1"/>
  <c r="Z57" i="154" s="1"/>
  <c r="AC57" i="154" s="1"/>
  <c r="R57" i="154"/>
  <c r="U57" i="154" s="1"/>
  <c r="X57" i="154" s="1"/>
  <c r="AA57" i="154" s="1"/>
  <c r="AD57" i="154" s="1"/>
  <c r="T70" i="154"/>
  <c r="W70" i="154" s="1"/>
  <c r="Z70" i="154" s="1"/>
  <c r="AC70" i="154" s="1"/>
  <c r="R83" i="154"/>
  <c r="U83" i="154" s="1"/>
  <c r="X83" i="154" s="1"/>
  <c r="AA83" i="154" s="1"/>
  <c r="AD83" i="154" s="1"/>
  <c r="R43" i="154"/>
  <c r="U43" i="154" s="1"/>
  <c r="X43" i="154" s="1"/>
  <c r="AA43" i="154" s="1"/>
  <c r="AD43" i="154" s="1"/>
  <c r="R108" i="154"/>
  <c r="U108" i="154" s="1"/>
  <c r="X108" i="154" s="1"/>
  <c r="AA108" i="154" s="1"/>
  <c r="AD108" i="154" s="1"/>
  <c r="T55" i="154"/>
  <c r="W55" i="154" s="1"/>
  <c r="Z55" i="154" s="1"/>
  <c r="AC55" i="154" s="1"/>
  <c r="R55" i="154"/>
  <c r="U55" i="154" s="1"/>
  <c r="X55" i="154" s="1"/>
  <c r="AA55" i="154" s="1"/>
  <c r="AD55" i="154" s="1"/>
  <c r="R106" i="154"/>
  <c r="U106" i="154" s="1"/>
  <c r="X106" i="154" s="1"/>
  <c r="AA106" i="154" s="1"/>
  <c r="AD106" i="154" s="1"/>
  <c r="T106" i="154"/>
  <c r="W106" i="154" s="1"/>
  <c r="Z106" i="154" s="1"/>
  <c r="AC106" i="154" s="1"/>
  <c r="R91" i="154"/>
  <c r="U91" i="154" s="1"/>
  <c r="X91" i="154" s="1"/>
  <c r="AA91" i="154" s="1"/>
  <c r="AD91" i="154" s="1"/>
  <c r="T73" i="154"/>
  <c r="W73" i="154" s="1"/>
  <c r="Z73" i="154" s="1"/>
  <c r="AC73" i="154" s="1"/>
  <c r="R73" i="154"/>
  <c r="U73" i="154" s="1"/>
  <c r="X73" i="154" s="1"/>
  <c r="AA73" i="154" s="1"/>
  <c r="AD73" i="154" s="1"/>
  <c r="T89" i="154"/>
  <c r="W89" i="154" s="1"/>
  <c r="Z89" i="154" s="1"/>
  <c r="AC89" i="154" s="1"/>
  <c r="R89" i="154"/>
  <c r="U89" i="154" s="1"/>
  <c r="X89" i="154" s="1"/>
  <c r="AA89" i="154" s="1"/>
  <c r="AD89" i="154" s="1"/>
  <c r="R85" i="154"/>
  <c r="U85" i="154" s="1"/>
  <c r="X85" i="154" s="1"/>
  <c r="AA85" i="154" s="1"/>
  <c r="AD85" i="154" s="1"/>
  <c r="T44" i="154"/>
  <c r="W44" i="154" s="1"/>
  <c r="Z44" i="154" s="1"/>
  <c r="AC44" i="154" s="1"/>
  <c r="R44" i="154"/>
  <c r="U44" i="154" s="1"/>
  <c r="X44" i="154" s="1"/>
  <c r="AA44" i="154" s="1"/>
  <c r="AD44" i="154" s="1"/>
  <c r="T84" i="154"/>
  <c r="W84" i="154" s="1"/>
  <c r="Z84" i="154" s="1"/>
  <c r="AC84" i="154" s="1"/>
  <c r="R84" i="154"/>
  <c r="U84" i="154" s="1"/>
  <c r="X84" i="154" s="1"/>
  <c r="AA84" i="154" s="1"/>
  <c r="AD84" i="154" s="1"/>
  <c r="R75" i="154"/>
  <c r="U75" i="154" s="1"/>
  <c r="X75" i="154" s="1"/>
  <c r="AA75" i="154" s="1"/>
  <c r="AD75" i="154" s="1"/>
  <c r="T80" i="154"/>
  <c r="W80" i="154" s="1"/>
  <c r="Z80" i="154" s="1"/>
  <c r="AC80" i="154" s="1"/>
  <c r="R80" i="154"/>
  <c r="U80" i="154" s="1"/>
  <c r="X80" i="154" s="1"/>
  <c r="AA80" i="154" s="1"/>
  <c r="AD80" i="154" s="1"/>
  <c r="R42" i="154"/>
  <c r="U42" i="154" s="1"/>
  <c r="X42" i="154" s="1"/>
  <c r="AA42" i="154" s="1"/>
  <c r="AD42" i="154" s="1"/>
  <c r="T42" i="154"/>
  <c r="W42" i="154" s="1"/>
  <c r="Z42" i="154" s="1"/>
  <c r="AC42" i="154" s="1"/>
  <c r="T63" i="154"/>
  <c r="W63" i="154" s="1"/>
  <c r="Z63" i="154" s="1"/>
  <c r="AC63" i="154" s="1"/>
  <c r="R63" i="154"/>
  <c r="U63" i="154" s="1"/>
  <c r="X63" i="154" s="1"/>
  <c r="AA63" i="154" s="1"/>
  <c r="AD63" i="154" s="1"/>
  <c r="T61" i="154"/>
  <c r="W61" i="154" s="1"/>
  <c r="Z61" i="154" s="1"/>
  <c r="AC61" i="154" s="1"/>
  <c r="R61" i="154"/>
  <c r="U61" i="154" s="1"/>
  <c r="X61" i="154" s="1"/>
  <c r="AA61" i="154" s="1"/>
  <c r="AD61" i="154" s="1"/>
  <c r="R72" i="154"/>
  <c r="U72" i="154" s="1"/>
  <c r="X72" i="154" s="1"/>
  <c r="AA72" i="154" s="1"/>
  <c r="AD72" i="154" s="1"/>
  <c r="R88" i="154"/>
  <c r="U88" i="154" s="1"/>
  <c r="X88" i="154" s="1"/>
  <c r="AA88" i="154" s="1"/>
  <c r="AD88" i="154" s="1"/>
  <c r="R23" i="154"/>
  <c r="U23" i="154" s="1"/>
  <c r="X23" i="154" s="1"/>
  <c r="AA23" i="154" s="1"/>
  <c r="AD23" i="154" s="1"/>
  <c r="T60" i="154"/>
  <c r="W60" i="154" s="1"/>
  <c r="Z60" i="154" s="1"/>
  <c r="AC60" i="154" s="1"/>
  <c r="R60" i="154"/>
  <c r="U60" i="154" s="1"/>
  <c r="X60" i="154" s="1"/>
  <c r="AA60" i="154" s="1"/>
  <c r="AD60" i="154" s="1"/>
  <c r="T97" i="154"/>
  <c r="W97" i="154" s="1"/>
  <c r="Z97" i="154" s="1"/>
  <c r="AC97" i="154" s="1"/>
  <c r="T71" i="154"/>
  <c r="W71" i="154" s="1"/>
  <c r="Z71" i="154" s="1"/>
  <c r="AC71" i="154" s="1"/>
  <c r="T46" i="154"/>
  <c r="W46" i="154" s="1"/>
  <c r="Z46" i="154" s="1"/>
  <c r="AC46" i="154" s="1"/>
  <c r="R46" i="154"/>
  <c r="U46" i="154" s="1"/>
  <c r="X46" i="154" s="1"/>
  <c r="AA46" i="154" s="1"/>
  <c r="AD46" i="154" s="1"/>
  <c r="T27" i="154"/>
  <c r="W27" i="154" s="1"/>
  <c r="Z27" i="154" s="1"/>
  <c r="AC27" i="154" s="1"/>
  <c r="R27" i="154"/>
  <c r="U27" i="154" s="1"/>
  <c r="X27" i="154" s="1"/>
  <c r="AA27" i="154" s="1"/>
  <c r="AD27" i="154" s="1"/>
  <c r="R45" i="154"/>
  <c r="U45" i="154" s="1"/>
  <c r="X45" i="154" s="1"/>
  <c r="AA45" i="154" s="1"/>
  <c r="AD45" i="154" s="1"/>
  <c r="T21" i="154"/>
  <c r="W21" i="154" s="1"/>
  <c r="Z21" i="154" s="1"/>
  <c r="AC21" i="154" s="1"/>
  <c r="R21" i="154"/>
  <c r="U21" i="154" s="1"/>
  <c r="X21" i="154" s="1"/>
  <c r="AA21" i="154" s="1"/>
  <c r="AD21" i="154" s="1"/>
  <c r="R69" i="154"/>
  <c r="U69" i="154" s="1"/>
  <c r="X69" i="154" s="1"/>
  <c r="AA69" i="154" s="1"/>
  <c r="AD69" i="154" s="1"/>
  <c r="T38" i="154"/>
  <c r="W38" i="154" s="1"/>
  <c r="Z38" i="154" s="1"/>
  <c r="AC38" i="154" s="1"/>
  <c r="R38" i="154"/>
  <c r="U38" i="154" s="1"/>
  <c r="X38" i="154" s="1"/>
  <c r="AA38" i="154" s="1"/>
  <c r="AD38" i="154" s="1"/>
  <c r="R116" i="154"/>
  <c r="U116" i="154" s="1"/>
  <c r="X116" i="154" s="1"/>
  <c r="AA116" i="154" s="1"/>
  <c r="AD116" i="154" s="1"/>
  <c r="R92" i="154"/>
  <c r="U92" i="154" s="1"/>
  <c r="X92" i="154" s="1"/>
  <c r="AA92" i="154" s="1"/>
  <c r="AD92" i="154" s="1"/>
  <c r="R109" i="154"/>
  <c r="U109" i="154" s="1"/>
  <c r="X109" i="154" s="1"/>
  <c r="AA109" i="154" s="1"/>
  <c r="AD109" i="154" s="1"/>
  <c r="T120" i="154"/>
  <c r="W120" i="154" s="1"/>
  <c r="Z120" i="154" s="1"/>
  <c r="AC120" i="154" s="1"/>
  <c r="T81" i="154"/>
  <c r="W81" i="154" s="1"/>
  <c r="Z81" i="154" s="1"/>
  <c r="AC81" i="154" s="1"/>
  <c r="R81" i="154"/>
  <c r="U81" i="154" s="1"/>
  <c r="X81" i="154" s="1"/>
  <c r="AA81" i="154" s="1"/>
  <c r="AD81" i="154" s="1"/>
  <c r="T26" i="154"/>
  <c r="W26" i="154" s="1"/>
  <c r="Z26" i="154" s="1"/>
  <c r="AC26" i="154" s="1"/>
  <c r="R26" i="154"/>
  <c r="U26" i="154" s="1"/>
  <c r="X26" i="154" s="1"/>
  <c r="AA26" i="154" s="1"/>
  <c r="AD26" i="154" s="1"/>
  <c r="T36" i="154"/>
  <c r="W36" i="154" s="1"/>
  <c r="Z36" i="154" s="1"/>
  <c r="AC36" i="154" s="1"/>
  <c r="T77" i="154"/>
  <c r="W77" i="154" s="1"/>
  <c r="Z77" i="154" s="1"/>
  <c r="AC77" i="154" s="1"/>
  <c r="R74" i="154"/>
  <c r="U74" i="154" s="1"/>
  <c r="X74" i="154" s="1"/>
  <c r="AA74" i="154" s="1"/>
  <c r="AD74" i="154" s="1"/>
  <c r="T53" i="154"/>
  <c r="W53" i="154" s="1"/>
  <c r="Z53" i="154" s="1"/>
  <c r="AC53" i="154" s="1"/>
  <c r="R39" i="154"/>
  <c r="U39" i="154" s="1"/>
  <c r="X39" i="154" s="1"/>
  <c r="AA39" i="154" s="1"/>
  <c r="AD39" i="154" s="1"/>
  <c r="T118" i="154"/>
  <c r="W118" i="154" s="1"/>
  <c r="Z118" i="154" s="1"/>
  <c r="AC118" i="154" s="1"/>
  <c r="T113" i="154"/>
  <c r="W113" i="154" s="1"/>
  <c r="Z113" i="154" s="1"/>
  <c r="AC113" i="154" s="1"/>
  <c r="R113" i="154"/>
  <c r="U113" i="154" s="1"/>
  <c r="X113" i="154" s="1"/>
  <c r="AA113" i="154" s="1"/>
  <c r="AD113" i="154" s="1"/>
  <c r="R86" i="154"/>
  <c r="U86" i="154" s="1"/>
  <c r="X86" i="154" s="1"/>
  <c r="AA86" i="154" s="1"/>
  <c r="AD86" i="154" s="1"/>
  <c r="T64" i="154"/>
  <c r="W64" i="154" s="1"/>
  <c r="Z64" i="154" s="1"/>
  <c r="AC64" i="154" s="1"/>
  <c r="R64" i="154"/>
  <c r="U64" i="154" s="1"/>
  <c r="X64" i="154" s="1"/>
  <c r="AA64" i="154" s="1"/>
  <c r="AD64" i="154" s="1"/>
  <c r="R17" i="154"/>
  <c r="U17" i="154" s="1"/>
  <c r="X17" i="154" s="1"/>
  <c r="AA17" i="154" s="1"/>
  <c r="AD17" i="154" s="1"/>
  <c r="T101" i="154"/>
  <c r="W101" i="154" s="1"/>
  <c r="Z101" i="154" s="1"/>
  <c r="AC101" i="154" s="1"/>
  <c r="R35" i="154"/>
  <c r="U35" i="154" s="1"/>
  <c r="X35" i="154" s="1"/>
  <c r="AA35" i="154" s="1"/>
  <c r="AD35" i="154" s="1"/>
  <c r="R19" i="154"/>
  <c r="U19" i="154" s="1"/>
  <c r="X19" i="154" s="1"/>
  <c r="AA19" i="154" s="1"/>
  <c r="AD19" i="154" s="1"/>
  <c r="T25" i="154"/>
  <c r="W25" i="154" s="1"/>
  <c r="Z25" i="154" s="1"/>
  <c r="AC25" i="154" s="1"/>
  <c r="R25" i="154"/>
  <c r="U25" i="154" s="1"/>
  <c r="X25" i="154" s="1"/>
  <c r="AA25" i="154" s="1"/>
  <c r="AD25" i="154" s="1"/>
  <c r="T67" i="154"/>
  <c r="W67" i="154" s="1"/>
  <c r="Z67" i="154" s="1"/>
  <c r="AC67" i="154" s="1"/>
  <c r="R105" i="154"/>
  <c r="U105" i="154" s="1"/>
  <c r="X105" i="154" s="1"/>
  <c r="AA105" i="154" s="1"/>
  <c r="AD105" i="154" s="1"/>
  <c r="R9" i="154"/>
  <c r="U9" i="154" s="1"/>
  <c r="X9" i="154" s="1"/>
  <c r="AA9" i="154" s="1"/>
  <c r="AD9" i="154" s="1"/>
  <c r="T51" i="154"/>
  <c r="W51" i="154" s="1"/>
  <c r="Z51" i="154" s="1"/>
  <c r="AC51" i="154" s="1"/>
  <c r="R30" i="154"/>
  <c r="U30" i="154" s="1"/>
  <c r="X30" i="154" s="1"/>
  <c r="AA30" i="154" s="1"/>
  <c r="AD30" i="154" s="1"/>
  <c r="R96" i="154"/>
  <c r="U96" i="154" s="1"/>
  <c r="X96" i="154" s="1"/>
  <c r="AA96" i="154" s="1"/>
  <c r="AD96" i="154" s="1"/>
  <c r="T40" i="154"/>
  <c r="W40" i="154" s="1"/>
  <c r="Z40" i="154" s="1"/>
  <c r="AC40" i="154" s="1"/>
  <c r="T76" i="154"/>
  <c r="W76" i="154" s="1"/>
  <c r="Z76" i="154" s="1"/>
  <c r="AC76" i="154" s="1"/>
  <c r="R76" i="154"/>
  <c r="U76" i="154" s="1"/>
  <c r="X76" i="154" s="1"/>
  <c r="AA76" i="154" s="1"/>
  <c r="AD76" i="154" s="1"/>
  <c r="T34" i="154"/>
  <c r="W34" i="154" s="1"/>
  <c r="Z34" i="154" s="1"/>
  <c r="AC34" i="154" s="1"/>
  <c r="R34" i="154"/>
  <c r="U34" i="154" s="1"/>
  <c r="X34" i="154" s="1"/>
  <c r="AA34" i="154" s="1"/>
  <c r="AD34" i="154" s="1"/>
  <c r="T98" i="154"/>
  <c r="W98" i="154" s="1"/>
  <c r="Z98" i="154" s="1"/>
  <c r="AC98" i="154" s="1"/>
  <c r="R98" i="154"/>
  <c r="U98" i="154" s="1"/>
  <c r="X98" i="154" s="1"/>
  <c r="AA98" i="154" s="1"/>
  <c r="AD98" i="154" s="1"/>
  <c r="T109" i="154"/>
  <c r="W109" i="154" s="1"/>
  <c r="Z109" i="154" s="1"/>
  <c r="AC109" i="154" s="1"/>
  <c r="R79" i="154"/>
  <c r="U79" i="154" s="1"/>
  <c r="X79" i="154" s="1"/>
  <c r="AA79" i="154" s="1"/>
  <c r="AD79" i="154" s="1"/>
  <c r="R56" i="154"/>
  <c r="U56" i="154" s="1"/>
  <c r="X56" i="154" s="1"/>
  <c r="AA56" i="154" s="1"/>
  <c r="AD56" i="154" s="1"/>
  <c r="T59" i="154"/>
  <c r="W59" i="154" s="1"/>
  <c r="Z59" i="154" s="1"/>
  <c r="AC59" i="154" s="1"/>
  <c r="R59" i="154"/>
  <c r="U59" i="154" s="1"/>
  <c r="X59" i="154" s="1"/>
  <c r="AA59" i="154" s="1"/>
  <c r="AD59" i="154" s="1"/>
  <c r="T90" i="154"/>
  <c r="W90" i="154" s="1"/>
  <c r="Z90" i="154" s="1"/>
  <c r="AC90" i="154" s="1"/>
  <c r="R90" i="154"/>
  <c r="U90" i="154" s="1"/>
  <c r="X90" i="154" s="1"/>
  <c r="AA90" i="154" s="1"/>
  <c r="AD90" i="154" s="1"/>
  <c r="T114" i="154"/>
  <c r="W114" i="154" s="1"/>
  <c r="Z114" i="154" s="1"/>
  <c r="AC114" i="154" s="1"/>
  <c r="R33" i="154"/>
  <c r="U33" i="154" s="1"/>
  <c r="X33" i="154" s="1"/>
  <c r="AA33" i="154" s="1"/>
  <c r="AD33" i="154" s="1"/>
  <c r="R100" i="154"/>
  <c r="U100" i="154" s="1"/>
  <c r="X100" i="154" s="1"/>
  <c r="AA100" i="154" s="1"/>
  <c r="AD100" i="154" s="1"/>
  <c r="T100" i="154"/>
  <c r="W100" i="154" s="1"/>
  <c r="Z100" i="154" s="1"/>
  <c r="AC100" i="154" s="1"/>
  <c r="R32" i="154"/>
  <c r="U32" i="154" s="1"/>
  <c r="X32" i="154" s="1"/>
  <c r="AA32" i="154" s="1"/>
  <c r="AD32" i="154" s="1"/>
  <c r="R117" i="154"/>
  <c r="U117" i="154" s="1"/>
  <c r="X117" i="154" s="1"/>
  <c r="AA117" i="154" s="1"/>
  <c r="AD117" i="154" s="1"/>
  <c r="T117" i="154"/>
  <c r="W117" i="154" s="1"/>
  <c r="Z117" i="154" s="1"/>
  <c r="AC117" i="154" s="1"/>
  <c r="R111" i="154"/>
  <c r="U111" i="154" s="1"/>
  <c r="X111" i="154" s="1"/>
  <c r="AA111" i="154" s="1"/>
  <c r="AD111" i="154" s="1"/>
  <c r="R107" i="154"/>
  <c r="U107" i="154" s="1"/>
  <c r="X107" i="154" s="1"/>
  <c r="AA107" i="154" s="1"/>
  <c r="AD107" i="154" s="1"/>
  <c r="T103" i="154"/>
  <c r="W103" i="154" s="1"/>
  <c r="Z103" i="154" s="1"/>
  <c r="AC103" i="154" s="1"/>
  <c r="T65" i="154"/>
  <c r="W65" i="154" s="1"/>
  <c r="Z65" i="154" s="1"/>
  <c r="AC65" i="154" s="1"/>
  <c r="R65" i="154"/>
  <c r="U65" i="154" s="1"/>
  <c r="X65" i="154" s="1"/>
  <c r="AA65" i="154" s="1"/>
  <c r="AD65" i="154" s="1"/>
  <c r="T50" i="154"/>
  <c r="W50" i="154" s="1"/>
  <c r="Z50" i="154" s="1"/>
  <c r="AC50" i="154" s="1"/>
  <c r="R50" i="154"/>
  <c r="U50" i="154" s="1"/>
  <c r="X50" i="154" s="1"/>
  <c r="AA50" i="154" s="1"/>
  <c r="AD50" i="154" s="1"/>
  <c r="R47" i="154"/>
  <c r="U47" i="154" s="1"/>
  <c r="X47" i="154" s="1"/>
  <c r="AA47" i="154" s="1"/>
  <c r="AD47" i="154" s="1"/>
  <c r="T47" i="154"/>
  <c r="W47" i="154" s="1"/>
  <c r="Z47" i="154" s="1"/>
  <c r="AC47" i="154" s="1"/>
  <c r="R20" i="154"/>
  <c r="U20" i="154" s="1"/>
  <c r="X20" i="154" s="1"/>
  <c r="AA20" i="154" s="1"/>
  <c r="AD20" i="154" s="1"/>
  <c r="R97" i="154"/>
  <c r="U97" i="154" s="1"/>
  <c r="X97" i="154" s="1"/>
  <c r="AA97" i="154" s="1"/>
  <c r="AD97" i="154" s="1"/>
  <c r="T41" i="154"/>
  <c r="W41" i="154" s="1"/>
  <c r="Z41" i="154" s="1"/>
  <c r="AC41" i="154" s="1"/>
  <c r="R41" i="154"/>
  <c r="U41" i="154" s="1"/>
  <c r="X41" i="154" s="1"/>
  <c r="AA41" i="154" s="1"/>
  <c r="AD41" i="154" s="1"/>
  <c r="T119" i="154"/>
  <c r="W119" i="154" s="1"/>
  <c r="Z119" i="154" s="1"/>
  <c r="AC119" i="154" s="1"/>
  <c r="R82" i="154"/>
  <c r="U82" i="154" s="1"/>
  <c r="X82" i="154" s="1"/>
  <c r="AA82" i="154" s="1"/>
  <c r="AD82" i="154" s="1"/>
  <c r="T49" i="154"/>
  <c r="W49" i="154" s="1"/>
  <c r="Z49" i="154" s="1"/>
  <c r="AC49" i="154" s="1"/>
  <c r="R49" i="154"/>
  <c r="U49" i="154" s="1"/>
  <c r="X49" i="154" s="1"/>
  <c r="AA49" i="154" s="1"/>
  <c r="AD49" i="154" s="1"/>
  <c r="T104" i="154"/>
  <c r="W104" i="154" s="1"/>
  <c r="Z104" i="154" s="1"/>
  <c r="AC104" i="154" s="1"/>
  <c r="R104" i="154"/>
  <c r="U104" i="154" s="1"/>
  <c r="X104" i="154" s="1"/>
  <c r="AA104" i="154" s="1"/>
  <c r="AD104" i="154" s="1"/>
  <c r="T78" i="154"/>
  <c r="W78" i="154" s="1"/>
  <c r="Z78" i="154" s="1"/>
  <c r="AC78" i="154" s="1"/>
  <c r="R78" i="154"/>
  <c r="U78" i="154" s="1"/>
  <c r="X78" i="154" s="1"/>
  <c r="AA78" i="154" s="1"/>
  <c r="AD78" i="154" s="1"/>
  <c r="R71" i="154"/>
  <c r="U71" i="154" s="1"/>
  <c r="X71" i="154" s="1"/>
  <c r="AA71" i="154" s="1"/>
  <c r="AD71" i="154" s="1"/>
  <c r="T16" i="154"/>
  <c r="W16" i="154" s="1"/>
  <c r="Z16" i="154" s="1"/>
  <c r="AC16" i="154" s="1"/>
  <c r="R16" i="154"/>
  <c r="U16" i="154" s="1"/>
  <c r="X16" i="154" s="1"/>
  <c r="AA16" i="154" s="1"/>
  <c r="AD16" i="154" s="1"/>
  <c r="R114" i="154"/>
  <c r="U114" i="154" s="1"/>
  <c r="X114" i="154" s="1"/>
  <c r="AA114" i="154" s="1"/>
  <c r="AD114" i="154" s="1"/>
  <c r="R94" i="154"/>
  <c r="U94" i="154" s="1"/>
  <c r="X94" i="154" s="1"/>
  <c r="AA94" i="154" s="1"/>
  <c r="AD94" i="154" s="1"/>
  <c r="T8" i="154"/>
  <c r="W8" i="154" s="1"/>
  <c r="Z8" i="154" s="1"/>
  <c r="AC8" i="154" s="1"/>
  <c r="R8" i="154"/>
  <c r="U8" i="154" s="1"/>
  <c r="X8" i="154" s="1"/>
  <c r="AA8" i="154" s="1"/>
  <c r="AD8" i="154" s="1"/>
  <c r="T112" i="154"/>
  <c r="W112" i="154" s="1"/>
  <c r="Z112" i="154" s="1"/>
  <c r="AC112" i="154" s="1"/>
  <c r="T108" i="154"/>
  <c r="W108" i="154" s="1"/>
  <c r="Z108" i="154" s="1"/>
  <c r="AC108" i="154" s="1"/>
  <c r="T121" i="154"/>
  <c r="W121" i="154" s="1"/>
  <c r="Z121" i="154" s="1"/>
  <c r="AC121" i="154" s="1"/>
  <c r="R121" i="154"/>
  <c r="U121" i="154" s="1"/>
  <c r="X121" i="154" s="1"/>
  <c r="AA121" i="154" s="1"/>
  <c r="AD121" i="154" s="1"/>
  <c r="R24" i="154"/>
  <c r="U24" i="154" s="1"/>
  <c r="X24" i="154" s="1"/>
  <c r="AA24" i="154" s="1"/>
  <c r="AD24" i="154" s="1"/>
  <c r="T110" i="154"/>
  <c r="W110" i="154" s="1"/>
  <c r="Z110" i="154" s="1"/>
  <c r="AC110" i="154" s="1"/>
  <c r="R110" i="154"/>
  <c r="U110" i="154" s="1"/>
  <c r="X110" i="154" s="1"/>
  <c r="AA110" i="154" s="1"/>
  <c r="AD110" i="154" s="1"/>
  <c r="R118" i="154"/>
  <c r="U118" i="154" s="1"/>
  <c r="X118" i="154" s="1"/>
  <c r="AA118" i="154" s="1"/>
  <c r="AD118" i="154" s="1"/>
  <c r="R67" i="154"/>
  <c r="U67" i="154" s="1"/>
  <c r="X67" i="154" s="1"/>
  <c r="AA67" i="154" s="1"/>
  <c r="AD67" i="154" s="1"/>
  <c r="R115" i="154"/>
  <c r="U115" i="154" s="1"/>
  <c r="X115" i="154" s="1"/>
  <c r="AA115" i="154" s="1"/>
  <c r="AD115" i="154" s="1"/>
  <c r="T116" i="154"/>
  <c r="W116" i="154" s="1"/>
  <c r="Z116" i="154" s="1"/>
  <c r="AC116" i="154" s="1"/>
  <c r="T68" i="154"/>
  <c r="W68" i="154" s="1"/>
  <c r="Z68" i="154" s="1"/>
  <c r="AC68" i="154" s="1"/>
  <c r="R68" i="154"/>
  <c r="U68" i="154" s="1"/>
  <c r="X68" i="154" s="1"/>
  <c r="AA68" i="154" s="1"/>
  <c r="AD68" i="154" s="1"/>
  <c r="R15" i="154"/>
  <c r="U15" i="154" s="1"/>
  <c r="X15" i="154" s="1"/>
  <c r="AA15" i="154" s="1"/>
  <c r="AD15" i="154" s="1"/>
  <c r="T91" i="154"/>
  <c r="W91" i="154" s="1"/>
  <c r="Z91" i="154" s="1"/>
  <c r="AC91" i="154" s="1"/>
  <c r="R95" i="154"/>
  <c r="U95" i="154" s="1"/>
  <c r="X95" i="154" s="1"/>
  <c r="AA95" i="154" s="1"/>
  <c r="AD95" i="154" s="1"/>
  <c r="R103" i="154"/>
  <c r="U103" i="154" s="1"/>
  <c r="X103" i="154" s="1"/>
  <c r="AA103" i="154" s="1"/>
  <c r="AD103" i="154" s="1"/>
  <c r="R101" i="154"/>
  <c r="U101" i="154" s="1"/>
  <c r="X101" i="154" s="1"/>
  <c r="AA101" i="154" s="1"/>
  <c r="AD101" i="154" s="1"/>
  <c r="T88" i="154"/>
  <c r="W88" i="154" s="1"/>
  <c r="Z88" i="154" s="1"/>
  <c r="AC88" i="154" s="1"/>
  <c r="R87" i="154"/>
  <c r="U87" i="154" s="1"/>
  <c r="X87" i="154" s="1"/>
  <c r="AA87" i="154" s="1"/>
  <c r="AD87" i="154" s="1"/>
  <c r="T75" i="154"/>
  <c r="W75" i="154" s="1"/>
  <c r="Z75" i="154" s="1"/>
  <c r="AC75" i="154" s="1"/>
  <c r="T58" i="154"/>
  <c r="W58" i="154" s="1"/>
  <c r="Z58" i="154" s="1"/>
  <c r="AC58" i="154" s="1"/>
  <c r="R54" i="154"/>
  <c r="U54" i="154" s="1"/>
  <c r="X54" i="154" s="1"/>
  <c r="AA54" i="154" s="1"/>
  <c r="AD54" i="154" s="1"/>
  <c r="T74" i="154"/>
  <c r="W74" i="154" s="1"/>
  <c r="Z74" i="154" s="1"/>
  <c r="AC74" i="154" s="1"/>
  <c r="R102" i="154"/>
  <c r="U102" i="154" s="1"/>
  <c r="X102" i="154" s="1"/>
  <c r="AA102" i="154" s="1"/>
  <c r="AD102" i="154" s="1"/>
  <c r="R51" i="154"/>
  <c r="U51" i="154" s="1"/>
  <c r="X51" i="154" s="1"/>
  <c r="AA51" i="154" s="1"/>
  <c r="AD51" i="154" s="1"/>
  <c r="T86" i="154"/>
  <c r="W86" i="154" s="1"/>
  <c r="Z86" i="154" s="1"/>
  <c r="AC86" i="154" s="1"/>
  <c r="T79" i="154"/>
  <c r="W79" i="154" s="1"/>
  <c r="Z79" i="154" s="1"/>
  <c r="AC79" i="154" s="1"/>
  <c r="T62" i="154"/>
  <c r="W62" i="154" s="1"/>
  <c r="Z62" i="154" s="1"/>
  <c r="AC62" i="154" s="1"/>
  <c r="R62" i="154"/>
  <c r="U62" i="154" s="1"/>
  <c r="X62" i="154" s="1"/>
  <c r="AA62" i="154" s="1"/>
  <c r="AD62" i="154" s="1"/>
  <c r="R120" i="154"/>
  <c r="U120" i="154" s="1"/>
  <c r="X120" i="154" s="1"/>
  <c r="AA120" i="154" s="1"/>
  <c r="AD120" i="154" s="1"/>
  <c r="R99" i="154"/>
  <c r="U99" i="154" s="1"/>
  <c r="X99" i="154" s="1"/>
  <c r="AA99" i="154" s="1"/>
  <c r="AD99" i="154" s="1"/>
  <c r="T99" i="154"/>
  <c r="W99" i="154" s="1"/>
  <c r="Z99" i="154" s="1"/>
  <c r="AC99" i="154" s="1"/>
  <c r="T72" i="154"/>
  <c r="W72" i="154" s="1"/>
  <c r="Z72" i="154" s="1"/>
  <c r="AC72" i="154" s="1"/>
  <c r="T66" i="154"/>
  <c r="W66" i="154" s="1"/>
  <c r="Z66" i="154" s="1"/>
  <c r="AC66" i="154" s="1"/>
  <c r="R66" i="154"/>
  <c r="U66" i="154" s="1"/>
  <c r="X66" i="154" s="1"/>
  <c r="AA66" i="154" s="1"/>
  <c r="AD66" i="154" s="1"/>
  <c r="R37" i="154"/>
  <c r="U37" i="154" s="1"/>
  <c r="X37" i="154" s="1"/>
  <c r="AA37" i="154" s="1"/>
  <c r="AD37" i="154" s="1"/>
  <c r="R12" i="154"/>
  <c r="U12" i="154" s="1"/>
  <c r="X12" i="154" s="1"/>
  <c r="AA12" i="154" s="1"/>
  <c r="AD12" i="154" s="1"/>
  <c r="T52" i="154"/>
  <c r="W52" i="154" s="1"/>
  <c r="Z52" i="154" s="1"/>
  <c r="AC52" i="154" s="1"/>
  <c r="R48" i="154"/>
  <c r="U48" i="154" s="1"/>
  <c r="X48" i="154" s="1"/>
  <c r="AA48" i="154" s="1"/>
  <c r="AD48" i="154" s="1"/>
  <c r="T39" i="154"/>
  <c r="W39" i="154" s="1"/>
  <c r="Z39" i="154" s="1"/>
  <c r="AC39" i="154" s="1"/>
  <c r="T35" i="154"/>
  <c r="W35" i="154" s="1"/>
  <c r="Z35" i="154" s="1"/>
  <c r="AC35" i="154" s="1"/>
  <c r="R31" i="154"/>
  <c r="U31" i="154" s="1"/>
  <c r="X31" i="154" s="1"/>
  <c r="AA31" i="154" s="1"/>
  <c r="AD31" i="154" s="1"/>
  <c r="T22" i="154"/>
  <c r="W22" i="154" s="1"/>
  <c r="Z22" i="154" s="1"/>
  <c r="AC22" i="154" s="1"/>
  <c r="R18" i="154"/>
  <c r="U18" i="154" s="1"/>
  <c r="X18" i="154" s="1"/>
  <c r="AA18" i="154" s="1"/>
  <c r="AD18" i="154" s="1"/>
  <c r="R14" i="154"/>
  <c r="U14" i="154" s="1"/>
  <c r="X14" i="154" s="1"/>
  <c r="AA14" i="154" s="1"/>
  <c r="AD14" i="154" s="1"/>
  <c r="R10" i="154"/>
  <c r="U10" i="154" s="1"/>
  <c r="X10" i="154" s="1"/>
  <c r="AA10" i="154" s="1"/>
  <c r="AD10" i="154" s="1"/>
  <c r="T48" i="154"/>
  <c r="W48" i="154" s="1"/>
  <c r="Z48" i="154" s="1"/>
  <c r="AC48" i="154" s="1"/>
  <c r="R70" i="154"/>
  <c r="U70" i="154" s="1"/>
  <c r="X70" i="154" s="1"/>
  <c r="AA70" i="154" s="1"/>
  <c r="AD70" i="154" s="1"/>
  <c r="R53" i="154"/>
  <c r="U53" i="154" s="1"/>
  <c r="X53" i="154" s="1"/>
  <c r="AA53" i="154" s="1"/>
  <c r="AD53" i="154" s="1"/>
  <c r="R40" i="154"/>
  <c r="U40" i="154" s="1"/>
  <c r="X40" i="154" s="1"/>
  <c r="AA40" i="154" s="1"/>
  <c r="AD40" i="154" s="1"/>
  <c r="R36" i="154"/>
  <c r="U36" i="154" s="1"/>
  <c r="X36" i="154" s="1"/>
  <c r="AA36" i="154" s="1"/>
  <c r="AD36" i="154" s="1"/>
  <c r="R7" i="154"/>
  <c r="U7" i="154" s="1"/>
  <c r="X7" i="154" s="1"/>
  <c r="AA7" i="154" s="1"/>
  <c r="AD7" i="154" s="1"/>
  <c r="R11" i="154"/>
  <c r="U11" i="154" s="1"/>
  <c r="X11" i="154" s="1"/>
  <c r="AA11" i="154" s="1"/>
  <c r="AD11" i="154" s="1"/>
  <c r="T6" i="154"/>
  <c r="W6" i="154" s="1"/>
  <c r="Z6" i="154" s="1"/>
  <c r="AC6" i="154" s="1"/>
  <c r="R6" i="154"/>
  <c r="U6" i="154" s="1"/>
  <c r="X6" i="154" s="1"/>
  <c r="AA6" i="154" s="1"/>
  <c r="AD6" i="154" s="1"/>
  <c r="K5" i="154"/>
  <c r="L5" i="154" s="1"/>
  <c r="P5" i="154" s="1"/>
  <c r="S5" i="154" s="1"/>
  <c r="V5" i="154" s="1"/>
  <c r="Y5" i="154" s="1"/>
  <c r="AB5" i="154" s="1"/>
  <c r="I110" i="154"/>
  <c r="I111" i="154"/>
  <c r="I112" i="154"/>
  <c r="I113" i="154"/>
  <c r="I114" i="154"/>
  <c r="I115" i="154"/>
  <c r="I116" i="154"/>
  <c r="I109" i="154"/>
  <c r="I97" i="154"/>
  <c r="I98" i="154"/>
  <c r="I99" i="154"/>
  <c r="O99" i="154" s="1"/>
  <c r="I100" i="154"/>
  <c r="I101" i="154"/>
  <c r="I102" i="154"/>
  <c r="I103" i="154"/>
  <c r="I104" i="154"/>
  <c r="I96" i="154"/>
  <c r="I84" i="154"/>
  <c r="O84" i="154" s="1"/>
  <c r="I85" i="154"/>
  <c r="O85" i="154" s="1"/>
  <c r="I86" i="154"/>
  <c r="O86" i="154" s="1"/>
  <c r="I87" i="154"/>
  <c r="O87" i="154" s="1"/>
  <c r="I88" i="154"/>
  <c r="O88" i="154" s="1"/>
  <c r="I89" i="154"/>
  <c r="I90" i="154"/>
  <c r="I91" i="154"/>
  <c r="I92" i="154"/>
  <c r="O92" i="154" s="1"/>
  <c r="I83" i="154"/>
  <c r="O83" i="154" s="1"/>
  <c r="I71" i="154"/>
  <c r="I72" i="154"/>
  <c r="I73" i="154"/>
  <c r="I74" i="154"/>
  <c r="I75" i="154"/>
  <c r="I76" i="154"/>
  <c r="I77" i="154"/>
  <c r="I78" i="154"/>
  <c r="I70" i="154"/>
  <c r="I58" i="154"/>
  <c r="I59" i="154"/>
  <c r="I60" i="154"/>
  <c r="I61" i="154"/>
  <c r="I62" i="154"/>
  <c r="I63" i="154"/>
  <c r="I64" i="154"/>
  <c r="I65" i="154"/>
  <c r="I57" i="154"/>
  <c r="I45" i="154"/>
  <c r="I46" i="154"/>
  <c r="I47" i="154"/>
  <c r="I48" i="154"/>
  <c r="I49" i="154"/>
  <c r="I50" i="154"/>
  <c r="I51" i="154"/>
  <c r="I52" i="154"/>
  <c r="I53" i="154"/>
  <c r="I44" i="154"/>
  <c r="I32" i="154"/>
  <c r="O32" i="154" s="1"/>
  <c r="I33" i="154"/>
  <c r="O33" i="154" s="1"/>
  <c r="I34" i="154"/>
  <c r="I35" i="154"/>
  <c r="I36" i="154"/>
  <c r="I37" i="154"/>
  <c r="I38" i="154"/>
  <c r="I31" i="154"/>
  <c r="O31" i="154" s="1"/>
  <c r="I19" i="154"/>
  <c r="O19" i="154" s="1"/>
  <c r="I20" i="154"/>
  <c r="O20" i="154" s="1"/>
  <c r="I21" i="154"/>
  <c r="I22" i="154"/>
  <c r="I23" i="154"/>
  <c r="O23" i="154" s="1"/>
  <c r="I24" i="154"/>
  <c r="O24" i="154" s="1"/>
  <c r="I25" i="154"/>
  <c r="I26" i="154"/>
  <c r="I27" i="154"/>
  <c r="I28" i="154"/>
  <c r="O28" i="154" s="1"/>
  <c r="I18" i="154"/>
  <c r="O18" i="154" s="1"/>
  <c r="I6" i="154"/>
  <c r="I7" i="154"/>
  <c r="O7" i="154" s="1"/>
  <c r="I8" i="154"/>
  <c r="O8" i="154" s="1"/>
  <c r="I9" i="154"/>
  <c r="I10" i="154"/>
  <c r="O10" i="154" s="1"/>
  <c r="I11" i="154"/>
  <c r="O11" i="154" s="1"/>
  <c r="I12" i="154"/>
  <c r="I13" i="154"/>
  <c r="I14" i="154"/>
  <c r="O14" i="154" s="1"/>
  <c r="I15" i="154"/>
  <c r="O15" i="154" s="1"/>
  <c r="I5" i="154"/>
  <c r="P130" i="133"/>
  <c r="P129" i="133" s="1"/>
  <c r="O130" i="133"/>
  <c r="O129" i="133" s="1"/>
  <c r="N130" i="133"/>
  <c r="N129" i="133" s="1"/>
  <c r="M130" i="133"/>
  <c r="M129" i="133" s="1"/>
  <c r="L130" i="133"/>
  <c r="L129" i="133" s="1"/>
  <c r="K130" i="133"/>
  <c r="K129" i="133" s="1"/>
  <c r="J130" i="133"/>
  <c r="J129" i="133" s="1"/>
  <c r="I130" i="133"/>
  <c r="I129" i="133" s="1"/>
  <c r="H130" i="133"/>
  <c r="H129" i="133" s="1"/>
  <c r="G130" i="133"/>
  <c r="G129" i="133" s="1"/>
  <c r="F130" i="133"/>
  <c r="F129" i="133" s="1"/>
  <c r="E130" i="133"/>
  <c r="E129" i="133" s="1"/>
  <c r="D130" i="133"/>
  <c r="D115" i="133"/>
  <c r="E115" i="133"/>
  <c r="F115" i="133"/>
  <c r="G115" i="133"/>
  <c r="H115" i="133"/>
  <c r="I115" i="133"/>
  <c r="J115" i="133"/>
  <c r="K115" i="133"/>
  <c r="L115" i="133"/>
  <c r="M115" i="133"/>
  <c r="N115" i="133"/>
  <c r="O115" i="133"/>
  <c r="P115" i="133"/>
  <c r="D116" i="133"/>
  <c r="E116" i="133"/>
  <c r="F116" i="133"/>
  <c r="G116" i="133"/>
  <c r="H116" i="133"/>
  <c r="I116" i="133"/>
  <c r="J116" i="133"/>
  <c r="K116" i="133"/>
  <c r="L116" i="133"/>
  <c r="M116" i="133"/>
  <c r="N116" i="133"/>
  <c r="O116" i="133"/>
  <c r="P116" i="133"/>
  <c r="D117" i="133"/>
  <c r="E117" i="133"/>
  <c r="F117" i="133"/>
  <c r="G117" i="133"/>
  <c r="H117" i="133"/>
  <c r="I117" i="133"/>
  <c r="J117" i="133"/>
  <c r="K117" i="133"/>
  <c r="L117" i="133"/>
  <c r="M117" i="133"/>
  <c r="N117" i="133"/>
  <c r="O117" i="133"/>
  <c r="P117" i="133"/>
  <c r="D118" i="133"/>
  <c r="E118" i="133"/>
  <c r="F118" i="133"/>
  <c r="G118" i="133"/>
  <c r="H118" i="133"/>
  <c r="I118" i="133"/>
  <c r="J118" i="133"/>
  <c r="K118" i="133"/>
  <c r="L118" i="133"/>
  <c r="M118" i="133"/>
  <c r="N118" i="133"/>
  <c r="O118" i="133"/>
  <c r="P118" i="133"/>
  <c r="D119" i="133"/>
  <c r="E119" i="133"/>
  <c r="F119" i="133"/>
  <c r="G119" i="133"/>
  <c r="H119" i="133"/>
  <c r="I119" i="133"/>
  <c r="J119" i="133"/>
  <c r="K119" i="133"/>
  <c r="L119" i="133"/>
  <c r="M119" i="133"/>
  <c r="N119" i="133"/>
  <c r="O119" i="133"/>
  <c r="P119" i="133"/>
  <c r="D120" i="133"/>
  <c r="E120" i="133"/>
  <c r="F120" i="133"/>
  <c r="G120" i="133"/>
  <c r="H120" i="133"/>
  <c r="I120" i="133"/>
  <c r="J120" i="133"/>
  <c r="K120" i="133"/>
  <c r="L120" i="133"/>
  <c r="M120" i="133"/>
  <c r="N120" i="133"/>
  <c r="O120" i="133"/>
  <c r="P120" i="133"/>
  <c r="D121" i="133"/>
  <c r="E121" i="133"/>
  <c r="F121" i="133"/>
  <c r="G121" i="133"/>
  <c r="H121" i="133"/>
  <c r="I121" i="133"/>
  <c r="J121" i="133"/>
  <c r="K121" i="133"/>
  <c r="L121" i="133"/>
  <c r="M121" i="133"/>
  <c r="N121" i="133"/>
  <c r="O121" i="133"/>
  <c r="P121" i="133"/>
  <c r="D122" i="133"/>
  <c r="E122" i="133"/>
  <c r="F122" i="133"/>
  <c r="G122" i="133"/>
  <c r="H122" i="133"/>
  <c r="I122" i="133"/>
  <c r="J122" i="133"/>
  <c r="K122" i="133"/>
  <c r="L122" i="133"/>
  <c r="M122" i="133"/>
  <c r="N122" i="133"/>
  <c r="O122" i="133"/>
  <c r="P122" i="133"/>
  <c r="D123" i="133"/>
  <c r="E123" i="133"/>
  <c r="F123" i="133"/>
  <c r="G123" i="133"/>
  <c r="H123" i="133"/>
  <c r="I123" i="133"/>
  <c r="J123" i="133"/>
  <c r="K123" i="133"/>
  <c r="L123" i="133"/>
  <c r="M123" i="133"/>
  <c r="N123" i="133"/>
  <c r="O123" i="133"/>
  <c r="P123" i="133"/>
  <c r="D124" i="133"/>
  <c r="E124" i="133"/>
  <c r="F124" i="133"/>
  <c r="G124" i="133"/>
  <c r="H124" i="133"/>
  <c r="I124" i="133"/>
  <c r="J124" i="133"/>
  <c r="K124" i="133"/>
  <c r="L124" i="133"/>
  <c r="M124" i="133"/>
  <c r="N124" i="133"/>
  <c r="O124" i="133"/>
  <c r="P124" i="133"/>
  <c r="D125" i="133"/>
  <c r="E125" i="133"/>
  <c r="F125" i="133"/>
  <c r="G125" i="133"/>
  <c r="H125" i="133"/>
  <c r="I125" i="133"/>
  <c r="J125" i="133"/>
  <c r="K125" i="133"/>
  <c r="L125" i="133"/>
  <c r="M125" i="133"/>
  <c r="N125" i="133"/>
  <c r="O125" i="133"/>
  <c r="P125" i="133"/>
  <c r="D126" i="133"/>
  <c r="E126" i="133"/>
  <c r="F126" i="133"/>
  <c r="G126" i="133"/>
  <c r="H126" i="133"/>
  <c r="I126" i="133"/>
  <c r="J126" i="133"/>
  <c r="K126" i="133"/>
  <c r="L126" i="133"/>
  <c r="M126" i="133"/>
  <c r="N126" i="133"/>
  <c r="O126" i="133"/>
  <c r="P126" i="133"/>
  <c r="D127" i="133"/>
  <c r="E127" i="133"/>
  <c r="F127" i="133"/>
  <c r="G127" i="133"/>
  <c r="H127" i="133"/>
  <c r="I127" i="133"/>
  <c r="J127" i="133"/>
  <c r="K127" i="133"/>
  <c r="L127" i="133"/>
  <c r="M127" i="133"/>
  <c r="N127" i="133"/>
  <c r="O127" i="133"/>
  <c r="P127" i="133"/>
  <c r="D128" i="133"/>
  <c r="E128" i="133"/>
  <c r="F128" i="133"/>
  <c r="G128" i="133"/>
  <c r="H128" i="133"/>
  <c r="I128" i="133"/>
  <c r="J128" i="133"/>
  <c r="K128" i="133"/>
  <c r="L128" i="133"/>
  <c r="M128" i="133"/>
  <c r="N128" i="133"/>
  <c r="O128" i="133"/>
  <c r="P128" i="133"/>
  <c r="P114" i="133"/>
  <c r="O114" i="133"/>
  <c r="N114" i="133"/>
  <c r="M114" i="133"/>
  <c r="L114" i="133"/>
  <c r="K114" i="133"/>
  <c r="J114" i="133"/>
  <c r="I114" i="133"/>
  <c r="H114" i="133"/>
  <c r="G114" i="133"/>
  <c r="F114" i="133"/>
  <c r="E114" i="133"/>
  <c r="D114" i="133"/>
  <c r="P113" i="133"/>
  <c r="O113" i="133"/>
  <c r="N113" i="133"/>
  <c r="M113" i="133"/>
  <c r="L113" i="133"/>
  <c r="K113" i="133"/>
  <c r="J113" i="133"/>
  <c r="I113" i="133"/>
  <c r="H113" i="133"/>
  <c r="G113" i="133"/>
  <c r="F113" i="133"/>
  <c r="E113" i="133"/>
  <c r="D113" i="133"/>
  <c r="P111" i="133"/>
  <c r="O111" i="133"/>
  <c r="N111" i="133"/>
  <c r="M111" i="133"/>
  <c r="L111" i="133"/>
  <c r="K111" i="133"/>
  <c r="J111" i="133"/>
  <c r="I111" i="133"/>
  <c r="H111" i="133"/>
  <c r="G111" i="133"/>
  <c r="F111" i="133"/>
  <c r="E111" i="133"/>
  <c r="D111" i="133"/>
  <c r="P110" i="133"/>
  <c r="O110" i="133"/>
  <c r="N110" i="133"/>
  <c r="M110" i="133"/>
  <c r="L110" i="133"/>
  <c r="K110" i="133"/>
  <c r="J110" i="133"/>
  <c r="I110" i="133"/>
  <c r="H110" i="133"/>
  <c r="G110" i="133"/>
  <c r="F110" i="133"/>
  <c r="E110" i="133"/>
  <c r="D110" i="133"/>
  <c r="D98" i="133"/>
  <c r="E98" i="133"/>
  <c r="F98" i="133"/>
  <c r="G98" i="133"/>
  <c r="H98" i="133"/>
  <c r="I98" i="133"/>
  <c r="J98" i="133"/>
  <c r="K98" i="133"/>
  <c r="L98" i="133"/>
  <c r="M98" i="133"/>
  <c r="N98" i="133"/>
  <c r="O98" i="133"/>
  <c r="P98" i="133"/>
  <c r="D99" i="133"/>
  <c r="E99" i="133"/>
  <c r="F99" i="133"/>
  <c r="G99" i="133"/>
  <c r="H99" i="133"/>
  <c r="I99" i="133"/>
  <c r="J99" i="133"/>
  <c r="K99" i="133"/>
  <c r="L99" i="133"/>
  <c r="M99" i="133"/>
  <c r="N99" i="133"/>
  <c r="O99" i="133"/>
  <c r="P99" i="133"/>
  <c r="D100" i="133"/>
  <c r="E100" i="133"/>
  <c r="F100" i="133"/>
  <c r="G100" i="133"/>
  <c r="H100" i="133"/>
  <c r="I100" i="133"/>
  <c r="J100" i="133"/>
  <c r="K100" i="133"/>
  <c r="L100" i="133"/>
  <c r="M100" i="133"/>
  <c r="N100" i="133"/>
  <c r="O100" i="133"/>
  <c r="P100" i="133"/>
  <c r="D101" i="133"/>
  <c r="E101" i="133"/>
  <c r="F101" i="133"/>
  <c r="G101" i="133"/>
  <c r="H101" i="133"/>
  <c r="I101" i="133"/>
  <c r="J101" i="133"/>
  <c r="K101" i="133"/>
  <c r="L101" i="133"/>
  <c r="M101" i="133"/>
  <c r="N101" i="133"/>
  <c r="O101" i="133"/>
  <c r="P101" i="133"/>
  <c r="D102" i="133"/>
  <c r="E102" i="133"/>
  <c r="F102" i="133"/>
  <c r="G102" i="133"/>
  <c r="H102" i="133"/>
  <c r="I102" i="133"/>
  <c r="J102" i="133"/>
  <c r="K102" i="133"/>
  <c r="L102" i="133"/>
  <c r="M102" i="133"/>
  <c r="N102" i="133"/>
  <c r="O102" i="133"/>
  <c r="P102" i="133"/>
  <c r="D103" i="133"/>
  <c r="E103" i="133"/>
  <c r="F103" i="133"/>
  <c r="G103" i="133"/>
  <c r="H103" i="133"/>
  <c r="I103" i="133"/>
  <c r="J103" i="133"/>
  <c r="K103" i="133"/>
  <c r="L103" i="133"/>
  <c r="M103" i="133"/>
  <c r="N103" i="133"/>
  <c r="O103" i="133"/>
  <c r="P103" i="133"/>
  <c r="D104" i="133"/>
  <c r="E104" i="133"/>
  <c r="F104" i="133"/>
  <c r="G104" i="133"/>
  <c r="H104" i="133"/>
  <c r="I104" i="133"/>
  <c r="J104" i="133"/>
  <c r="K104" i="133"/>
  <c r="L104" i="133"/>
  <c r="M104" i="133"/>
  <c r="N104" i="133"/>
  <c r="O104" i="133"/>
  <c r="P104" i="133"/>
  <c r="D105" i="133"/>
  <c r="E105" i="133"/>
  <c r="F105" i="133"/>
  <c r="G105" i="133"/>
  <c r="H105" i="133"/>
  <c r="I105" i="133"/>
  <c r="J105" i="133"/>
  <c r="K105" i="133"/>
  <c r="L105" i="133"/>
  <c r="M105" i="133"/>
  <c r="N105" i="133"/>
  <c r="O105" i="133"/>
  <c r="P105" i="133"/>
  <c r="D106" i="133"/>
  <c r="E106" i="133"/>
  <c r="F106" i="133"/>
  <c r="G106" i="133"/>
  <c r="H106" i="133"/>
  <c r="I106" i="133"/>
  <c r="J106" i="133"/>
  <c r="K106" i="133"/>
  <c r="L106" i="133"/>
  <c r="M106" i="133"/>
  <c r="N106" i="133"/>
  <c r="O106" i="133"/>
  <c r="P106" i="133"/>
  <c r="D107" i="133"/>
  <c r="E107" i="133"/>
  <c r="F107" i="133"/>
  <c r="G107" i="133"/>
  <c r="H107" i="133"/>
  <c r="I107" i="133"/>
  <c r="J107" i="133"/>
  <c r="K107" i="133"/>
  <c r="L107" i="133"/>
  <c r="M107" i="133"/>
  <c r="N107" i="133"/>
  <c r="O107" i="133"/>
  <c r="P107" i="133"/>
  <c r="D108" i="133"/>
  <c r="E108" i="133"/>
  <c r="F108" i="133"/>
  <c r="G108" i="133"/>
  <c r="H108" i="133"/>
  <c r="I108" i="133"/>
  <c r="J108" i="133"/>
  <c r="K108" i="133"/>
  <c r="L108" i="133"/>
  <c r="M108" i="133"/>
  <c r="N108" i="133"/>
  <c r="O108" i="133"/>
  <c r="P108" i="133"/>
  <c r="P97" i="133"/>
  <c r="O97" i="133"/>
  <c r="N97" i="133"/>
  <c r="M97" i="133"/>
  <c r="L97" i="133"/>
  <c r="K97" i="133"/>
  <c r="J97" i="133"/>
  <c r="I97" i="133"/>
  <c r="H97" i="133"/>
  <c r="G97" i="133"/>
  <c r="F97" i="133"/>
  <c r="E97" i="133"/>
  <c r="D97" i="133"/>
  <c r="P96" i="133"/>
  <c r="O96" i="133"/>
  <c r="N96" i="133"/>
  <c r="M96" i="133"/>
  <c r="L96" i="133"/>
  <c r="K96" i="133"/>
  <c r="J96" i="133"/>
  <c r="I96" i="133"/>
  <c r="H96" i="133"/>
  <c r="G96" i="133"/>
  <c r="F96" i="133"/>
  <c r="E96" i="133"/>
  <c r="D96" i="133"/>
  <c r="P95" i="133"/>
  <c r="O95" i="133"/>
  <c r="N95" i="133"/>
  <c r="M95" i="133"/>
  <c r="L95" i="133"/>
  <c r="K95" i="133"/>
  <c r="J95" i="133"/>
  <c r="I95" i="133"/>
  <c r="H95" i="133"/>
  <c r="G95" i="133"/>
  <c r="F95" i="133"/>
  <c r="E95" i="133"/>
  <c r="D95" i="133"/>
  <c r="P94" i="133"/>
  <c r="O94" i="133"/>
  <c r="N94" i="133"/>
  <c r="M94" i="133"/>
  <c r="L94" i="133"/>
  <c r="K94" i="133"/>
  <c r="J94" i="133"/>
  <c r="I94" i="133"/>
  <c r="H94" i="133"/>
  <c r="G94" i="133"/>
  <c r="F94" i="133"/>
  <c r="E94" i="133"/>
  <c r="D94" i="133"/>
  <c r="P93" i="133"/>
  <c r="O93" i="133"/>
  <c r="N93" i="133"/>
  <c r="M93" i="133"/>
  <c r="L93" i="133"/>
  <c r="K93" i="133"/>
  <c r="J93" i="133"/>
  <c r="I93" i="133"/>
  <c r="H93" i="133"/>
  <c r="G93" i="133"/>
  <c r="F93" i="133"/>
  <c r="E93" i="133"/>
  <c r="D93" i="133"/>
  <c r="D88" i="133"/>
  <c r="E88" i="133"/>
  <c r="F88" i="133"/>
  <c r="G88" i="133"/>
  <c r="H88" i="133"/>
  <c r="I88" i="133"/>
  <c r="J88" i="133"/>
  <c r="K88" i="133"/>
  <c r="L88" i="133"/>
  <c r="M88" i="133"/>
  <c r="N88" i="133"/>
  <c r="O88" i="133"/>
  <c r="P88" i="133"/>
  <c r="D89" i="133"/>
  <c r="E89" i="133"/>
  <c r="F89" i="133"/>
  <c r="G89" i="133"/>
  <c r="H89" i="133"/>
  <c r="I89" i="133"/>
  <c r="J89" i="133"/>
  <c r="K89" i="133"/>
  <c r="L89" i="133"/>
  <c r="M89" i="133"/>
  <c r="N89" i="133"/>
  <c r="O89" i="133"/>
  <c r="P89" i="133"/>
  <c r="D90" i="133"/>
  <c r="E90" i="133"/>
  <c r="F90" i="133"/>
  <c r="G90" i="133"/>
  <c r="H90" i="133"/>
  <c r="I90" i="133"/>
  <c r="J90" i="133"/>
  <c r="K90" i="133"/>
  <c r="L90" i="133"/>
  <c r="M90" i="133"/>
  <c r="N90" i="133"/>
  <c r="O90" i="133"/>
  <c r="P90" i="133"/>
  <c r="D91" i="133"/>
  <c r="E91" i="133"/>
  <c r="F91" i="133"/>
  <c r="G91" i="133"/>
  <c r="H91" i="133"/>
  <c r="I91" i="133"/>
  <c r="J91" i="133"/>
  <c r="K91" i="133"/>
  <c r="L91" i="133"/>
  <c r="M91" i="133"/>
  <c r="N91" i="133"/>
  <c r="O91" i="133"/>
  <c r="P91" i="133"/>
  <c r="E87" i="133"/>
  <c r="F87" i="133"/>
  <c r="G87" i="133"/>
  <c r="H87" i="133"/>
  <c r="I87" i="133"/>
  <c r="J87" i="133"/>
  <c r="K87" i="133"/>
  <c r="L87" i="133"/>
  <c r="M87" i="133"/>
  <c r="N87" i="133"/>
  <c r="O87" i="133"/>
  <c r="P87" i="133"/>
  <c r="D87" i="133"/>
  <c r="E27" i="133"/>
  <c r="F27" i="133"/>
  <c r="G27" i="133"/>
  <c r="H27" i="133"/>
  <c r="I27" i="133"/>
  <c r="J27" i="133"/>
  <c r="K27" i="133"/>
  <c r="L27" i="133"/>
  <c r="M27" i="133"/>
  <c r="N27" i="133"/>
  <c r="O27" i="133"/>
  <c r="P27" i="133"/>
  <c r="Q27" i="133"/>
  <c r="E28" i="133"/>
  <c r="F28" i="133"/>
  <c r="G28" i="133"/>
  <c r="H28" i="133"/>
  <c r="I28" i="133"/>
  <c r="J28" i="133"/>
  <c r="K28" i="133"/>
  <c r="L28" i="133"/>
  <c r="M28" i="133"/>
  <c r="N28" i="133"/>
  <c r="O28" i="133"/>
  <c r="P28" i="133"/>
  <c r="Q28" i="133"/>
  <c r="D28" i="133"/>
  <c r="D27" i="133"/>
  <c r="T5" i="154" l="1"/>
  <c r="W5" i="154" s="1"/>
  <c r="Z5" i="154" s="1"/>
  <c r="AC5" i="154" s="1"/>
  <c r="R5" i="154"/>
  <c r="U5" i="154" s="1"/>
  <c r="X5" i="154" s="1"/>
  <c r="AA5" i="154" s="1"/>
  <c r="AD5" i="154" s="1"/>
  <c r="Q130" i="133"/>
  <c r="Q129" i="133" s="1"/>
  <c r="Q114" i="133"/>
  <c r="G112" i="133"/>
  <c r="E109" i="133"/>
  <c r="P86" i="133"/>
  <c r="O109" i="133"/>
  <c r="M109" i="133"/>
  <c r="N109" i="133"/>
  <c r="H109" i="133"/>
  <c r="K109" i="133"/>
  <c r="J109" i="133"/>
  <c r="Q111" i="133"/>
  <c r="G109" i="133"/>
  <c r="F109" i="133"/>
  <c r="Q108" i="133"/>
  <c r="Q100" i="133"/>
  <c r="G92" i="133"/>
  <c r="H92" i="133"/>
  <c r="G86" i="133"/>
  <c r="F86" i="133"/>
  <c r="Q118" i="133"/>
  <c r="Q89" i="133"/>
  <c r="L86" i="133"/>
  <c r="O92" i="133"/>
  <c r="Q123" i="133"/>
  <c r="L112" i="133"/>
  <c r="K86" i="133"/>
  <c r="Q90" i="133"/>
  <c r="N86" i="133"/>
  <c r="L109" i="133"/>
  <c r="F112" i="133"/>
  <c r="K112" i="133"/>
  <c r="Q99" i="133"/>
  <c r="J86" i="133"/>
  <c r="M86" i="133"/>
  <c r="Q107" i="133"/>
  <c r="P92" i="133"/>
  <c r="E112" i="133"/>
  <c r="M112" i="133"/>
  <c r="I86" i="133"/>
  <c r="O86" i="133"/>
  <c r="J92" i="133"/>
  <c r="Q102" i="133"/>
  <c r="N92" i="133"/>
  <c r="L92" i="133"/>
  <c r="J112" i="133"/>
  <c r="Q124" i="133"/>
  <c r="Q121" i="133"/>
  <c r="I112" i="133"/>
  <c r="D86" i="133"/>
  <c r="H86" i="133"/>
  <c r="Q91" i="133"/>
  <c r="I92" i="133"/>
  <c r="Q101" i="133"/>
  <c r="M92" i="133"/>
  <c r="Q97" i="133"/>
  <c r="K92" i="133"/>
  <c r="I109" i="133"/>
  <c r="Q120" i="133"/>
  <c r="Q119" i="133"/>
  <c r="H112" i="133"/>
  <c r="E86" i="133"/>
  <c r="Q105" i="133"/>
  <c r="O112" i="133"/>
  <c r="P109" i="133"/>
  <c r="N112" i="133"/>
  <c r="Q126" i="133"/>
  <c r="Q103" i="133"/>
  <c r="D112" i="133"/>
  <c r="F92" i="133"/>
  <c r="Q104" i="133"/>
  <c r="Q98" i="133"/>
  <c r="P112" i="133"/>
  <c r="Q122" i="133"/>
  <c r="Q117" i="133"/>
  <c r="E92" i="133"/>
  <c r="Q116" i="133"/>
  <c r="Q115" i="133"/>
  <c r="Q88" i="133"/>
  <c r="Q94" i="133"/>
  <c r="Q93" i="133"/>
  <c r="D109" i="133"/>
  <c r="Q127" i="133"/>
  <c r="Q125" i="133"/>
  <c r="Q95" i="133"/>
  <c r="Q106" i="133"/>
  <c r="Q128" i="133"/>
  <c r="D92" i="133"/>
  <c r="Q96" i="133"/>
  <c r="Q113" i="133"/>
  <c r="Q110" i="133"/>
  <c r="D129" i="133"/>
  <c r="Q87" i="133"/>
  <c r="E132" i="133" l="1"/>
  <c r="L132" i="133"/>
  <c r="O132" i="133"/>
  <c r="Q109" i="133"/>
  <c r="H132" i="133"/>
  <c r="G132" i="133"/>
  <c r="F132" i="133"/>
  <c r="N132" i="133"/>
  <c r="J132" i="133"/>
  <c r="P132" i="133"/>
  <c r="I132" i="133"/>
  <c r="K132" i="133"/>
  <c r="M132" i="133"/>
  <c r="Q86" i="133"/>
  <c r="D132" i="133"/>
  <c r="Q112" i="133"/>
  <c r="Q92" i="133"/>
  <c r="Q132" i="133" l="1"/>
</calcChain>
</file>

<file path=xl/comments1.xml><?xml version="1.0" encoding="utf-8"?>
<comments xmlns="http://schemas.openxmlformats.org/spreadsheetml/2006/main">
  <authors>
    <author>Amit Kanudia</author>
    <author>Maurizio Gargiulo</author>
  </authors>
  <commentList>
    <comment ref="G5" authorId="0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H5" authorId="1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5" authorId="1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J5" authorId="1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H34" authorId="1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34" authorId="0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J34" authorId="1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B35" authorId="1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2.xml><?xml version="1.0" encoding="utf-8"?>
<comments xmlns="http://schemas.openxmlformats.org/spreadsheetml/2006/main">
  <authors>
    <author>Andrew Greed</author>
  </authors>
  <commentList>
    <comment ref="G7" authorId="0" shapeId="0">
      <text>
        <r>
          <rPr>
            <b/>
            <sz val="9"/>
            <color indexed="81"/>
            <rFont val="Tahoma"/>
            <family val="2"/>
          </rPr>
          <t>Andrew Greed:</t>
        </r>
        <r>
          <rPr>
            <sz val="9"/>
            <color indexed="81"/>
            <rFont val="Tahoma"/>
            <family val="2"/>
          </rPr>
          <t xml:space="preserve">
Manual to account for split between lighting techs</t>
        </r>
      </text>
    </comment>
    <comment ref="G28" authorId="0" shapeId="0">
      <text>
        <r>
          <rPr>
            <b/>
            <sz val="9"/>
            <color indexed="81"/>
            <rFont val="Tahoma"/>
            <family val="2"/>
          </rPr>
          <t>Andrew Greed:</t>
        </r>
        <r>
          <rPr>
            <sz val="9"/>
            <color indexed="81"/>
            <rFont val="Tahoma"/>
            <family val="2"/>
          </rPr>
          <t xml:space="preserve">
Manual</t>
        </r>
      </text>
    </comment>
    <comment ref="G48" authorId="0" shapeId="0">
      <text>
        <r>
          <rPr>
            <b/>
            <sz val="9"/>
            <color indexed="81"/>
            <rFont val="Tahoma"/>
            <family val="2"/>
          </rPr>
          <t>Andrew Greed:</t>
        </r>
        <r>
          <rPr>
            <sz val="9"/>
            <color indexed="81"/>
            <rFont val="Tahoma"/>
            <family val="2"/>
          </rPr>
          <t xml:space="preserve">
Pumping manually added </t>
        </r>
      </text>
    </comment>
    <comment ref="G49" authorId="0" shapeId="0">
      <text>
        <r>
          <rPr>
            <b/>
            <sz val="9"/>
            <color indexed="81"/>
            <rFont val="Tahoma"/>
            <family val="2"/>
          </rPr>
          <t>Andrew Greed:</t>
        </r>
        <r>
          <rPr>
            <sz val="9"/>
            <color indexed="81"/>
            <rFont val="Tahoma"/>
            <family val="2"/>
          </rPr>
          <t xml:space="preserve">
Manual</t>
        </r>
      </text>
    </comment>
    <comment ref="G75" authorId="0" shapeId="0">
      <text>
        <r>
          <rPr>
            <b/>
            <sz val="9"/>
            <color indexed="81"/>
            <rFont val="Tahoma"/>
            <family val="2"/>
          </rPr>
          <t>Andrew Greed:</t>
        </r>
        <r>
          <rPr>
            <sz val="9"/>
            <color indexed="81"/>
            <rFont val="Tahoma"/>
            <family val="2"/>
          </rPr>
          <t xml:space="preserve">
Manual</t>
        </r>
      </text>
    </comment>
    <comment ref="G101" authorId="0" shapeId="0">
      <text>
        <r>
          <rPr>
            <b/>
            <sz val="9"/>
            <color indexed="81"/>
            <rFont val="Tahoma"/>
            <family val="2"/>
          </rPr>
          <t>Andrew Greed:</t>
        </r>
        <r>
          <rPr>
            <sz val="9"/>
            <color indexed="81"/>
            <rFont val="Tahoma"/>
            <family val="2"/>
          </rPr>
          <t xml:space="preserve">
Manual</t>
        </r>
      </text>
    </comment>
  </commentList>
</comments>
</file>

<file path=xl/sharedStrings.xml><?xml version="1.0" encoding="utf-8"?>
<sst xmlns="http://schemas.openxmlformats.org/spreadsheetml/2006/main" count="3565" uniqueCount="905">
  <si>
    <t>CommName</t>
  </si>
  <si>
    <t>TechName</t>
  </si>
  <si>
    <t>TechDesc</t>
  </si>
  <si>
    <t>CommDesc</t>
  </si>
  <si>
    <t>Unit</t>
  </si>
  <si>
    <t>Comm-IN</t>
  </si>
  <si>
    <t>Comm-OUT</t>
  </si>
  <si>
    <t>Csets</t>
  </si>
  <si>
    <t>LimType</t>
  </si>
  <si>
    <t>CTSLvl</t>
  </si>
  <si>
    <t>PeakTS</t>
  </si>
  <si>
    <t>Sets</t>
  </si>
  <si>
    <t>Ctype</t>
  </si>
  <si>
    <t>~FI_T</t>
  </si>
  <si>
    <t>~FI_Comm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</si>
  <si>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</si>
  <si>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</si>
  <si>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</si>
  <si>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</si>
  <si>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</si>
  <si>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</si>
  <si>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</si>
  <si>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</si>
  <si>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</si>
  <si>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</si>
  <si>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</si>
  <si>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Commodity Name</t>
  </si>
  <si>
    <t>Commodity Description</t>
  </si>
  <si>
    <t>Peak Monitoring</t>
  </si>
  <si>
    <t>Electricity Indicator</t>
  </si>
  <si>
    <t>Region</t>
  </si>
  <si>
    <t>Region Name</t>
  </si>
  <si>
    <t>Input Commodity</t>
  </si>
  <si>
    <t>Output Commodity</t>
  </si>
  <si>
    <t>Existing Installed Capacity</t>
  </si>
  <si>
    <t>*Commodity Set Membership</t>
  </si>
  <si>
    <t>*Process Set Membership</t>
  </si>
  <si>
    <t>*Technology Name</t>
  </si>
  <si>
    <t>Sense of the Balance EQN.</t>
  </si>
  <si>
    <t>Timeslice Level</t>
  </si>
  <si>
    <t>Primary Commodity Group</t>
  </si>
  <si>
    <t>TimeSlice level of Process Activity</t>
  </si>
  <si>
    <t>COA</t>
  </si>
  <si>
    <t>Natural Gas</t>
  </si>
  <si>
    <t>Residential</t>
  </si>
  <si>
    <t>Commercial</t>
  </si>
  <si>
    <t>Industry</t>
  </si>
  <si>
    <t>Agriculture</t>
  </si>
  <si>
    <t>Transport</t>
  </si>
  <si>
    <t>NRG</t>
  </si>
  <si>
    <t>Sector Name</t>
  </si>
  <si>
    <t>Commodity</t>
  </si>
  <si>
    <t>Description</t>
  </si>
  <si>
    <t>PJ</t>
  </si>
  <si>
    <t>LIFE</t>
  </si>
  <si>
    <t>*</t>
  </si>
  <si>
    <t>EFF</t>
  </si>
  <si>
    <t>Electricity</t>
  </si>
  <si>
    <t>Efficiency</t>
  </si>
  <si>
    <t>*Units</t>
  </si>
  <si>
    <t>Years</t>
  </si>
  <si>
    <t>Currency</t>
  </si>
  <si>
    <t>Existing</t>
  </si>
  <si>
    <t>E</t>
  </si>
  <si>
    <t>Sector</t>
  </si>
  <si>
    <t>ENV</t>
  </si>
  <si>
    <t>Sector Fuel</t>
  </si>
  <si>
    <t>PRE</t>
  </si>
  <si>
    <t>Deafult unit</t>
  </si>
  <si>
    <t>STOCK</t>
  </si>
  <si>
    <t>DSL</t>
  </si>
  <si>
    <t>LPG</t>
  </si>
  <si>
    <t>~COMEMI</t>
  </si>
  <si>
    <t>Input Share</t>
  </si>
  <si>
    <t>Share-I~UP</t>
  </si>
  <si>
    <t>kt/PJ</t>
  </si>
  <si>
    <t>SOL</t>
  </si>
  <si>
    <t>Lifetime</t>
  </si>
  <si>
    <t>Aviation Fuel/Kerosene</t>
  </si>
  <si>
    <t>Biogas</t>
  </si>
  <si>
    <t>Black Liquor</t>
  </si>
  <si>
    <t>Coal</t>
  </si>
  <si>
    <t>Diesel</t>
  </si>
  <si>
    <t>Fuel Oil</t>
  </si>
  <si>
    <t>Geothermal</t>
  </si>
  <si>
    <t>Petrol</t>
  </si>
  <si>
    <t>Solar</t>
  </si>
  <si>
    <t>Wood</t>
  </si>
  <si>
    <t>Grand Total</t>
  </si>
  <si>
    <t>Auckland Region</t>
  </si>
  <si>
    <t>Bay of Plenty Region</t>
  </si>
  <si>
    <t>Canterbury Region</t>
  </si>
  <si>
    <t>Gisborne Region</t>
  </si>
  <si>
    <t>Hawke's Bay Region</t>
  </si>
  <si>
    <t>Manawatu-Wanganui Region</t>
  </si>
  <si>
    <t>Marlborough Region</t>
  </si>
  <si>
    <t>Nelson Region</t>
  </si>
  <si>
    <t>Northland Region</t>
  </si>
  <si>
    <t>Otago Region</t>
  </si>
  <si>
    <t>Southland Region</t>
  </si>
  <si>
    <t>Taranaki Region</t>
  </si>
  <si>
    <t>Tasman Region</t>
  </si>
  <si>
    <t>Waikato Region</t>
  </si>
  <si>
    <t>Wellington Region</t>
  </si>
  <si>
    <t>West Coast Region</t>
  </si>
  <si>
    <t>Island</t>
  </si>
  <si>
    <t>NI</t>
  </si>
  <si>
    <t>SI</t>
  </si>
  <si>
    <t xml:space="preserve">Regional Energy End Use by Fuel Type - Delivered Energy for the Calendar Year 2012 (Terajoules)  </t>
  </si>
  <si>
    <t>Sector ANZSIC 2006*</t>
  </si>
  <si>
    <t>Dairy Cattle Farming</t>
  </si>
  <si>
    <t>Fishing, Hunting and Trapping</t>
  </si>
  <si>
    <t>Forestry and Logging</t>
  </si>
  <si>
    <t>Indoor Cropping</t>
  </si>
  <si>
    <t>Non-Dairy Agriculture</t>
  </si>
  <si>
    <t>Commerce</t>
  </si>
  <si>
    <t>Accommodation and Food Services</t>
  </si>
  <si>
    <t>Arts, Recreational and Other Services</t>
  </si>
  <si>
    <t>Building Cleaning, Pest Control and Other Support Services</t>
  </si>
  <si>
    <t>Central Government Administration</t>
  </si>
  <si>
    <t>Defence</t>
  </si>
  <si>
    <t>Education and Training: Pre-School, Primary and Secondary</t>
  </si>
  <si>
    <t>Education and Training: Tertiary Education and Other Education</t>
  </si>
  <si>
    <t>Financing, Insurance, Real Estate and Business Services</t>
  </si>
  <si>
    <t>Health Care and Social Assistance</t>
  </si>
  <si>
    <t>Information Media and Telecommunications</t>
  </si>
  <si>
    <t>Local Government Administration</t>
  </si>
  <si>
    <t>Public Administration and Safety</t>
  </si>
  <si>
    <t>Retail Trade - Food</t>
  </si>
  <si>
    <t>Transport, Postal and Warehousing (Commercial - Non-Transport)</t>
  </si>
  <si>
    <t>Wholesale and Retail Trade - Non Food</t>
  </si>
  <si>
    <t>Wholesale Trade - Food</t>
  </si>
  <si>
    <t>Household</t>
  </si>
  <si>
    <t>Household (Private Transport)</t>
  </si>
  <si>
    <t>Construction</t>
  </si>
  <si>
    <t>Dairy Product Manufacturing</t>
  </si>
  <si>
    <t>Electricity, Gas, Water and Waste Services</t>
  </si>
  <si>
    <t>Fabricated Metal Product, Transport Equipment, Machinery and Equipment Manufacturing</t>
  </si>
  <si>
    <t>Furniture and Other Manufacturing</t>
  </si>
  <si>
    <t>Furniture and Other Manufacturing and Electricity, Gas, Water and Waste Services</t>
  </si>
  <si>
    <t>Meat and Meat Product Manufacturing and Seafood</t>
  </si>
  <si>
    <t xml:space="preserve">Mining </t>
  </si>
  <si>
    <t>Non-Metallic Mineral Product Manufacturing</t>
  </si>
  <si>
    <t>Other Food Product Manufacturing</t>
  </si>
  <si>
    <t>Petroleum, Basic Chemical and Rubber Product Manufacturing</t>
  </si>
  <si>
    <t>Primary Metal and Metal Product Manufacturing</t>
  </si>
  <si>
    <t>Printing</t>
  </si>
  <si>
    <t>Pulp, Paper and Converted Paper Product Manufacturing</t>
  </si>
  <si>
    <t>Textile, Leather, Clothing and Footwear Manufacturing</t>
  </si>
  <si>
    <t>Wood Product Manufacturing</t>
  </si>
  <si>
    <t>Transport, Postal and Warehousing**</t>
  </si>
  <si>
    <t>Complete New Zealand (TJ)</t>
  </si>
  <si>
    <t>Assume: Bioliquid</t>
  </si>
  <si>
    <t>Assume: Sum of all coals</t>
  </si>
  <si>
    <t>ANNUAL</t>
  </si>
  <si>
    <t>INDCOA</t>
  </si>
  <si>
    <t>INDCOL</t>
  </si>
  <si>
    <t>INDOIL</t>
  </si>
  <si>
    <t>INDNGA</t>
  </si>
  <si>
    <t>INDHYD</t>
  </si>
  <si>
    <t>INDGEO</t>
  </si>
  <si>
    <t>INDSOL</t>
  </si>
  <si>
    <t>INDWIN</t>
  </si>
  <si>
    <t>INDBIL</t>
  </si>
  <si>
    <t>INDBIG</t>
  </si>
  <si>
    <t>INDWOD</t>
  </si>
  <si>
    <t>INDTID</t>
  </si>
  <si>
    <t>COL</t>
  </si>
  <si>
    <t>NGA</t>
  </si>
  <si>
    <t>GEO</t>
  </si>
  <si>
    <t>WOD</t>
  </si>
  <si>
    <t>SH</t>
  </si>
  <si>
    <t>WH</t>
  </si>
  <si>
    <t xml:space="preserve">Water heating </t>
  </si>
  <si>
    <t>PH</t>
  </si>
  <si>
    <t xml:space="preserve">High temperature process heat </t>
  </si>
  <si>
    <t>LT</t>
  </si>
  <si>
    <t xml:space="preserve">Lighting </t>
  </si>
  <si>
    <t>AC</t>
  </si>
  <si>
    <t>Air conditioning</t>
  </si>
  <si>
    <t>EQ</t>
  </si>
  <si>
    <t>Electrical and ICT equipments</t>
  </si>
  <si>
    <t>MD</t>
  </si>
  <si>
    <t>Mechanical drive</t>
  </si>
  <si>
    <t>OT</t>
  </si>
  <si>
    <t>Internal transport and others</t>
  </si>
  <si>
    <t>PC</t>
  </si>
  <si>
    <t xml:space="preserve">Process cooling </t>
  </si>
  <si>
    <t>*AFA</t>
  </si>
  <si>
    <t>ActBnd</t>
  </si>
  <si>
    <t>PRC_RESID~2015</t>
  </si>
  <si>
    <t>PRC_RESID~2050</t>
  </si>
  <si>
    <t>ActBnd~LO~2015</t>
  </si>
  <si>
    <t>ActBnd~LO~0</t>
  </si>
  <si>
    <t>Demands</t>
  </si>
  <si>
    <t>Validity</t>
  </si>
  <si>
    <t>Fuel Application</t>
  </si>
  <si>
    <t>Fuel</t>
  </si>
  <si>
    <t>Yes</t>
  </si>
  <si>
    <t>Demand (Key)</t>
  </si>
  <si>
    <t>Fuel (Key)</t>
  </si>
  <si>
    <t>Sector (Key)</t>
  </si>
  <si>
    <t>Ext</t>
  </si>
  <si>
    <t>Technology Key</t>
  </si>
  <si>
    <t>Valid Technology Key</t>
  </si>
  <si>
    <t>No</t>
  </si>
  <si>
    <t>yes</t>
  </si>
  <si>
    <t>no</t>
  </si>
  <si>
    <t>IND-</t>
  </si>
  <si>
    <t>PRC_RESID~2035</t>
  </si>
  <si>
    <t>*ActBnd~LO~2035</t>
  </si>
  <si>
    <t>ActBnd~LO~2050</t>
  </si>
  <si>
    <t>ACT_BND~UP~2040</t>
  </si>
  <si>
    <t>Appliances</t>
  </si>
  <si>
    <t>AP</t>
  </si>
  <si>
    <t>INDELC</t>
  </si>
  <si>
    <t xml:space="preserve">Space heating </t>
  </si>
  <si>
    <t>Washing</t>
  </si>
  <si>
    <t>WS</t>
  </si>
  <si>
    <t>Cooking</t>
  </si>
  <si>
    <t>CO</t>
  </si>
  <si>
    <t>TRA-</t>
  </si>
  <si>
    <t>RES-</t>
  </si>
  <si>
    <t>RESCOA</t>
  </si>
  <si>
    <t>RESCOL</t>
  </si>
  <si>
    <t>RESOIL</t>
  </si>
  <si>
    <t>RESNGA</t>
  </si>
  <si>
    <t>RESHYD</t>
  </si>
  <si>
    <t>RESGEO</t>
  </si>
  <si>
    <t>RESSOL</t>
  </si>
  <si>
    <t>RESWIN</t>
  </si>
  <si>
    <t>RESBIL</t>
  </si>
  <si>
    <t>RESBIG</t>
  </si>
  <si>
    <t>RESWOD</t>
  </si>
  <si>
    <t>RESTID</t>
  </si>
  <si>
    <t>RESELC</t>
  </si>
  <si>
    <t>COM-</t>
  </si>
  <si>
    <t>COMCOA</t>
  </si>
  <si>
    <t>COMCOL</t>
  </si>
  <si>
    <t>COMOIL</t>
  </si>
  <si>
    <t>COMNGA</t>
  </si>
  <si>
    <t>COMHYD</t>
  </si>
  <si>
    <t>COMGEO</t>
  </si>
  <si>
    <t>COMSOL</t>
  </si>
  <si>
    <t>COMWIN</t>
  </si>
  <si>
    <t>COMBIL</t>
  </si>
  <si>
    <t>COMBIG</t>
  </si>
  <si>
    <t>COMWOD</t>
  </si>
  <si>
    <t>COMTID</t>
  </si>
  <si>
    <t>COMELC</t>
  </si>
  <si>
    <t>Communications</t>
  </si>
  <si>
    <t>Internal transport</t>
  </si>
  <si>
    <t>IT</t>
  </si>
  <si>
    <t>Others</t>
  </si>
  <si>
    <t>Land-Road</t>
  </si>
  <si>
    <t>Land-Other</t>
  </si>
  <si>
    <t>Aviation</t>
  </si>
  <si>
    <t>Shipping</t>
  </si>
  <si>
    <t>LR</t>
  </si>
  <si>
    <t>LO</t>
  </si>
  <si>
    <t>AV</t>
  </si>
  <si>
    <t>TRACOA</t>
  </si>
  <si>
    <t>TRACOL</t>
  </si>
  <si>
    <t>TRAOIL</t>
  </si>
  <si>
    <t>TRANGA</t>
  </si>
  <si>
    <t>TRAHYD</t>
  </si>
  <si>
    <t>TRAGEO</t>
  </si>
  <si>
    <t>TRASOL</t>
  </si>
  <si>
    <t>TRAWIN</t>
  </si>
  <si>
    <t>TRABIL</t>
  </si>
  <si>
    <t>TRABIG</t>
  </si>
  <si>
    <t>TRAWOD</t>
  </si>
  <si>
    <t>TRATID</t>
  </si>
  <si>
    <t>TRAELC</t>
  </si>
  <si>
    <t>AGR-</t>
  </si>
  <si>
    <t>AGRCOA</t>
  </si>
  <si>
    <t>AGRCOL</t>
  </si>
  <si>
    <t>AGROIL</t>
  </si>
  <si>
    <t>AGRNGA</t>
  </si>
  <si>
    <t>AGRHYD</t>
  </si>
  <si>
    <t>AGRGEO</t>
  </si>
  <si>
    <t>AGRSOL</t>
  </si>
  <si>
    <t>AGRWIN</t>
  </si>
  <si>
    <t>AGRBIL</t>
  </si>
  <si>
    <t>AGRBIG</t>
  </si>
  <si>
    <t>AGRWOD</t>
  </si>
  <si>
    <t>AGRTID</t>
  </si>
  <si>
    <t>AGRELC</t>
  </si>
  <si>
    <t>Million NZD (2015)</t>
  </si>
  <si>
    <t>PJa</t>
  </si>
  <si>
    <t>AGR</t>
  </si>
  <si>
    <t>Agriculture Coal</t>
  </si>
  <si>
    <t>FTE_AGRCOA</t>
  </si>
  <si>
    <t xml:space="preserve"> </t>
  </si>
  <si>
    <t>Demand~2025</t>
  </si>
  <si>
    <t>Demand~2030</t>
  </si>
  <si>
    <t>Demand~2040</t>
  </si>
  <si>
    <t>Demand~2050</t>
  </si>
  <si>
    <t>PJ_a</t>
  </si>
  <si>
    <t>Share of SI</t>
  </si>
  <si>
    <t>Demand of SI (PJ)</t>
  </si>
  <si>
    <t>RESLPG</t>
  </si>
  <si>
    <t>RESDSL</t>
  </si>
  <si>
    <t xml:space="preserve"> Residential Coal</t>
  </si>
  <si>
    <t>Residential Natural gas</t>
  </si>
  <si>
    <t>Residential LPG</t>
  </si>
  <si>
    <t>Residential Diesel</t>
  </si>
  <si>
    <t>Residential Firewood</t>
  </si>
  <si>
    <t>Residential Geothermal</t>
  </si>
  <si>
    <t>Residential Solar energy</t>
  </si>
  <si>
    <t>DEM</t>
  </si>
  <si>
    <t>DMD</t>
  </si>
  <si>
    <t>*TechDesc</t>
  </si>
  <si>
    <t>Life</t>
  </si>
  <si>
    <t>Annual Availability Factor</t>
  </si>
  <si>
    <t>Lifetime of Process</t>
  </si>
  <si>
    <t>Capacity to Activity Factor</t>
  </si>
  <si>
    <t>Existing Installed Capacity in Pja</t>
  </si>
  <si>
    <t>Bound on activity of a process</t>
  </si>
  <si>
    <t>Demand~2060</t>
  </si>
  <si>
    <t>*Demand Commodity Name</t>
  </si>
  <si>
    <t>Demand Value</t>
  </si>
  <si>
    <t>\I: Technology Name</t>
  </si>
  <si>
    <t>COMLPG</t>
  </si>
  <si>
    <t>COMDSL</t>
  </si>
  <si>
    <t>COMPET</t>
  </si>
  <si>
    <t xml:space="preserve"> Commercial Coal</t>
  </si>
  <si>
    <t>Commercial Natural gas</t>
  </si>
  <si>
    <t>Commercial LPG</t>
  </si>
  <si>
    <t>Commercial Diesel</t>
  </si>
  <si>
    <t>Commercial Biogas</t>
  </si>
  <si>
    <t>Commercial Geothermal</t>
  </si>
  <si>
    <t>Commercial Fuel Oil</t>
  </si>
  <si>
    <t>Commercial petroleum</t>
  </si>
  <si>
    <t>COMCO2</t>
  </si>
  <si>
    <t>Commercial sector CO2</t>
  </si>
  <si>
    <t>kt</t>
  </si>
  <si>
    <t>COMFOL</t>
  </si>
  <si>
    <t>Sector Fuel Technology Existing Coal</t>
  </si>
  <si>
    <t>INVCOST</t>
  </si>
  <si>
    <t>EFF~2025</t>
  </si>
  <si>
    <t>EFF~2040</t>
  </si>
  <si>
    <t>EFF~2060</t>
  </si>
  <si>
    <t>AGRCO2</t>
  </si>
  <si>
    <t>RESCO2</t>
  </si>
  <si>
    <t>Agriculture emissions</t>
  </si>
  <si>
    <t>EFF~0</t>
  </si>
  <si>
    <t>Share-I~UP~0</t>
  </si>
  <si>
    <t>FX</t>
  </si>
  <si>
    <t>FIXOM</t>
  </si>
  <si>
    <t>VAROM</t>
  </si>
  <si>
    <t>Capital costs</t>
  </si>
  <si>
    <t>Fixed  O&amp;M</t>
  </si>
  <si>
    <t>Variable O&amp;M</t>
  </si>
  <si>
    <t>MNZD/Pja</t>
  </si>
  <si>
    <t>MNZD/PJ</t>
  </si>
  <si>
    <t>PRC_RESID</t>
  </si>
  <si>
    <t>CAP2ACT</t>
  </si>
  <si>
    <t>Capacity to activity factor</t>
  </si>
  <si>
    <t>see also VT_NI_OTH_V4.xls</t>
  </si>
  <si>
    <t>*Share-I~UP~2060</t>
  </si>
  <si>
    <t>EFF~2021</t>
  </si>
  <si>
    <t>ACT_BND~UP~2021</t>
  </si>
  <si>
    <t>AFA</t>
  </si>
  <si>
    <t>Demand~2018</t>
  </si>
  <si>
    <t>Demand~2020</t>
  </si>
  <si>
    <t>Share-I~UP~2025</t>
  </si>
  <si>
    <t>ACT_BND</t>
  </si>
  <si>
    <t>ADCF-MoTP-Stat</t>
  </si>
  <si>
    <t>Dairy Cattle Farming Motive Power, Stationary</t>
  </si>
  <si>
    <t>ADCF-IRG</t>
  </si>
  <si>
    <t>Dairy Cattle Farming Irrigation</t>
  </si>
  <si>
    <t>ADCF-MoTP-Stat-VacP_ELC00</t>
  </si>
  <si>
    <t>Dairy Cattle Farming-Vacuum Pump</t>
  </si>
  <si>
    <t>GW</t>
  </si>
  <si>
    <t>ADCF-WH</t>
  </si>
  <si>
    <t>Dairy Cattle Farming Low Temperature Heat (&lt;100 C), Water Heating</t>
  </si>
  <si>
    <t>ADCF-MoTP-Stat-VPVSD_ELC00</t>
  </si>
  <si>
    <t>Dairy Cattle Farming-Vacuum pump with VSD</t>
  </si>
  <si>
    <t>ADCF-MoTP-Mob-Trac</t>
  </si>
  <si>
    <t>Dairy Cattle Farming Motive Power, Mobile</t>
  </si>
  <si>
    <t>ADCF-IRG-Irg_ELC00</t>
  </si>
  <si>
    <t>Dairy Cattle Farming-Irrigation</t>
  </si>
  <si>
    <t>ADCF-MoTP-Mob-MTr</t>
  </si>
  <si>
    <t>ADCF-IRG-IrgVSD_ELC00</t>
  </si>
  <si>
    <t>Dairy Cattle Farming-Irrigation with VSD</t>
  </si>
  <si>
    <t>ADCF-MoTP-Mob-Uti</t>
  </si>
  <si>
    <t>ADCF-WH-Cylinder_ELC00</t>
  </si>
  <si>
    <t>Dairy Cattle Farming-Hot Water Cylinder</t>
  </si>
  <si>
    <t>ADCF-MoTP-Mob-Bike</t>
  </si>
  <si>
    <t>ADCF-WH-Hreco_ELC00</t>
  </si>
  <si>
    <t>Dairy Cattle Farming-Heat Recovery &amp; Heat Pump</t>
  </si>
  <si>
    <t>ADCF-PUMP</t>
  </si>
  <si>
    <t>Dairy Cattle Farming Pumping</t>
  </si>
  <si>
    <t>ADCF-MoTP-Mob-Trac-_DSL00</t>
  </si>
  <si>
    <t>Dairy Cattle Farming-Tractor</t>
  </si>
  <si>
    <t>ADCF-RFGR</t>
  </si>
  <si>
    <t>Dairy Cattle Farming Refrigeration</t>
  </si>
  <si>
    <t>ADCF-MoTP-Mob-MTr-_DSL00</t>
  </si>
  <si>
    <t>Dairy Cattle Farming-Medium Truck</t>
  </si>
  <si>
    <t>ADCF-LIG</t>
  </si>
  <si>
    <t>Dairy Cattle Farming Lighting</t>
  </si>
  <si>
    <t>ADCF-MoTP-Mob-Uti-_DSL00</t>
  </si>
  <si>
    <t>Dairy Cattle Farming-Utility</t>
  </si>
  <si>
    <t>ALIVE-IRG</t>
  </si>
  <si>
    <t>Livestock Farming Irrigation</t>
  </si>
  <si>
    <t>ADCF-MoTP-Mob-Bike-_PET00</t>
  </si>
  <si>
    <t xml:space="preserve">Dairy Cattle Farming-Motorbike/side by side </t>
  </si>
  <si>
    <t>ALIVE-MoTP-Mob-Trac</t>
  </si>
  <si>
    <t>Livestock Farming Motive Power, Mobile</t>
  </si>
  <si>
    <t>ADCF-PUMP-Pump_ELC00</t>
  </si>
  <si>
    <t>Dairy Cattle Farming-Transfer Pumps etc</t>
  </si>
  <si>
    <t>ALIVE-MoTP-Mob-MTr</t>
  </si>
  <si>
    <t>ADCF-RFGR-RF_ELC00</t>
  </si>
  <si>
    <t xml:space="preserve">Dairy Cattle Farming-Refrigeration </t>
  </si>
  <si>
    <t>ALIVE-MoTP-Mob-Uti</t>
  </si>
  <si>
    <t>ADCF-RFGR-HRECSys_ELC00</t>
  </si>
  <si>
    <t>Dairy Cattle Farming-Heat Recovery System</t>
  </si>
  <si>
    <t>ALIVE-MoTP-Mob-Bike</t>
  </si>
  <si>
    <t>ADCF-LIG-LT_ELC00</t>
  </si>
  <si>
    <t>Dairy Cattle Farming-Light</t>
  </si>
  <si>
    <t>ALIVE-LIG</t>
  </si>
  <si>
    <t>Livestock Farming Lighting</t>
  </si>
  <si>
    <t>ALIVE-IRG-Irg_ELC00</t>
  </si>
  <si>
    <t>Livestock Farming-Irrigation</t>
  </si>
  <si>
    <t>AHORT-IRG</t>
  </si>
  <si>
    <t>Horticulture (Outdoor) Irrigation</t>
  </si>
  <si>
    <t>ALIVE-IRG-IrgVSD_ELC00</t>
  </si>
  <si>
    <t>Livestock Farming-Irrigation with VSD</t>
  </si>
  <si>
    <t>AHORT-MoTP-Mob-Trac</t>
  </si>
  <si>
    <t>Horticulture (Outdoor) Motive Power, Mobile</t>
  </si>
  <si>
    <t>ALIVE-MoTP-Mob-Trac-_DSL00</t>
  </si>
  <si>
    <t>Livestock Farming-Tractor</t>
  </si>
  <si>
    <t>AHORT-MoTP-Mob-MTr</t>
  </si>
  <si>
    <t>ALIVE-MoTP-Mob-MTr-_DSL00</t>
  </si>
  <si>
    <t>Livestock Farming-Medium Truck</t>
  </si>
  <si>
    <t>AHORT-MoTP-Mob-Uti</t>
  </si>
  <si>
    <t>ALIVE-MoTP-Mob-Uti-_DSL00</t>
  </si>
  <si>
    <t>Livestock Farming-Utility</t>
  </si>
  <si>
    <t>AHORT-MoTP-Stat</t>
  </si>
  <si>
    <t>Horticulture (Outdoor) Motive Power, Stationary</t>
  </si>
  <si>
    <t>ALIVE-MoTP-Mob-Bike-_PET00</t>
  </si>
  <si>
    <t xml:space="preserve">Livestock Farming-Motorbike/side by side </t>
  </si>
  <si>
    <t>AHORT-LIG</t>
  </si>
  <si>
    <t>Horticulture (Outdoor) Lighting</t>
  </si>
  <si>
    <t>ALIVE-LIG-LT_ELC00</t>
  </si>
  <si>
    <t>Livestock Farming-Light</t>
  </si>
  <si>
    <t>AINDC-SH</t>
  </si>
  <si>
    <t>Indoor Cropping Low Temperature Heat (&lt;100 C), Space Heating</t>
  </si>
  <si>
    <t>AHORT-IRG-Irg_ELC00</t>
  </si>
  <si>
    <t>Horticulture (Outdoor)-Irrigation</t>
  </si>
  <si>
    <t>AINDC-LIG</t>
  </si>
  <si>
    <t>AHORT-IRG-IrgVSD_ELC00</t>
  </si>
  <si>
    <t>Horticulture (Outdoor)-Irrigation with VSD</t>
  </si>
  <si>
    <t>AFORE-MoTP-Stat</t>
  </si>
  <si>
    <t>Forestry and Logging Motive Power, Stationary</t>
  </si>
  <si>
    <t>AHORT-MoTP-Mob-Trac-_DSL00</t>
  </si>
  <si>
    <t>Horticulture (Outdoor)-Tractor</t>
  </si>
  <si>
    <t>AFORE-MoTP-Mob-GB</t>
  </si>
  <si>
    <t>Forestry and Logging Motive Power, Mobile</t>
  </si>
  <si>
    <t>AHORT-MoTP-Mob-MTr-_DSL00</t>
  </si>
  <si>
    <t>Horticulture (Outdoor)-Medium Truck</t>
  </si>
  <si>
    <t>AFORE-MoTP-Mob-CY</t>
  </si>
  <si>
    <t>AHORT-MoTP-Mob-Uti-_DSL00</t>
  </si>
  <si>
    <t>Horticulture (Outdoor)-Utility</t>
  </si>
  <si>
    <t>AFORE-LIG</t>
  </si>
  <si>
    <t>Forestry and Logging Lighting</t>
  </si>
  <si>
    <t>AHORT-MoTP-Stat-Motor_DSL00</t>
  </si>
  <si>
    <t>Horticulture (Outdoor)-Frost Protection windmills</t>
  </si>
  <si>
    <t>AFISH-BOAT</t>
  </si>
  <si>
    <t>Fishing, Hunting and Trapping Motive Power, Mobile</t>
  </si>
  <si>
    <t>AHORT-LIG-LT_ELC00</t>
  </si>
  <si>
    <t>Horticulture (Outdoor)-Light</t>
  </si>
  <si>
    <t>AFISH-RFGR</t>
  </si>
  <si>
    <t>Fishing, Hunting and Trapping Refrigeration</t>
  </si>
  <si>
    <t>AINDC-SH-Boiler_COA00</t>
  </si>
  <si>
    <t>Indoor Cropping-Boiler</t>
  </si>
  <si>
    <t>AFISH-LIG</t>
  </si>
  <si>
    <t>Fishing, Hunting and Trapping Lighting</t>
  </si>
  <si>
    <t>AINDC-SH-Boiler_DSL00</t>
  </si>
  <si>
    <t>AOTH-ELC</t>
  </si>
  <si>
    <t>Other Other - Elec</t>
  </si>
  <si>
    <t>AINDC-LIG-LT_ELC00</t>
  </si>
  <si>
    <t>Indoor Cropping-Light</t>
  </si>
  <si>
    <t>AOTH-FOL</t>
  </si>
  <si>
    <t>Other Other - Fuel Oil</t>
  </si>
  <si>
    <t>AFORE-MoTP-Stat-Motor_ELC00</t>
  </si>
  <si>
    <t>Forestry and Logging-Motive Power Stationery</t>
  </si>
  <si>
    <t>AOTH-LPG</t>
  </si>
  <si>
    <t>Other Other - LPG</t>
  </si>
  <si>
    <t>AOTH-PET</t>
  </si>
  <si>
    <t>Other Other - Petrol</t>
  </si>
  <si>
    <t>AFORE-MoTP-Mob-GB-_DSL00</t>
  </si>
  <si>
    <t>Forestry and Logging-Ground Based</t>
  </si>
  <si>
    <t>AFORE-MoTP-Mob-CY-_DSL00</t>
  </si>
  <si>
    <t>Forestry and Logging-Cable Yarding</t>
  </si>
  <si>
    <t>AFORE-LIG-LT_ELC00</t>
  </si>
  <si>
    <t>Forestry and Logging-Light</t>
  </si>
  <si>
    <t>AFISH-BOAT-Boat_DSL00</t>
  </si>
  <si>
    <t>Fishing, Hunting and Trapping-Boat</t>
  </si>
  <si>
    <t>AFISH-BOAT-Boat_FOL00</t>
  </si>
  <si>
    <t>AFISH-RFGR-RF_ELC00</t>
  </si>
  <si>
    <t>Fishing, Hunting and Trapping-Refrigeration</t>
  </si>
  <si>
    <t>AFISH-LIG-LT_ELC00</t>
  </si>
  <si>
    <t>Fishing, Hunting and Trapping-Light</t>
  </si>
  <si>
    <t>AOTH-ELC-_ELC00</t>
  </si>
  <si>
    <t>Other-Electricity</t>
  </si>
  <si>
    <t>Pja</t>
  </si>
  <si>
    <t>AOTH-FOL-_FOL00</t>
  </si>
  <si>
    <t>Other-Fuel Oil</t>
  </si>
  <si>
    <t>AOTH-LPG-_LPG00</t>
  </si>
  <si>
    <t>Other-LPG</t>
  </si>
  <si>
    <t>AOTH-PET-_PET00</t>
  </si>
  <si>
    <t>Other-Petrol</t>
  </si>
  <si>
    <t>*Delivered energy 2018</t>
  </si>
  <si>
    <t>*Energy from EEUD</t>
  </si>
  <si>
    <t>CAPEX</t>
  </si>
  <si>
    <t>FIXED O&amp;M</t>
  </si>
  <si>
    <t>Actual end-use in 2018</t>
  </si>
  <si>
    <t>Annual utilisation factor</t>
  </si>
  <si>
    <t>*PJ</t>
  </si>
  <si>
    <t>%</t>
  </si>
  <si>
    <t>NZD/kW</t>
  </si>
  <si>
    <t>NZD/kW/yr</t>
  </si>
  <si>
    <t>End-use PJ</t>
  </si>
  <si>
    <t>AGRDSL</t>
  </si>
  <si>
    <t>AGRPET</t>
  </si>
  <si>
    <t>AGRFOL</t>
  </si>
  <si>
    <t>AGRLPG</t>
  </si>
  <si>
    <t>Agriculture diesel oil</t>
  </si>
  <si>
    <t>Agriculture petroleum</t>
  </si>
  <si>
    <t>Agriculture fuel oil</t>
  </si>
  <si>
    <t>Agriculture LPG</t>
  </si>
  <si>
    <t>AGRPLT</t>
  </si>
  <si>
    <t>Agriculture Wood</t>
  </si>
  <si>
    <t>Agriculture pellet</t>
  </si>
  <si>
    <t>AFORE-MoTP-Stat-Motor_DSL00</t>
  </si>
  <si>
    <t>Investment Cost</t>
  </si>
  <si>
    <t>O&amp;M Cost</t>
  </si>
  <si>
    <t>Capacity Factor</t>
  </si>
  <si>
    <t>Consumption of North Island</t>
  </si>
  <si>
    <t>Education Electronics ELC</t>
  </si>
  <si>
    <t>Education Other</t>
  </si>
  <si>
    <t>Education Lighting</t>
  </si>
  <si>
    <t>Education Lighting Incandescent ELC</t>
  </si>
  <si>
    <t>Education Lighting Fluorescent ELC</t>
  </si>
  <si>
    <t>Education Lighting LED ELC</t>
  </si>
  <si>
    <t>Education Boiler Systems COA</t>
  </si>
  <si>
    <t>Education Space Heating</t>
  </si>
  <si>
    <t>Education Boiler Systems DSL</t>
  </si>
  <si>
    <t>Education Boiler Systems FOL</t>
  </si>
  <si>
    <t>Education Boiler Systems NGA</t>
  </si>
  <si>
    <t>Education Burner (Direct Heat) NGA</t>
  </si>
  <si>
    <t>Education Heat Pump Air Source (for Heating) ELC</t>
  </si>
  <si>
    <t>Education Resistance Heater ELC</t>
  </si>
  <si>
    <t>Education Hot Water</t>
  </si>
  <si>
    <t>Education Hot Water Cylinder ELC</t>
  </si>
  <si>
    <t>Education Hot Water Cylinder NGA</t>
  </si>
  <si>
    <t>Education Motive power - mobile DSL</t>
  </si>
  <si>
    <t>Education Motive Power, Mobile</t>
  </si>
  <si>
    <t>Education Motive power - mobile PET</t>
  </si>
  <si>
    <t>Education Motive power Stationery ELC</t>
  </si>
  <si>
    <t>Education Motive Power, Stationery</t>
  </si>
  <si>
    <t>Education Motive power Stationery PET</t>
  </si>
  <si>
    <t>Education Refrigeration Systems ELC</t>
  </si>
  <si>
    <t>Education Refrigeration</t>
  </si>
  <si>
    <t>Education Heat Pump Air Source (for Cooling) ELC</t>
  </si>
  <si>
    <t>Education Space Cooling</t>
  </si>
  <si>
    <t>\I:</t>
  </si>
  <si>
    <t>Healthcare Electronics ELC</t>
  </si>
  <si>
    <t>Healthcare Other</t>
  </si>
  <si>
    <t>Healthcare Lighting</t>
  </si>
  <si>
    <t>Healthcare Lighting Incandescent ELC</t>
  </si>
  <si>
    <t>Healthcare Lighting Fluorescent ELC</t>
  </si>
  <si>
    <t>Healthcare Lighting LED ELC</t>
  </si>
  <si>
    <t>Healthcare Boiler Systems COA</t>
  </si>
  <si>
    <t>Healthcare Space Heating</t>
  </si>
  <si>
    <t>Healthcare Boiler Systems DSL</t>
  </si>
  <si>
    <t>Healthcare Boiler Systems NGA</t>
  </si>
  <si>
    <t>Healthcare Heat Pump Air Source (for Heating) ELC</t>
  </si>
  <si>
    <t>Healthcare Resistance Heater ELC</t>
  </si>
  <si>
    <t>Healthcare Boiler Systems FOL</t>
  </si>
  <si>
    <t>Healthcare Hot Water</t>
  </si>
  <si>
    <t>Healthcare Hot Water Cylinder ELC</t>
  </si>
  <si>
    <t>Healthcare Direct Heat GEO</t>
  </si>
  <si>
    <t>Healthcare Process Heat</t>
  </si>
  <si>
    <t>Healthcare Motive power - mobile DSL</t>
  </si>
  <si>
    <t>Healthcare Motive Power, Mobile</t>
  </si>
  <si>
    <t>Healthcare Motive power - mobile PET</t>
  </si>
  <si>
    <t>Healthcare Motive power Stationery ELC</t>
  </si>
  <si>
    <t>Healthcare Motive Power, Stationery</t>
  </si>
  <si>
    <t>Healthcare Refrigeration Systems ELC</t>
  </si>
  <si>
    <t>Healthcare Refrigeration</t>
  </si>
  <si>
    <t>Healthcare Heat Pump Air Source (for Cooling) ELC</t>
  </si>
  <si>
    <t>Healthcare Space Cooling</t>
  </si>
  <si>
    <t>Office Blocks Electronics ELC</t>
  </si>
  <si>
    <t>Office Blocks Other</t>
  </si>
  <si>
    <t>Office Blocks Lighting</t>
  </si>
  <si>
    <t>Office Blocks Lighting Incandescent ELC</t>
  </si>
  <si>
    <t>Office Blocks Lighting Fluorescent ELC</t>
  </si>
  <si>
    <t>Office Blocks Lighting LED ELC</t>
  </si>
  <si>
    <t>Office Blocks Boiler Systems COA</t>
  </si>
  <si>
    <t>Office Blocks Space Heating</t>
  </si>
  <si>
    <t>Office Blocks Boiler Systems DSL</t>
  </si>
  <si>
    <t>Office Blocks Boiler Systems FOL</t>
  </si>
  <si>
    <t>Office Blocks Boiler Systems NGA</t>
  </si>
  <si>
    <t>Office Blocks Burner (Direct Heat) NGA</t>
  </si>
  <si>
    <t>Office Blocks Heat Pump Air Source (for Heating) ELC</t>
  </si>
  <si>
    <t>Office Blocks Resistance Heater ELC</t>
  </si>
  <si>
    <t>Office Blocks Hot Water</t>
  </si>
  <si>
    <t>Office Blocks Heat Pump (for Heating) ELC</t>
  </si>
  <si>
    <t>Office Blocks Hot Water Cylinder ELC</t>
  </si>
  <si>
    <t>Office Blocks Hot Water Cylinder NGA</t>
  </si>
  <si>
    <t>Office Blocks Motive power - mobile DSL</t>
  </si>
  <si>
    <t>Office Blocks Motive Power, Mobile</t>
  </si>
  <si>
    <t>Office Blocks Motive power - mobile PET</t>
  </si>
  <si>
    <t>Office Blocks Motive power - mobile LPG</t>
  </si>
  <si>
    <t>Office Blocks Motive power Stationery ELC</t>
  </si>
  <si>
    <t>Office Blocks Motive Power, Stationery</t>
  </si>
  <si>
    <t>Office Blocks Heat Pump Air Source (for Cooling) ELC</t>
  </si>
  <si>
    <t>Office Blocks Space Cooling</t>
  </si>
  <si>
    <t>WSR Electronics ELC</t>
  </si>
  <si>
    <t>WSR Other</t>
  </si>
  <si>
    <t>WSR Cooking Elements ELC</t>
  </si>
  <si>
    <t>WSR Cooking</t>
  </si>
  <si>
    <t>WSR Cooking Ovens ELC</t>
  </si>
  <si>
    <t>WSR Cooking Ovens LPG</t>
  </si>
  <si>
    <t>WSR Cooking Ovens NGA</t>
  </si>
  <si>
    <t>WSR Lighting</t>
  </si>
  <si>
    <t>WSR Lighting Incandescent ELC</t>
  </si>
  <si>
    <t>WSR Lighting Fluorescent ELC</t>
  </si>
  <si>
    <t>WSR Lighting LED ELC</t>
  </si>
  <si>
    <t>WSR Boiler Systems COA</t>
  </si>
  <si>
    <t>WSR Space Heating</t>
  </si>
  <si>
    <t>WSR Boiler Systems DSL</t>
  </si>
  <si>
    <t>WSR Boiler Systems FOL</t>
  </si>
  <si>
    <t>WSR Boiler Systems LPG</t>
  </si>
  <si>
    <t>WSR Boiler Systems NGA</t>
  </si>
  <si>
    <t>WSR Burner (Direct Heat) COA</t>
  </si>
  <si>
    <t>WSR Burner (Direct Heat) FOL</t>
  </si>
  <si>
    <t>WSR Burner (Direct Heat) LPG</t>
  </si>
  <si>
    <t>WSR Burner (Direct Heat) NGA</t>
  </si>
  <si>
    <t>WSR Heat Pump Air Source (for Heating) ELC</t>
  </si>
  <si>
    <t>WSR Resistance Heater ELC</t>
  </si>
  <si>
    <t>WSR Direct Heat GEO</t>
  </si>
  <si>
    <t>WSR Hot Water</t>
  </si>
  <si>
    <t>WSR Hot Water Cylinder ELC</t>
  </si>
  <si>
    <t>WSR Hot Water Cylinder NGA</t>
  </si>
  <si>
    <t>WSR Motive power - mobile DSL</t>
  </si>
  <si>
    <t>WSR Motive Power, Mobile</t>
  </si>
  <si>
    <t>WSR Motive power - mobile PET</t>
  </si>
  <si>
    <t>WSR Motive power - mobile LPG</t>
  </si>
  <si>
    <t>WSR Motive power Stationery ELC</t>
  </si>
  <si>
    <t>WSR Motive Power, Stationery</t>
  </si>
  <si>
    <t>WSR Refrigeration Systems ELC</t>
  </si>
  <si>
    <t>WSR Refrigeration</t>
  </si>
  <si>
    <t>WSR Heat Pump Air Source (for Cooling) ELC</t>
  </si>
  <si>
    <t>WSR Space Cooling</t>
  </si>
  <si>
    <t>Other Electronics ELC</t>
  </si>
  <si>
    <t>Other Other</t>
  </si>
  <si>
    <t>Other Lighting</t>
  </si>
  <si>
    <t>Other Lighting Incandescent ELC</t>
  </si>
  <si>
    <t>Other Lighting Fluorescent ELC</t>
  </si>
  <si>
    <t>Other Lighting LED ELC</t>
  </si>
  <si>
    <t>Other Boiler Systems COA</t>
  </si>
  <si>
    <t>Other Space Heating</t>
  </si>
  <si>
    <t>Other Boiler Systems DSL</t>
  </si>
  <si>
    <t>Other Boiler Systems FOL</t>
  </si>
  <si>
    <t>Other Boiler Systems NGA</t>
  </si>
  <si>
    <t>Other Burner (Direct Heat) NGA</t>
  </si>
  <si>
    <t>Other Heat Pump Air Source (for Heating) ELC</t>
  </si>
  <si>
    <t>Other Resistance Heater ELC</t>
  </si>
  <si>
    <t>Other Hot Water</t>
  </si>
  <si>
    <t>Other Hot Water Cylinder ELC</t>
  </si>
  <si>
    <t>Other Hot Water Cylinder NGA</t>
  </si>
  <si>
    <t>Other Direct Heat GEO</t>
  </si>
  <si>
    <t>Other Motive power - mobile DSL</t>
  </si>
  <si>
    <t>Other Motive Power, Mobile</t>
  </si>
  <si>
    <t>Other Motive power - mobile PET</t>
  </si>
  <si>
    <t>Other Motive power - mobile FOL</t>
  </si>
  <si>
    <t>Other Motive power Stationery ELC</t>
  </si>
  <si>
    <t>Other Motive Power, Stationery</t>
  </si>
  <si>
    <t>Other Heat Pump Air Source (for Cooling) ELC</t>
  </si>
  <si>
    <t>Other Space Cooling</t>
  </si>
  <si>
    <t>C_EDU-OTH_ELEC-ELC00</t>
  </si>
  <si>
    <t>C_EDU-OTH</t>
  </si>
  <si>
    <t>C_EDU-LT</t>
  </si>
  <si>
    <t>C_EDU-LT_INC-ELC00</t>
  </si>
  <si>
    <t>C_EDU-LT_FLU-ELC00</t>
  </si>
  <si>
    <t>C_EDU-LT_LED-ELC00</t>
  </si>
  <si>
    <t>C_EDU-SH_Boiler-COA00</t>
  </si>
  <si>
    <t>C_EDU-SH</t>
  </si>
  <si>
    <t>C_EDU-SH_Boiler-DSL00</t>
  </si>
  <si>
    <t>C_EDU-SH_Boiler-FOL00</t>
  </si>
  <si>
    <t>C_EDU-SH_Boiler-NGA00</t>
  </si>
  <si>
    <t>C_EDU-SH_Burner-NGA00</t>
  </si>
  <si>
    <t>C_EDU-SH_AIRHP-ELC00</t>
  </si>
  <si>
    <t>C_EDU-SH_RH-ELC00</t>
  </si>
  <si>
    <t>C_EDU-WH_Boiler-COA00</t>
  </si>
  <si>
    <t>C_EDU-WH</t>
  </si>
  <si>
    <t>C_EDU-WH_Cylinder-ELC00</t>
  </si>
  <si>
    <t>C_EDU-WH_Cylinder-NGA00</t>
  </si>
  <si>
    <t>C_EDU-MPM_-DSL00</t>
  </si>
  <si>
    <t>C_EDU-MPM</t>
  </si>
  <si>
    <t>C_EDU-MPM_-PET00</t>
  </si>
  <si>
    <t>C_EDU-MPS_-ELC00</t>
  </si>
  <si>
    <t>C_EDU-MPS</t>
  </si>
  <si>
    <t>C_EDU-MPS_-PET00</t>
  </si>
  <si>
    <t>C_EDU-RF_Refriger-ELC00</t>
  </si>
  <si>
    <t>C_EDU-RF</t>
  </si>
  <si>
    <t>C_EDU-SC_AirHP-ELC00</t>
  </si>
  <si>
    <t>C_EDU-SC</t>
  </si>
  <si>
    <t>C_HLTH-OTH_ELEC-ELC00</t>
  </si>
  <si>
    <t>C_HLTH-OTH</t>
  </si>
  <si>
    <t>C_HLTH-LT</t>
  </si>
  <si>
    <t>C_HLTH-LT_INC-ELC00</t>
  </si>
  <si>
    <t>C_HLTH-LT_FLU-ELC00</t>
  </si>
  <si>
    <t>C_HLTH-LT_LED-ELC00</t>
  </si>
  <si>
    <t>C_HLTH-SH_Boiler-COA00</t>
  </si>
  <si>
    <t>C_HLTH-SH</t>
  </si>
  <si>
    <t>C_HLTH-SH_Boiler-DSL00</t>
  </si>
  <si>
    <t>C_HLTH-SH_Boiler-NGA00</t>
  </si>
  <si>
    <t>C_HLTH-SH_AIRHP-ELC00</t>
  </si>
  <si>
    <t>C_HLTH-SH_RH-ELC00</t>
  </si>
  <si>
    <t>C_HLTH-WH_Boiler-FOL00</t>
  </si>
  <si>
    <t>C_HLTH-WH</t>
  </si>
  <si>
    <t>C_HLTH-WH_Boiler-COA00</t>
  </si>
  <si>
    <t>C_HLTH-WH_Cylinder-ELC00</t>
  </si>
  <si>
    <t>C_HLTH-WH_DirectH-GEO00</t>
  </si>
  <si>
    <t>C_HLTH-PH_RH-ELC00</t>
  </si>
  <si>
    <t>C_HLTH-PH</t>
  </si>
  <si>
    <t>C_HLTH-PH_Boiler-COA00</t>
  </si>
  <si>
    <t>C_HLTH-MPM_-DSL00</t>
  </si>
  <si>
    <t>C_HLTH-MPM</t>
  </si>
  <si>
    <t>C_HLTH-MPM_-PET00</t>
  </si>
  <si>
    <t>C_HLTH-MPS_-ELC00</t>
  </si>
  <si>
    <t>C_HLTH-MPS</t>
  </si>
  <si>
    <t>C_HLTH-RF_Refriger-ELC00</t>
  </si>
  <si>
    <t>C_HLTH-RF</t>
  </si>
  <si>
    <t>C_HLTH-SC_AIRHP-ELC00</t>
  </si>
  <si>
    <t>C_HLTH-SC</t>
  </si>
  <si>
    <t>C_OFFC-OTH_EELC-ELC00</t>
  </si>
  <si>
    <t>C_OFFC-OTH</t>
  </si>
  <si>
    <t>C_OFFC-LT</t>
  </si>
  <si>
    <t>C_OFFC-LT_INC-ELC00</t>
  </si>
  <si>
    <t>C_OFFC-LT_FLU-ELC00</t>
  </si>
  <si>
    <t>C_OFFC-LT_LED-ELC00</t>
  </si>
  <si>
    <t>C_OFFC-SH_Boiler-COA00</t>
  </si>
  <si>
    <t>C_OFFC-SH</t>
  </si>
  <si>
    <t>C_OFFC-SH_Boiler-DSL00</t>
  </si>
  <si>
    <t>C_OFFC-SH_Boiler-FOL00</t>
  </si>
  <si>
    <t>C_OFFC-SH_Boiler-NGA00</t>
  </si>
  <si>
    <t>C_OFFC-SH_Burner-NGA00</t>
  </si>
  <si>
    <t>C_OFFC-SH_AirHP-ELC00</t>
  </si>
  <si>
    <t>C_OFFC-SH_RH-ELC00</t>
  </si>
  <si>
    <t>C_OFFC-WH_Boiler-FOL00</t>
  </si>
  <si>
    <t>C_OFFC-WH</t>
  </si>
  <si>
    <t>C_OFFC-WH_Boiler-COA00</t>
  </si>
  <si>
    <t>C_OFFC-WH_AirHP-ELC00</t>
  </si>
  <si>
    <t>C_OFFC-WH_Cylinder-ELC00</t>
  </si>
  <si>
    <t>C_OFFC-WH_Cylinder-NGA00</t>
  </si>
  <si>
    <t>C_OFFC-MPM_-DSL00</t>
  </si>
  <si>
    <t>C_OFFC-MPM</t>
  </si>
  <si>
    <t>C_OFFC-MPM_-PET00</t>
  </si>
  <si>
    <t>C_OFFC-MPM_-LPG00</t>
  </si>
  <si>
    <t>C_OFFC-MPS_-ELC00</t>
  </si>
  <si>
    <t>C_OFFC-MPS</t>
  </si>
  <si>
    <t>C_OFFC-SC_AIRHP-ELC00</t>
  </si>
  <si>
    <t>C_OFFC-SC</t>
  </si>
  <si>
    <t>C_WSR-OTH_ELEC-ELC00</t>
  </si>
  <si>
    <t>C_WSR-OTH</t>
  </si>
  <si>
    <t>C_WSR-CK_Elements-ELC00</t>
  </si>
  <si>
    <t>C_WSR-CK</t>
  </si>
  <si>
    <t>C_WSR-CK_Ovens-ELC00</t>
  </si>
  <si>
    <t>C_WSR-CK_Ovens-LPG00</t>
  </si>
  <si>
    <t>C_WSR-CK_Ovens-NGA00</t>
  </si>
  <si>
    <t>C_WSR-LT</t>
  </si>
  <si>
    <t>C_WSR-LT_INC-ELC00</t>
  </si>
  <si>
    <t>C_WSR-LT_FLU-ELC00</t>
  </si>
  <si>
    <t>C_WSR-LT_LED-ELC00</t>
  </si>
  <si>
    <t>C_WSR-SH_Boiler-COA00</t>
  </si>
  <si>
    <t>C_WSR-SH</t>
  </si>
  <si>
    <t>C_WSR-SH_Boiler-DSL00</t>
  </si>
  <si>
    <t>C_WSR-SH_Boiler-FOL00</t>
  </si>
  <si>
    <t>C_WSR-SH_Boiler-LPG00</t>
  </si>
  <si>
    <t>C_WSR-SH_Boiler-NGA00</t>
  </si>
  <si>
    <t>C_WSR-SH_HeatHD-COA00</t>
  </si>
  <si>
    <t>C_WSR-SH_HeatHD-FOL00</t>
  </si>
  <si>
    <t>C_WSR-SH_HeatHD-LPG00</t>
  </si>
  <si>
    <t>C_WSR-SH_HeatHD-NGA00</t>
  </si>
  <si>
    <t>C_WSR-SH_AirHP-ELC00</t>
  </si>
  <si>
    <t>C_WSR-SH_RH-ELC00</t>
  </si>
  <si>
    <t>C_WSR-MPM_-DSL00</t>
  </si>
  <si>
    <t>C_WSR-MPM</t>
  </si>
  <si>
    <t>C_WSR-MPM_-PET00</t>
  </si>
  <si>
    <t>C_WSR-MPM_-LPG00</t>
  </si>
  <si>
    <t>C_WSR-MPS_-ELC00</t>
  </si>
  <si>
    <t>C_WSR-MPS</t>
  </si>
  <si>
    <t>C_WSR-RF_Refriger-ELC00</t>
  </si>
  <si>
    <t>C_WSR-RF</t>
  </si>
  <si>
    <t>C_WSR-SC_AIRHP-ELC00</t>
  </si>
  <si>
    <t>C_WSR-SC</t>
  </si>
  <si>
    <t>C_OTH-OTH_Elec-ELC00</t>
  </si>
  <si>
    <t>C_OTH-OTH</t>
  </si>
  <si>
    <t>C_OTH-LT</t>
  </si>
  <si>
    <t>C_OTH-LT_INC-ELC00</t>
  </si>
  <si>
    <t>C_OTH-LT_FLU-ELC00</t>
  </si>
  <si>
    <t>C_OTH-LT_LED-ELC00</t>
  </si>
  <si>
    <t>C_OTH-SH_Boiler-COA00</t>
  </si>
  <si>
    <t>C_OTH-SH</t>
  </si>
  <si>
    <t>C_OTH-SH_Boiler-DSL00</t>
  </si>
  <si>
    <t>C_OTH-SH_Boiler-FOL00</t>
  </si>
  <si>
    <t>C_OTH-SH_Boiler-NGA00</t>
  </si>
  <si>
    <t>C_OTH-SH_Burner-NGA00</t>
  </si>
  <si>
    <t>C_OTH-SH_AirHP-ELC00</t>
  </si>
  <si>
    <t>C_OTH-SH_RH-ELC00</t>
  </si>
  <si>
    <t>C_OTH-WH_Boiler-FOL00</t>
  </si>
  <si>
    <t>C_OTH-WH</t>
  </si>
  <si>
    <t>C_OTH-WH_Boiler-COA00</t>
  </si>
  <si>
    <t>C_OTH-WH_Cylinder-ELC00</t>
  </si>
  <si>
    <t>C_OTH-WH_Cylinder-NGA00</t>
  </si>
  <si>
    <t>C_OTH-WH_DirectH-GEO00</t>
  </si>
  <si>
    <t>C_OTH-MPM_-DSL00</t>
  </si>
  <si>
    <t>C_OTH-MPM</t>
  </si>
  <si>
    <t>C_OTH-MPM_-PET00</t>
  </si>
  <si>
    <t>C_OTH-MPM_-FOL00</t>
  </si>
  <si>
    <t>C_OTH-MPS_-ELC00</t>
  </si>
  <si>
    <t>C_OTH-MPS</t>
  </si>
  <si>
    <t>C_OTH-SC_AIRHP-ELC00</t>
  </si>
  <si>
    <t>C_OTH-SC</t>
  </si>
  <si>
    <t>COMPLT</t>
  </si>
  <si>
    <t>Commercial wood</t>
  </si>
  <si>
    <t>Commercial pellet</t>
  </si>
  <si>
    <t>C_WSR-WH</t>
  </si>
  <si>
    <t>C_WSR-WH_Boiler-COA00</t>
  </si>
  <si>
    <t>C_WSR-WH_Cylinder-ELC00</t>
  </si>
  <si>
    <t>C_WSR-WH_Cylinder-NGA00</t>
  </si>
  <si>
    <t>*Delivered energy</t>
  </si>
  <si>
    <t>*ACT_BND~Total</t>
  </si>
  <si>
    <t>Energy consumption 2018</t>
  </si>
  <si>
    <t>Capacity to activity</t>
  </si>
  <si>
    <t>*NI Split</t>
  </si>
  <si>
    <t>*Share~UP~2018</t>
  </si>
  <si>
    <t>C_WSR-SH_DirectH-GEO00</t>
  </si>
  <si>
    <t>Residential sector commodity and process descriptions</t>
  </si>
  <si>
    <t>RESPET</t>
  </si>
  <si>
    <t>Residential petroleum</t>
  </si>
  <si>
    <t>Residential CO2 emissions</t>
  </si>
  <si>
    <t>R_DDW-SH</t>
  </si>
  <si>
    <t>Detached dwellings - Low Temperature Heat (&lt;100 C), Space Heating</t>
  </si>
  <si>
    <t>R_DDW-WH</t>
  </si>
  <si>
    <t>Detached dwellings - Low Temperature Heat (&lt;100 C), Water Heating</t>
  </si>
  <si>
    <t>R_DDW-CK</t>
  </si>
  <si>
    <t>Detached dwellings - Intermediate Heat (100-300 C), Cooking</t>
  </si>
  <si>
    <t>R_DDW-RF</t>
  </si>
  <si>
    <t>Detached dwellings - Refrigeration</t>
  </si>
  <si>
    <t>R_DDW-CD</t>
  </si>
  <si>
    <t>Detached dwellings - Low Temperature Heat (&lt;100 C), Clothes Drying</t>
  </si>
  <si>
    <t>R_DDW-SC</t>
  </si>
  <si>
    <t>Detached dwellings - Space Cooling</t>
  </si>
  <si>
    <t>R_DDW-CW</t>
  </si>
  <si>
    <t>Detached dwellings - Low Temperature Heat (&lt;100 C), Clothes Washing</t>
  </si>
  <si>
    <t>R_DDW-DW</t>
  </si>
  <si>
    <t>Detached dwellings - Low Temperature Heat (&lt; 100 C), Dishwashers</t>
  </si>
  <si>
    <t>R_DDW-LT</t>
  </si>
  <si>
    <t>Detached dwellings - Lighting</t>
  </si>
  <si>
    <t>R_DDW-OTH</t>
  </si>
  <si>
    <t>Detached dwellings - Electronics and Other Electrical Uses</t>
  </si>
  <si>
    <t>R_DDW-MPS</t>
  </si>
  <si>
    <t>Detached dwellings - Motive Power, Stationary</t>
  </si>
  <si>
    <t>R_DDW-MPM</t>
  </si>
  <si>
    <t>Detached dwellings - Motive Power, Mobile</t>
  </si>
  <si>
    <t>R_JDW-SH</t>
  </si>
  <si>
    <t>Joined dwellings - Low Temperature Heat (&lt;100 C), Space Heating</t>
  </si>
  <si>
    <t>R_JDW-WH</t>
  </si>
  <si>
    <t>Joined dwellings - Low Temperature Heat (&lt;100 C), Water Heating</t>
  </si>
  <si>
    <t>R_JDW-CK</t>
  </si>
  <si>
    <t>Joined dwellings - Intermediate Heat (100-300 C), Cooking</t>
  </si>
  <si>
    <t>R_JDW-RF</t>
  </si>
  <si>
    <t>Joined dwellings - Refrigeration</t>
  </si>
  <si>
    <t>R_JDW-CD</t>
  </si>
  <si>
    <t>Joined dwellings - Low Temperature Heat (&lt;100 C), Clothes Drying</t>
  </si>
  <si>
    <t>R_JDW-SC</t>
  </si>
  <si>
    <t>Joined dwellings - Space Cooling</t>
  </si>
  <si>
    <t>R_JDW-CW</t>
  </si>
  <si>
    <t>Joined dwellings - Low Temperature Heat (&lt;100 C), Clothes Washing</t>
  </si>
  <si>
    <t>R_JDW-DW</t>
  </si>
  <si>
    <t>Joined dwellings - Low Temperature Heat (&lt; 100 C), Dishwashers</t>
  </si>
  <si>
    <t>R_JDW-LT</t>
  </si>
  <si>
    <t>Joined dwellings - Lighting</t>
  </si>
  <si>
    <t>R_JDW-OTH</t>
  </si>
  <si>
    <t>Joined dwellings - Electronics and Other Electrical Uses</t>
  </si>
  <si>
    <t>R_JDW-MPS</t>
  </si>
  <si>
    <t>Joined dwellings - Motive Power, Stationary</t>
  </si>
  <si>
    <t>R_JDW-MPM</t>
  </si>
  <si>
    <t>Joined dwellings - Motive Power, Mobile</t>
  </si>
  <si>
    <t>Fuel supply to residential sector</t>
  </si>
  <si>
    <t>PET</t>
  </si>
  <si>
    <t>*NCAP_PASTI</t>
  </si>
  <si>
    <t>Investment cost</t>
  </si>
  <si>
    <t>O&amp;M costs</t>
  </si>
  <si>
    <t>NCAP_PASTI</t>
  </si>
  <si>
    <t>NCAP_BND</t>
  </si>
  <si>
    <t>NCAP_BND~0</t>
  </si>
  <si>
    <t>AFA~LO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</si>
</sst>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5">
    <numFmt numFmtId="43" formatCode="_-* #,##0.00_-;\-* #,##0.00_-;_-* &quot;-&quot;??_-;_-@_-"/>
    <numFmt numFmtId="164" formatCode="_ * #,##0.00_ ;_ * \-#,##0.00_ ;_ * &quot;-&quot;??_ ;_ @_ "/>
    <numFmt numFmtId="165" formatCode="_(&quot;$&quot;* #,##0.00_);_(&quot;$&quot;* \(#,##0.00\);_(&quot;$&quot;* &quot;-&quot;??_);_(@_)"/>
    <numFmt numFmtId="166" formatCode="_-&quot;$&quot;* #,##0.00_-;\-&quot;$&quot;* #,##0.00_-;_-&quot;$&quot;* &quot;-&quot;??_-;_-@_-"/>
    <numFmt numFmtId="167" formatCode="0.000"/>
    <numFmt numFmtId="168" formatCode="0.0"/>
    <numFmt numFmtId="169" formatCode="0.0%"/>
    <numFmt numFmtId="170" formatCode="\Te\x\t"/>
    <numFmt numFmtId="171" formatCode="#,##0_ ;\-#,##0\ "/>
    <numFmt numFmtId="172" formatCode="#,##0.0_ ;\-#,##0.0\ "/>
    <numFmt numFmtId="173" formatCode="#,##0.00_ ;\-#,##0.00\ "/>
    <numFmt numFmtId="174" formatCode="#,##0.000_ ;\-#,##0.000\ "/>
    <numFmt numFmtId="175" formatCode="[$-C09]d\ mmmm\ yyyy;@"/>
    <numFmt numFmtId="176" formatCode="_-[$€-2]* #,##0.00_-;\-[$€-2]* #,##0.00_-;_-[$€-2]* &quot;-&quot;??_-"/>
    <numFmt numFmtId="177" formatCode="_*#,##0.00;[Red]_*\(#,##0.00\);_*\-"/>
    <numFmt numFmtId="178" formatCode="#,##0\ ;\(#,##0\)"/>
    <numFmt numFmtId="179" formatCode="#,##0.0\ ;\(#,##0.0\)"/>
    <numFmt numFmtId="180" formatCode="#,##0.00\ ;\(#,##0.00\)"/>
    <numFmt numFmtId="181" formatCode="d\ mmm"/>
    <numFmt numFmtId="182" formatCode="d\ mmm\ yyyy"/>
    <numFmt numFmtId="183" formatCode="_-\$* #,##0.00_-;&quot;-$&quot;* #,##0.00_-;_-\$* \-??_-;_-@_-"/>
    <numFmt numFmtId="184" formatCode="#,###,;[Red]\-#,###,;0"/>
    <numFmt numFmtId="185" formatCode="_([$€-2]* #,##0.00_);_([$€-2]* \(#,##0.00\);_([$€-2]* &quot;-&quot;??_)"/>
    <numFmt numFmtId="186" formatCode="_-* #,##0_-;\-* #,##0_-;_-* &quot;-&quot;??_-;_-@_-"/>
    <numFmt numFmtId="187" formatCode="_-* #,##0.000_-;\-* #,##0.000_-;_-* &quot;-&quot;??_-;_-@_-"/>
  </numFmts>
  <fonts count="123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0"/>
      <color indexed="12"/>
      <name val="Arial"/>
      <family val="2"/>
    </font>
    <font>
      <sz val="10"/>
      <name val="Courier"/>
      <family val="3"/>
    </font>
    <font>
      <b/>
      <sz val="10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color indexed="8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8"/>
      <color theme="1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sz val="10"/>
      <name val="Calibri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2"/>
      <color theme="3"/>
      <name val="Calibri"/>
      <family val="2"/>
      <scheme val="minor"/>
    </font>
    <font>
      <b/>
      <sz val="10"/>
      <color indexed="12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indexed="8"/>
      <name val="Arial"/>
      <family val="2"/>
    </font>
    <font>
      <b/>
      <sz val="8"/>
      <name val="Arial"/>
      <family val="2"/>
    </font>
    <font>
      <sz val="10"/>
      <name val="MS Sans Serif"/>
      <family val="2"/>
    </font>
    <font>
      <b/>
      <sz val="12"/>
      <name val="Arial"/>
      <family val="2"/>
    </font>
    <font>
      <sz val="8"/>
      <name val="Arial"/>
      <family val="2"/>
    </font>
    <font>
      <sz val="10"/>
      <color indexed="12"/>
      <name val="Arial"/>
      <family val="2"/>
    </font>
    <font>
      <u/>
      <sz val="10"/>
      <color indexed="24"/>
      <name val="Arial"/>
      <family val="2"/>
    </font>
    <font>
      <sz val="11"/>
      <color indexed="8"/>
      <name val="Arial Mäori"/>
      <family val="2"/>
    </font>
    <font>
      <sz val="10"/>
      <name val="Times New Roman"/>
      <family val="1"/>
    </font>
    <font>
      <i/>
      <sz val="10"/>
      <name val="Arial"/>
      <family val="2"/>
    </font>
    <font>
      <sz val="10"/>
      <name val="Helv"/>
      <family val="2"/>
    </font>
    <font>
      <sz val="9"/>
      <name val="AGaramond"/>
    </font>
    <font>
      <b/>
      <sz val="11"/>
      <color indexed="10"/>
      <name val="Calibri"/>
      <family val="2"/>
    </font>
    <font>
      <sz val="10"/>
      <name val="CG Times"/>
      <family val="1"/>
    </font>
    <font>
      <sz val="11"/>
      <color indexed="8"/>
      <name val="Arial"/>
      <family val="2"/>
    </font>
    <font>
      <sz val="10"/>
      <name val="Palatino"/>
      <family val="1"/>
    </font>
    <font>
      <u/>
      <sz val="10"/>
      <name val="Arial"/>
      <family val="2"/>
    </font>
    <font>
      <sz val="10"/>
      <name val="Arial Narrow"/>
      <family val="2"/>
    </font>
    <font>
      <sz val="9"/>
      <name val="GillSans"/>
      <family val="2"/>
    </font>
    <font>
      <sz val="9"/>
      <name val="GillSans Light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b/>
      <sz val="10"/>
      <name val="MS Sans Serif"/>
      <family val="2"/>
    </font>
    <font>
      <b/>
      <sz val="10"/>
      <color indexed="50"/>
      <name val="Arial"/>
      <family val="2"/>
    </font>
    <font>
      <b/>
      <sz val="10"/>
      <color indexed="32"/>
      <name val="Arial"/>
      <family val="2"/>
    </font>
    <font>
      <b/>
      <sz val="18"/>
      <color indexed="62"/>
      <name val="Cambria"/>
      <family val="2"/>
    </font>
    <font>
      <sz val="10"/>
      <color indexed="8"/>
      <name val="CG Times"/>
      <family val="1"/>
    </font>
    <font>
      <b/>
      <sz val="10"/>
      <color indexed="41"/>
      <name val="Arial"/>
      <family val="2"/>
    </font>
    <font>
      <sz val="8"/>
      <color indexed="9"/>
      <name val="Arial"/>
      <family val="2"/>
    </font>
    <font>
      <b/>
      <sz val="12"/>
      <color indexed="45"/>
      <name val="Arial"/>
      <family val="2"/>
    </font>
    <font>
      <b/>
      <sz val="12"/>
      <color indexed="25"/>
      <name val="Arial"/>
      <family val="2"/>
    </font>
    <font>
      <b/>
      <sz val="9"/>
      <color indexed="8"/>
      <name val="CG Times"/>
      <family val="1"/>
    </font>
    <font>
      <sz val="9"/>
      <name val="Times New Roman"/>
      <family val="1"/>
    </font>
    <font>
      <sz val="11"/>
      <color rgb="FF3F3F76"/>
      <name val="Calibri"/>
      <family val="2"/>
    </font>
    <font>
      <b/>
      <sz val="9"/>
      <name val="Times New Roman"/>
      <family val="1"/>
    </font>
    <font>
      <sz val="11"/>
      <color indexed="54"/>
      <name val="Calibri"/>
      <family val="2"/>
    </font>
    <font>
      <sz val="11"/>
      <color indexed="54"/>
      <name val="Calibri"/>
      <family val="2"/>
      <scheme val="minor"/>
    </font>
    <font>
      <sz val="11"/>
      <color rgb="FF9C6500"/>
      <name val="Calibri"/>
      <family val="2"/>
    </font>
    <font>
      <b/>
      <sz val="10"/>
      <color rgb="FF0070C0"/>
      <name val="Calibri"/>
      <family val="2"/>
      <scheme val="minor"/>
    </font>
    <font>
      <sz val="10"/>
      <color rgb="FFFF0000"/>
      <name val="Calibri"/>
      <family val="2"/>
      <scheme val="minor"/>
    </font>
    <font>
      <sz val="14"/>
      <color indexed="9"/>
      <name val="Calibri"/>
      <family val="2"/>
      <scheme val="minor"/>
    </font>
    <font>
      <b/>
      <sz val="8"/>
      <color indexed="12"/>
      <name val="Arial"/>
      <family val="2"/>
    </font>
    <font>
      <sz val="10"/>
      <name val="Arial"/>
      <family val="2"/>
    </font>
    <font>
      <u/>
      <sz val="11"/>
      <color theme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Arial"/>
    </font>
  </fonts>
  <fills count="12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26"/>
      </patternFill>
    </fill>
    <fill>
      <patternFill patternType="solid">
        <fgColor indexed="45"/>
        <bgColor indexed="48"/>
      </patternFill>
    </fill>
    <fill>
      <patternFill patternType="solid">
        <fgColor indexed="35"/>
        <bgColor indexed="26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35"/>
      </patternFill>
    </fill>
    <fill>
      <patternFill patternType="solid">
        <fgColor indexed="46"/>
        <bgColor indexed="45"/>
      </patternFill>
    </fill>
    <fill>
      <patternFill patternType="solid">
        <fgColor indexed="9"/>
        <bgColor indexed="26"/>
      </patternFill>
    </fill>
    <fill>
      <patternFill patternType="solid">
        <fgColor indexed="47"/>
        <bgColor indexed="34"/>
      </patternFill>
    </fill>
    <fill>
      <patternFill patternType="solid">
        <fgColor indexed="44"/>
        <bgColor indexed="40"/>
      </patternFill>
    </fill>
    <fill>
      <patternFill patternType="solid">
        <fgColor indexed="31"/>
        <bgColor indexed="15"/>
      </patternFill>
    </fill>
    <fill>
      <patternFill patternType="solid">
        <fgColor indexed="29"/>
        <bgColor indexed="45"/>
      </patternFill>
    </fill>
    <fill>
      <patternFill patternType="solid">
        <fgColor indexed="34"/>
        <bgColor indexed="47"/>
      </patternFill>
    </fill>
    <fill>
      <patternFill patternType="solid">
        <fgColor indexed="11"/>
        <bgColor indexed="49"/>
      </patternFill>
    </fill>
    <fill>
      <patternFill patternType="solid">
        <fgColor indexed="22"/>
        <bgColor indexed="31"/>
      </patternFill>
    </fill>
    <fill>
      <patternFill patternType="solid">
        <fgColor indexed="50"/>
        <bgColor indexed="40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4"/>
        <bgColor indexed="22"/>
      </patternFill>
    </fill>
    <fill>
      <patternFill patternType="solid">
        <fgColor indexed="61"/>
        <bgColor indexed="48"/>
      </patternFill>
    </fill>
    <fill>
      <patternFill patternType="solid">
        <fgColor indexed="49"/>
        <bgColor indexed="57"/>
      </patternFill>
    </fill>
    <fill>
      <patternFill patternType="solid">
        <fgColor indexed="52"/>
        <bgColor indexed="51"/>
      </patternFill>
    </fill>
    <fill>
      <patternFill patternType="solid">
        <fgColor indexed="56"/>
      </patternFill>
    </fill>
    <fill>
      <patternFill patternType="solid">
        <fgColor indexed="62"/>
        <bgColor indexed="58"/>
      </patternFill>
    </fill>
    <fill>
      <patternFill patternType="solid">
        <fgColor indexed="10"/>
        <bgColor indexed="60"/>
      </patternFill>
    </fill>
    <fill>
      <patternFill patternType="solid">
        <fgColor indexed="19"/>
        <bgColor indexed="61"/>
      </patternFill>
    </fill>
    <fill>
      <patternFill patternType="solid">
        <fgColor indexed="57"/>
        <bgColor indexed="21"/>
      </patternFill>
    </fill>
    <fill>
      <patternFill patternType="solid">
        <fgColor indexed="54"/>
      </patternFill>
    </fill>
    <fill>
      <patternFill patternType="solid">
        <fgColor indexed="54"/>
        <bgColor indexed="23"/>
      </patternFill>
    </fill>
    <fill>
      <patternFill patternType="solid">
        <fgColor indexed="53"/>
        <bgColor indexed="52"/>
      </patternFill>
    </fill>
    <fill>
      <patternFill patternType="solid">
        <fgColor indexed="9"/>
      </patternFill>
    </fill>
    <fill>
      <patternFill patternType="solid">
        <fgColor indexed="55"/>
        <bgColor indexed="23"/>
      </patternFill>
    </fill>
    <fill>
      <patternFill patternType="solid">
        <fgColor indexed="27"/>
        <bgColor indexed="42"/>
      </patternFill>
    </fill>
    <fill>
      <patternFill patternType="solid">
        <fgColor indexed="56"/>
        <bgColor indexed="58"/>
      </patternFill>
    </fill>
    <fill>
      <patternFill patternType="solid">
        <fgColor indexed="48"/>
        <bgColor indexed="61"/>
      </patternFill>
    </fill>
    <fill>
      <patternFill patternType="solid">
        <fgColor indexed="43"/>
        <bgColor indexed="26"/>
      </patternFill>
    </fill>
    <fill>
      <patternFill patternType="mediumGray">
        <fgColor indexed="22"/>
      </patternFill>
    </fill>
    <fill>
      <patternFill patternType="solid">
        <fgColor indexed="15"/>
        <bgColor indexed="41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8"/>
        <bgColor indexed="18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9"/>
      </patternFill>
    </fill>
    <fill>
      <patternFill patternType="solid">
        <fgColor indexed="25"/>
        <bgColor indexed="61"/>
      </patternFill>
    </fill>
    <fill>
      <patternFill patternType="solid">
        <fgColor indexed="34"/>
        <bgColor indexed="13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99"/>
        <bgColor rgb="FF000000"/>
      </patternFill>
    </fill>
    <fill>
      <patternFill patternType="solid">
        <fgColor rgb="FFCCFFCC"/>
        <bgColor rgb="FF000000"/>
      </patternFill>
    </fill>
    <fill>
      <patternFill patternType="solid">
        <fgColor rgb="FFDAEEF3"/>
        <bgColor rgb="FF000000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rgb="FF000000"/>
      </patternFill>
    </fill>
    <fill>
      <patternFill patternType="solid">
        <fgColor theme="5" tint="0.59999389629810485"/>
        <bgColor rgb="FF000000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/>
        <bgColor indexed="64"/>
      </patternFill>
    </fill>
  </fills>
  <borders count="8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/>
      <bottom style="thin">
        <color theme="4" tint="0.39997558519241921"/>
      </bottom>
      <diagonal/>
    </border>
    <border>
      <left style="thin">
        <color indexed="64"/>
      </left>
      <right/>
      <top/>
      <bottom style="thin">
        <color theme="4" tint="0.39997558519241921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thick">
        <color indexed="31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medium">
        <color indexed="24"/>
      </bottom>
      <diagonal/>
    </border>
    <border>
      <left/>
      <right/>
      <top/>
      <bottom style="double">
        <color indexed="10"/>
      </bottom>
      <diagonal/>
    </border>
    <border>
      <left/>
      <right/>
      <top/>
      <bottom style="medium">
        <color indexed="8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41"/>
      </left>
      <right style="thin">
        <color indexed="41"/>
      </right>
      <top style="thin">
        <color indexed="41"/>
      </top>
      <bottom style="thin">
        <color indexed="4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  <border>
      <left style="thin">
        <color theme="6" tint="0.79998168889431442"/>
      </left>
      <right style="thin">
        <color theme="6" tint="0.79998168889431442"/>
      </right>
      <top style="thin">
        <color theme="6" tint="0.79998168889431442"/>
      </top>
      <bottom style="thin">
        <color theme="6" tint="0.79998168889431442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  <border>
      <left style="medium">
        <color rgb="FF00B050"/>
      </left>
      <right style="thin">
        <color theme="6" tint="0.79998168889431442"/>
      </right>
      <top style="thin">
        <color theme="6" tint="0.79998168889431442"/>
      </top>
      <bottom style="thin">
        <color theme="6" tint="0.79998168889431442"/>
      </bottom>
      <diagonal/>
    </border>
    <border>
      <left style="thin">
        <color theme="6" tint="0.79998168889431442"/>
      </left>
      <right style="medium">
        <color rgb="FF00B050"/>
      </right>
      <top style="thin">
        <color theme="6" tint="0.79998168889431442"/>
      </top>
      <bottom style="thin">
        <color theme="6" tint="0.79998168889431442"/>
      </bottom>
      <diagonal/>
    </border>
    <border>
      <left style="medium">
        <color rgb="FF00B050"/>
      </left>
      <right style="thin">
        <color theme="6" tint="0.79998168889431442"/>
      </right>
      <top style="thin">
        <color theme="6" tint="0.79998168889431442"/>
      </top>
      <bottom style="medium">
        <color rgb="FF00B050"/>
      </bottom>
      <diagonal/>
    </border>
    <border>
      <left style="thin">
        <color theme="6" tint="0.79998168889431442"/>
      </left>
      <right style="thin">
        <color theme="6" tint="0.79998168889431442"/>
      </right>
      <top style="thin">
        <color theme="6" tint="0.79998168889431442"/>
      </top>
      <bottom style="medium">
        <color rgb="FF00B050"/>
      </bottom>
      <diagonal/>
    </border>
    <border>
      <left/>
      <right/>
      <top/>
      <bottom style="medium">
        <color rgb="FF00B050"/>
      </bottom>
      <diagonal/>
    </border>
    <border>
      <left/>
      <right style="medium">
        <color rgb="FF00B050"/>
      </right>
      <top/>
      <bottom style="medium">
        <color rgb="FF00B050"/>
      </bottom>
      <diagonal/>
    </border>
    <border>
      <left style="medium">
        <color rgb="FF00B050"/>
      </left>
      <right style="thin">
        <color theme="6" tint="0.79998168889431442"/>
      </right>
      <top/>
      <bottom style="thin">
        <color theme="6" tint="0.79998168889431442"/>
      </bottom>
      <diagonal/>
    </border>
    <border>
      <left style="thin">
        <color theme="6" tint="0.79998168889431442"/>
      </left>
      <right style="thin">
        <color theme="6" tint="0.79998168889431442"/>
      </right>
      <top/>
      <bottom style="thin">
        <color theme="6" tint="0.79998168889431442"/>
      </bottom>
      <diagonal/>
    </border>
    <border>
      <left style="thin">
        <color theme="6" tint="0.79998168889431442"/>
      </left>
      <right style="medium">
        <color rgb="FF00B050"/>
      </right>
      <top/>
      <bottom style="thin">
        <color theme="6" tint="0.79998168889431442"/>
      </bottom>
      <diagonal/>
    </border>
    <border>
      <left style="thin">
        <color rgb="FF00B050"/>
      </left>
      <right/>
      <top style="thin">
        <color rgb="FF00B050"/>
      </top>
      <bottom style="thin">
        <color rgb="FF00B050"/>
      </bottom>
      <diagonal/>
    </border>
    <border>
      <left/>
      <right/>
      <top style="thin">
        <color rgb="FF00B050"/>
      </top>
      <bottom style="thin">
        <color rgb="FF00B050"/>
      </bottom>
      <diagonal/>
    </border>
    <border>
      <left/>
      <right style="thin">
        <color rgb="FF00B050"/>
      </right>
      <top style="thin">
        <color rgb="FF00B050"/>
      </top>
      <bottom style="thin">
        <color rgb="FF00B050"/>
      </bottom>
      <diagonal/>
    </border>
    <border>
      <left style="medium">
        <color rgb="FF00B050"/>
      </left>
      <right/>
      <top style="medium">
        <color rgb="FF00B050"/>
      </top>
      <bottom style="thin">
        <color rgb="FF00B050"/>
      </bottom>
      <diagonal/>
    </border>
    <border>
      <left/>
      <right/>
      <top style="medium">
        <color rgb="FF00B050"/>
      </top>
      <bottom style="thin">
        <color rgb="FF00B050"/>
      </bottom>
      <diagonal/>
    </border>
    <border>
      <left/>
      <right style="medium">
        <color rgb="FF00B050"/>
      </right>
      <top style="medium">
        <color rgb="FF00B050"/>
      </top>
      <bottom style="thin">
        <color rgb="FF00B050"/>
      </bottom>
      <diagonal/>
    </border>
    <border>
      <left style="thin">
        <color theme="6" tint="0.79998168889431442"/>
      </left>
      <right style="medium">
        <color rgb="FF00B050"/>
      </right>
      <top style="thin">
        <color theme="6" tint="0.79998168889431442"/>
      </top>
      <bottom style="medium">
        <color rgb="FF00B050"/>
      </bottom>
      <diagonal/>
    </border>
    <border>
      <left/>
      <right/>
      <top style="medium">
        <color indexed="64"/>
      </top>
      <bottom/>
      <diagonal/>
    </border>
  </borders>
  <cellStyleXfs count="27252">
    <xf numFmtId="0" fontId="0" fillId="0" borderId="0"/>
    <xf numFmtId="0" fontId="38" fillId="29" borderId="0" applyNumberFormat="0" applyBorder="0" applyAlignment="0" applyProtection="0"/>
    <xf numFmtId="0" fontId="39" fillId="44" borderId="0" applyNumberFormat="0" applyBorder="0" applyAlignment="0" applyProtection="0"/>
    <xf numFmtId="43" fontId="38" fillId="0" borderId="0" applyFont="0" applyFill="0" applyBorder="0" applyAlignment="0" applyProtection="0"/>
    <xf numFmtId="0" fontId="44" fillId="52" borderId="0" applyNumberFormat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38" fillId="0" borderId="0"/>
    <xf numFmtId="0" fontId="15" fillId="0" borderId="0"/>
    <xf numFmtId="0" fontId="13" fillId="0" borderId="0"/>
    <xf numFmtId="9" fontId="15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0" fontId="15" fillId="0" borderId="0"/>
    <xf numFmtId="9" fontId="15" fillId="0" borderId="0" applyFont="0" applyFill="0" applyBorder="0" applyAlignment="0" applyProtection="0"/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5" fillId="0" borderId="0">
      <alignment vertical="top"/>
    </xf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74" fillId="0" borderId="0">
      <alignment vertical="top"/>
    </xf>
    <xf numFmtId="0" fontId="15" fillId="0" borderId="0">
      <alignment vertical="top"/>
    </xf>
    <xf numFmtId="9" fontId="15" fillId="0" borderId="0" applyFont="0" applyFill="0" applyBorder="0" applyAlignment="0" applyProtection="0"/>
    <xf numFmtId="0" fontId="57" fillId="0" borderId="0"/>
    <xf numFmtId="0" fontId="20" fillId="0" borderId="0"/>
    <xf numFmtId="0" fontId="80" fillId="0" borderId="0" applyNumberFormat="0" applyFill="0" applyBorder="0" applyAlignment="0" applyProtection="0">
      <alignment vertical="top"/>
      <protection locked="0"/>
    </xf>
    <xf numFmtId="175" fontId="15" fillId="0" borderId="0"/>
    <xf numFmtId="43" fontId="20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3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0" fontId="15" fillId="0" borderId="0" applyBorder="0"/>
    <xf numFmtId="169" fontId="20" fillId="0" borderId="0"/>
    <xf numFmtId="169" fontId="20" fillId="0" borderId="0"/>
    <xf numFmtId="169" fontId="20" fillId="0" borderId="0"/>
    <xf numFmtId="0" fontId="15" fillId="0" borderId="0"/>
    <xf numFmtId="169" fontId="20" fillId="0" borderId="0"/>
    <xf numFmtId="0" fontId="15" fillId="0" borderId="0"/>
    <xf numFmtId="0" fontId="15" fillId="0" borderId="0"/>
    <xf numFmtId="0" fontId="15" fillId="0" borderId="0"/>
    <xf numFmtId="0" fontId="81" fillId="0" borderId="0"/>
    <xf numFmtId="175" fontId="20" fillId="0" borderId="0"/>
    <xf numFmtId="0" fontId="15" fillId="0" borderId="0"/>
    <xf numFmtId="0" fontId="15" fillId="0" borderId="0"/>
    <xf numFmtId="169" fontId="20" fillId="0" borderId="0"/>
    <xf numFmtId="0" fontId="74" fillId="0" borderId="0"/>
    <xf numFmtId="175" fontId="74" fillId="0" borderId="0"/>
    <xf numFmtId="169" fontId="20" fillId="0" borderId="0"/>
    <xf numFmtId="0" fontId="15" fillId="0" borderId="0" applyBorder="0"/>
    <xf numFmtId="175" fontId="15" fillId="0" borderId="0" applyBorder="0"/>
    <xf numFmtId="0" fontId="15" fillId="0" borderId="0"/>
    <xf numFmtId="175" fontId="15" fillId="0" borderId="0"/>
    <xf numFmtId="0" fontId="76" fillId="0" borderId="0"/>
    <xf numFmtId="0" fontId="76" fillId="0" borderId="0"/>
    <xf numFmtId="0" fontId="74" fillId="0" borderId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43" fontId="74" fillId="0" borderId="38" applyFont="0" applyAlignment="0">
      <alignment vertical="top" wrapText="1"/>
    </xf>
    <xf numFmtId="0" fontId="38" fillId="0" borderId="0"/>
    <xf numFmtId="176" fontId="84" fillId="0" borderId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38" fillId="25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7" borderId="0" applyNumberFormat="0" applyBorder="0" applyAlignment="0" applyProtection="0"/>
    <xf numFmtId="0" fontId="20" fillId="8" borderId="0" applyNumberFormat="0" applyBorder="0" applyAlignment="0" applyProtection="0"/>
    <xf numFmtId="0" fontId="20" fillId="2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38" fillId="25" borderId="0" applyNumberFormat="0" applyBorder="0" applyAlignment="0" applyProtection="0"/>
    <xf numFmtId="176" fontId="20" fillId="64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7" borderId="0" applyNumberFormat="0" applyBorder="0" applyAlignment="0" applyProtection="0"/>
    <xf numFmtId="176" fontId="20" fillId="7" borderId="0" applyNumberFormat="0" applyBorder="0" applyAlignment="0" applyProtection="0"/>
    <xf numFmtId="0" fontId="20" fillId="2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176" fontId="20" fillId="7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176" fontId="20" fillId="7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176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38" fillId="25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176" fontId="20" fillId="64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38" fillId="26" borderId="0" applyNumberFormat="0" applyBorder="0" applyAlignment="0" applyProtection="0"/>
    <xf numFmtId="0" fontId="20" fillId="3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38" fillId="26" borderId="0" applyNumberFormat="0" applyBorder="0" applyAlignment="0" applyProtection="0"/>
    <xf numFmtId="176" fontId="20" fillId="65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9" borderId="0" applyNumberFormat="0" applyBorder="0" applyAlignment="0" applyProtection="0"/>
    <xf numFmtId="176" fontId="20" fillId="9" borderId="0" applyNumberFormat="0" applyBorder="0" applyAlignment="0" applyProtection="0"/>
    <xf numFmtId="0" fontId="20" fillId="3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176" fontId="20" fillId="9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176" fontId="20" fillId="9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176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38" fillId="26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176" fontId="20" fillId="66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38" fillId="27" borderId="0" applyNumberFormat="0" applyBorder="0" applyAlignment="0" applyProtection="0"/>
    <xf numFmtId="0" fontId="20" fillId="4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38" fillId="27" borderId="0" applyNumberFormat="0" applyBorder="0" applyAlignment="0" applyProtection="0"/>
    <xf numFmtId="176" fontId="20" fillId="6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23" borderId="0" applyNumberFormat="0" applyBorder="0" applyAlignment="0" applyProtection="0"/>
    <xf numFmtId="176" fontId="20" fillId="23" borderId="0" applyNumberFormat="0" applyBorder="0" applyAlignment="0" applyProtection="0"/>
    <xf numFmtId="0" fontId="20" fillId="4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176" fontId="20" fillId="23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176" fontId="20" fillId="23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176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38" fillId="27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176" fontId="20" fillId="68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38" fillId="28" borderId="0" applyNumberFormat="0" applyBorder="0" applyAlignment="0" applyProtection="0"/>
    <xf numFmtId="0" fontId="20" fillId="5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38" fillId="28" borderId="0" applyNumberFormat="0" applyBorder="0" applyAlignment="0" applyProtection="0"/>
    <xf numFmtId="176" fontId="20" fillId="69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7" borderId="0" applyNumberFormat="0" applyBorder="0" applyAlignment="0" applyProtection="0"/>
    <xf numFmtId="176" fontId="20" fillId="7" borderId="0" applyNumberFormat="0" applyBorder="0" applyAlignment="0" applyProtection="0"/>
    <xf numFmtId="0" fontId="20" fillId="5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176" fontId="20" fillId="7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176" fontId="20" fillId="7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176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38" fillId="28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176" fontId="20" fillId="70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38" fillId="29" borderId="0" applyNumberFormat="0" applyBorder="0" applyAlignment="0" applyProtection="0"/>
    <xf numFmtId="0" fontId="20" fillId="6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38" fillId="29" borderId="0" applyNumberFormat="0" applyBorder="0" applyAlignment="0" applyProtection="0"/>
    <xf numFmtId="176" fontId="20" fillId="66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176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20" fillId="6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176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176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176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38" fillId="29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176" fontId="20" fillId="64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38" fillId="30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7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38" fillId="30" borderId="0" applyNumberFormat="0" applyBorder="0" applyAlignment="0" applyProtection="0"/>
    <xf numFmtId="176" fontId="20" fillId="71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23" borderId="0" applyNumberFormat="0" applyBorder="0" applyAlignment="0" applyProtection="0"/>
    <xf numFmtId="176" fontId="20" fillId="23" borderId="0" applyNumberFormat="0" applyBorder="0" applyAlignment="0" applyProtection="0"/>
    <xf numFmtId="0" fontId="20" fillId="7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176" fontId="20" fillId="23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176" fontId="20" fillId="23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176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38" fillId="30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176" fontId="20" fillId="71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6" borderId="0" applyNumberFormat="0" applyBorder="0" applyAlignment="0" applyProtection="0"/>
    <xf numFmtId="0" fontId="38" fillId="31" borderId="0" applyNumberFormat="0" applyBorder="0" applyAlignment="0" applyProtection="0"/>
    <xf numFmtId="0" fontId="20" fillId="8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38" fillId="31" borderId="0" applyNumberFormat="0" applyBorder="0" applyAlignment="0" applyProtection="0"/>
    <xf numFmtId="176" fontId="20" fillId="72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20" borderId="0" applyNumberFormat="0" applyBorder="0" applyAlignment="0" applyProtection="0"/>
    <xf numFmtId="176" fontId="20" fillId="20" borderId="0" applyNumberFormat="0" applyBorder="0" applyAlignment="0" applyProtection="0"/>
    <xf numFmtId="0" fontId="20" fillId="8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176" fontId="20" fillId="20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176" fontId="20" fillId="20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176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38" fillId="31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176" fontId="20" fillId="73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38" fillId="32" borderId="0" applyNumberFormat="0" applyBorder="0" applyAlignment="0" applyProtection="0"/>
    <xf numFmtId="0" fontId="20" fillId="9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38" fillId="32" borderId="0" applyNumberFormat="0" applyBorder="0" applyAlignment="0" applyProtection="0"/>
    <xf numFmtId="176" fontId="20" fillId="74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176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20" fillId="9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176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176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176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38" fillId="32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176" fontId="20" fillId="75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38" fillId="33" borderId="0" applyNumberFormat="0" applyBorder="0" applyAlignment="0" applyProtection="0"/>
    <xf numFmtId="0" fontId="20" fillId="10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38" fillId="33" borderId="0" applyNumberFormat="0" applyBorder="0" applyAlignment="0" applyProtection="0"/>
    <xf numFmtId="176" fontId="20" fillId="76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22" borderId="0" applyNumberFormat="0" applyBorder="0" applyAlignment="0" applyProtection="0"/>
    <xf numFmtId="176" fontId="20" fillId="22" borderId="0" applyNumberFormat="0" applyBorder="0" applyAlignment="0" applyProtection="0"/>
    <xf numFmtId="0" fontId="20" fillId="10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176" fontId="20" fillId="22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176" fontId="20" fillId="22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176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38" fillId="33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176" fontId="20" fillId="75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3" borderId="0" applyNumberFormat="0" applyBorder="0" applyAlignment="0" applyProtection="0"/>
    <xf numFmtId="0" fontId="38" fillId="34" borderId="0" applyNumberFormat="0" applyBorder="0" applyAlignment="0" applyProtection="0"/>
    <xf numFmtId="0" fontId="20" fillId="5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38" fillId="34" borderId="0" applyNumberFormat="0" applyBorder="0" applyAlignment="0" applyProtection="0"/>
    <xf numFmtId="176" fontId="20" fillId="69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20" borderId="0" applyNumberFormat="0" applyBorder="0" applyAlignment="0" applyProtection="0"/>
    <xf numFmtId="176" fontId="20" fillId="20" borderId="0" applyNumberFormat="0" applyBorder="0" applyAlignment="0" applyProtection="0"/>
    <xf numFmtId="0" fontId="20" fillId="5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176" fontId="20" fillId="20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176" fontId="20" fillId="20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176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38" fillId="34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176" fontId="20" fillId="77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6" borderId="0" applyNumberFormat="0" applyBorder="0" applyAlignment="0" applyProtection="0"/>
    <xf numFmtId="0" fontId="38" fillId="35" borderId="0" applyNumberFormat="0" applyBorder="0" applyAlignment="0" applyProtection="0"/>
    <xf numFmtId="0" fontId="20" fillId="8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38" fillId="35" borderId="0" applyNumberFormat="0" applyBorder="0" applyAlignment="0" applyProtection="0"/>
    <xf numFmtId="176" fontId="20" fillId="72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176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176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176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176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38" fillId="35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176" fontId="20" fillId="7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3" borderId="0" applyNumberFormat="0" applyBorder="0" applyAlignment="0" applyProtection="0"/>
    <xf numFmtId="0" fontId="38" fillId="36" borderId="0" applyNumberFormat="0" applyBorder="0" applyAlignment="0" applyProtection="0"/>
    <xf numFmtId="0" fontId="20" fillId="11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38" fillId="36" borderId="0" applyNumberFormat="0" applyBorder="0" applyAlignment="0" applyProtection="0"/>
    <xf numFmtId="176" fontId="20" fillId="79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22" borderId="0" applyNumberFormat="0" applyBorder="0" applyAlignment="0" applyProtection="0"/>
    <xf numFmtId="176" fontId="20" fillId="22" borderId="0" applyNumberFormat="0" applyBorder="0" applyAlignment="0" applyProtection="0"/>
    <xf numFmtId="0" fontId="20" fillId="11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176" fontId="20" fillId="22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176" fontId="20" fillId="22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176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38" fillId="36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176" fontId="20" fillId="7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6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39" fillId="37" borderId="0" applyNumberFormat="0" applyBorder="0" applyAlignment="0" applyProtection="0"/>
    <xf numFmtId="176" fontId="21" fillId="80" borderId="0" applyNumberFormat="0" applyBorder="0" applyAlignment="0" applyProtection="0"/>
    <xf numFmtId="0" fontId="21" fillId="12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4" borderId="0" applyNumberFormat="0" applyBorder="0" applyAlignment="0" applyProtection="0"/>
    <xf numFmtId="176" fontId="21" fillId="14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21" fillId="12" borderId="0" applyNumberFormat="0" applyBorder="0" applyAlignment="0" applyProtection="0"/>
    <xf numFmtId="176" fontId="21" fillId="14" borderId="0" applyNumberFormat="0" applyBorder="0" applyAlignment="0" applyProtection="0"/>
    <xf numFmtId="0" fontId="21" fillId="12" borderId="0" applyNumberFormat="0" applyBorder="0" applyAlignment="0" applyProtection="0"/>
    <xf numFmtId="176" fontId="21" fillId="14" borderId="0" applyNumberFormat="0" applyBorder="0" applyAlignment="0" applyProtection="0"/>
    <xf numFmtId="0" fontId="21" fillId="12" borderId="0" applyNumberFormat="0" applyBorder="0" applyAlignment="0" applyProtection="0"/>
    <xf numFmtId="176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39" fillId="37" borderId="0" applyNumberFormat="0" applyBorder="0" applyAlignment="0" applyProtection="0"/>
    <xf numFmtId="0" fontId="21" fillId="12" borderId="0" applyNumberFormat="0" applyBorder="0" applyAlignment="0" applyProtection="0"/>
    <xf numFmtId="176" fontId="21" fillId="81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19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39" fillId="38" borderId="0" applyNumberFormat="0" applyBorder="0" applyAlignment="0" applyProtection="0"/>
    <xf numFmtId="176" fontId="21" fillId="74" borderId="0" applyNumberFormat="0" applyBorder="0" applyAlignment="0" applyProtection="0"/>
    <xf numFmtId="0" fontId="21" fillId="9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176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39" fillId="38" borderId="0" applyNumberFormat="0" applyBorder="0" applyAlignment="0" applyProtection="0"/>
    <xf numFmtId="176" fontId="21" fillId="9" borderId="0" applyNumberFormat="0" applyBorder="0" applyAlignment="0" applyProtection="0"/>
    <xf numFmtId="0" fontId="21" fillId="9" borderId="0" applyNumberFormat="0" applyBorder="0" applyAlignment="0" applyProtection="0"/>
    <xf numFmtId="176" fontId="21" fillId="9" borderId="0" applyNumberFormat="0" applyBorder="0" applyAlignment="0" applyProtection="0"/>
    <xf numFmtId="0" fontId="21" fillId="9" borderId="0" applyNumberFormat="0" applyBorder="0" applyAlignment="0" applyProtection="0"/>
    <xf numFmtId="176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39" fillId="38" borderId="0" applyNumberFormat="0" applyBorder="0" applyAlignment="0" applyProtection="0"/>
    <xf numFmtId="0" fontId="21" fillId="9" borderId="0" applyNumberFormat="0" applyBorder="0" applyAlignment="0" applyProtection="0"/>
    <xf numFmtId="176" fontId="21" fillId="82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1" borderId="0" applyNumberFormat="0" applyBorder="0" applyAlignment="0" applyProtection="0"/>
    <xf numFmtId="0" fontId="39" fillId="39" borderId="0" applyNumberFormat="0" applyBorder="0" applyAlignment="0" applyProtection="0"/>
    <xf numFmtId="0" fontId="39" fillId="39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39" fillId="39" borderId="0" applyNumberFormat="0" applyBorder="0" applyAlignment="0" applyProtection="0"/>
    <xf numFmtId="176" fontId="21" fillId="76" borderId="0" applyNumberFormat="0" applyBorder="0" applyAlignment="0" applyProtection="0"/>
    <xf numFmtId="0" fontId="21" fillId="10" borderId="0" applyNumberFormat="0" applyBorder="0" applyAlignment="0" applyProtection="0"/>
    <xf numFmtId="0" fontId="39" fillId="39" borderId="0" applyNumberFormat="0" applyBorder="0" applyAlignment="0" applyProtection="0"/>
    <xf numFmtId="0" fontId="39" fillId="39" borderId="0" applyNumberFormat="0" applyBorder="0" applyAlignment="0" applyProtection="0"/>
    <xf numFmtId="0" fontId="39" fillId="39" borderId="0" applyNumberFormat="0" applyBorder="0" applyAlignment="0" applyProtection="0"/>
    <xf numFmtId="0" fontId="39" fillId="39" borderId="0" applyNumberFormat="0" applyBorder="0" applyAlignment="0" applyProtection="0"/>
    <xf numFmtId="0" fontId="39" fillId="39" borderId="0" applyNumberFormat="0" applyBorder="0" applyAlignment="0" applyProtection="0"/>
    <xf numFmtId="0" fontId="39" fillId="39" borderId="0" applyNumberFormat="0" applyBorder="0" applyAlignment="0" applyProtection="0"/>
    <xf numFmtId="0" fontId="39" fillId="39" borderId="0" applyNumberFormat="0" applyBorder="0" applyAlignment="0" applyProtection="0"/>
    <xf numFmtId="0" fontId="39" fillId="39" borderId="0" applyNumberFormat="0" applyBorder="0" applyAlignment="0" applyProtection="0"/>
    <xf numFmtId="0" fontId="39" fillId="39" borderId="0" applyNumberFormat="0" applyBorder="0" applyAlignment="0" applyProtection="0"/>
    <xf numFmtId="0" fontId="39" fillId="39" borderId="0" applyNumberFormat="0" applyBorder="0" applyAlignment="0" applyProtection="0"/>
    <xf numFmtId="0" fontId="39" fillId="39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22" borderId="0" applyNumberFormat="0" applyBorder="0" applyAlignment="0" applyProtection="0"/>
    <xf numFmtId="176" fontId="21" fillId="22" borderId="0" applyNumberFormat="0" applyBorder="0" applyAlignment="0" applyProtection="0"/>
    <xf numFmtId="0" fontId="39" fillId="39" borderId="0" applyNumberFormat="0" applyBorder="0" applyAlignment="0" applyProtection="0"/>
    <xf numFmtId="0" fontId="39" fillId="39" borderId="0" applyNumberFormat="0" applyBorder="0" applyAlignment="0" applyProtection="0"/>
    <xf numFmtId="0" fontId="39" fillId="39" borderId="0" applyNumberFormat="0" applyBorder="0" applyAlignment="0" applyProtection="0"/>
    <xf numFmtId="0" fontId="39" fillId="39" borderId="0" applyNumberFormat="0" applyBorder="0" applyAlignment="0" applyProtection="0"/>
    <xf numFmtId="0" fontId="21" fillId="10" borderId="0" applyNumberFormat="0" applyBorder="0" applyAlignment="0" applyProtection="0"/>
    <xf numFmtId="176" fontId="21" fillId="22" borderId="0" applyNumberFormat="0" applyBorder="0" applyAlignment="0" applyProtection="0"/>
    <xf numFmtId="0" fontId="21" fillId="10" borderId="0" applyNumberFormat="0" applyBorder="0" applyAlignment="0" applyProtection="0"/>
    <xf numFmtId="176" fontId="21" fillId="22" borderId="0" applyNumberFormat="0" applyBorder="0" applyAlignment="0" applyProtection="0"/>
    <xf numFmtId="0" fontId="21" fillId="10" borderId="0" applyNumberFormat="0" applyBorder="0" applyAlignment="0" applyProtection="0"/>
    <xf numFmtId="176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39" fillId="39" borderId="0" applyNumberFormat="0" applyBorder="0" applyAlignment="0" applyProtection="0"/>
    <xf numFmtId="0" fontId="21" fillId="10" borderId="0" applyNumberFormat="0" applyBorder="0" applyAlignment="0" applyProtection="0"/>
    <xf numFmtId="176" fontId="21" fillId="82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3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39" fillId="40" borderId="0" applyNumberFormat="0" applyBorder="0" applyAlignment="0" applyProtection="0"/>
    <xf numFmtId="176" fontId="21" fillId="73" borderId="0" applyNumberFormat="0" applyBorder="0" applyAlignment="0" applyProtection="0"/>
    <xf numFmtId="0" fontId="21" fillId="13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20" borderId="0" applyNumberFormat="0" applyBorder="0" applyAlignment="0" applyProtection="0"/>
    <xf numFmtId="176" fontId="21" fillId="20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21" fillId="13" borderId="0" applyNumberFormat="0" applyBorder="0" applyAlignment="0" applyProtection="0"/>
    <xf numFmtId="176" fontId="21" fillId="20" borderId="0" applyNumberFormat="0" applyBorder="0" applyAlignment="0" applyProtection="0"/>
    <xf numFmtId="0" fontId="21" fillId="13" borderId="0" applyNumberFormat="0" applyBorder="0" applyAlignment="0" applyProtection="0"/>
    <xf numFmtId="176" fontId="21" fillId="20" borderId="0" applyNumberFormat="0" applyBorder="0" applyAlignment="0" applyProtection="0"/>
    <xf numFmtId="0" fontId="21" fillId="13" borderId="0" applyNumberFormat="0" applyBorder="0" applyAlignment="0" applyProtection="0"/>
    <xf numFmtId="176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39" fillId="40" borderId="0" applyNumberFormat="0" applyBorder="0" applyAlignment="0" applyProtection="0"/>
    <xf numFmtId="0" fontId="21" fillId="13" borderId="0" applyNumberFormat="0" applyBorder="0" applyAlignment="0" applyProtection="0"/>
    <xf numFmtId="176" fontId="21" fillId="77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6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39" fillId="41" borderId="0" applyNumberFormat="0" applyBorder="0" applyAlignment="0" applyProtection="0"/>
    <xf numFmtId="176" fontId="21" fillId="83" borderId="0" applyNumberFormat="0" applyBorder="0" applyAlignment="0" applyProtection="0"/>
    <xf numFmtId="0" fontId="21" fillId="14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176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39" fillId="41" borderId="0" applyNumberFormat="0" applyBorder="0" applyAlignment="0" applyProtection="0"/>
    <xf numFmtId="176" fontId="21" fillId="14" borderId="0" applyNumberFormat="0" applyBorder="0" applyAlignment="0" applyProtection="0"/>
    <xf numFmtId="0" fontId="21" fillId="14" borderId="0" applyNumberFormat="0" applyBorder="0" applyAlignment="0" applyProtection="0"/>
    <xf numFmtId="176" fontId="21" fillId="14" borderId="0" applyNumberFormat="0" applyBorder="0" applyAlignment="0" applyProtection="0"/>
    <xf numFmtId="0" fontId="21" fillId="14" borderId="0" applyNumberFormat="0" applyBorder="0" applyAlignment="0" applyProtection="0"/>
    <xf numFmtId="176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39" fillId="41" borderId="0" applyNumberFormat="0" applyBorder="0" applyAlignment="0" applyProtection="0"/>
    <xf numFmtId="0" fontId="21" fillId="14" borderId="0" applyNumberFormat="0" applyBorder="0" applyAlignment="0" applyProtection="0"/>
    <xf numFmtId="176" fontId="21" fillId="78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9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39" fillId="42" borderId="0" applyNumberFormat="0" applyBorder="0" applyAlignment="0" applyProtection="0"/>
    <xf numFmtId="176" fontId="21" fillId="84" borderId="0" applyNumberFormat="0" applyBorder="0" applyAlignment="0" applyProtection="0"/>
    <xf numFmtId="0" fontId="21" fillId="15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9" borderId="0" applyNumberFormat="0" applyBorder="0" applyAlignment="0" applyProtection="0"/>
    <xf numFmtId="176" fontId="21" fillId="9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21" fillId="15" borderId="0" applyNumberFormat="0" applyBorder="0" applyAlignment="0" applyProtection="0"/>
    <xf numFmtId="176" fontId="21" fillId="9" borderId="0" applyNumberFormat="0" applyBorder="0" applyAlignment="0" applyProtection="0"/>
    <xf numFmtId="0" fontId="21" fillId="15" borderId="0" applyNumberFormat="0" applyBorder="0" applyAlignment="0" applyProtection="0"/>
    <xf numFmtId="176" fontId="21" fillId="9" borderId="0" applyNumberFormat="0" applyBorder="0" applyAlignment="0" applyProtection="0"/>
    <xf numFmtId="0" fontId="21" fillId="15" borderId="0" applyNumberFormat="0" applyBorder="0" applyAlignment="0" applyProtection="0"/>
    <xf numFmtId="176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39" fillId="42" borderId="0" applyNumberFormat="0" applyBorder="0" applyAlignment="0" applyProtection="0"/>
    <xf numFmtId="0" fontId="21" fillId="15" borderId="0" applyNumberFormat="0" applyBorder="0" applyAlignment="0" applyProtection="0"/>
    <xf numFmtId="176" fontId="21" fillId="71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85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39" fillId="43" borderId="0" applyNumberFormat="0" applyBorder="0" applyAlignment="0" applyProtection="0"/>
    <xf numFmtId="176" fontId="21" fillId="86" borderId="0" applyNumberFormat="0" applyBorder="0" applyAlignment="0" applyProtection="0"/>
    <xf numFmtId="0" fontId="21" fillId="16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4" borderId="0" applyNumberFormat="0" applyBorder="0" applyAlignment="0" applyProtection="0"/>
    <xf numFmtId="176" fontId="21" fillId="14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21" fillId="16" borderId="0" applyNumberFormat="0" applyBorder="0" applyAlignment="0" applyProtection="0"/>
    <xf numFmtId="176" fontId="21" fillId="14" borderId="0" applyNumberFormat="0" applyBorder="0" applyAlignment="0" applyProtection="0"/>
    <xf numFmtId="0" fontId="21" fillId="16" borderId="0" applyNumberFormat="0" applyBorder="0" applyAlignment="0" applyProtection="0"/>
    <xf numFmtId="176" fontId="21" fillId="14" borderId="0" applyNumberFormat="0" applyBorder="0" applyAlignment="0" applyProtection="0"/>
    <xf numFmtId="0" fontId="21" fillId="16" borderId="0" applyNumberFormat="0" applyBorder="0" applyAlignment="0" applyProtection="0"/>
    <xf numFmtId="176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39" fillId="43" borderId="0" applyNumberFormat="0" applyBorder="0" applyAlignment="0" applyProtection="0"/>
    <xf numFmtId="0" fontId="21" fillId="16" borderId="0" applyNumberFormat="0" applyBorder="0" applyAlignment="0" applyProtection="0"/>
    <xf numFmtId="176" fontId="21" fillId="83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9" borderId="0" applyNumberFormat="0" applyBorder="0" applyAlignment="0" applyProtection="0"/>
    <xf numFmtId="0" fontId="39" fillId="44" borderId="0" applyNumberFormat="0" applyBorder="0" applyAlignment="0" applyProtection="0"/>
    <xf numFmtId="0" fontId="39" fillId="44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39" fillId="44" borderId="0" applyNumberFormat="0" applyBorder="0" applyAlignment="0" applyProtection="0"/>
    <xf numFmtId="176" fontId="21" fillId="87" borderId="0" applyNumberFormat="0" applyBorder="0" applyAlignment="0" applyProtection="0"/>
    <xf numFmtId="0" fontId="21" fillId="17" borderId="0" applyNumberFormat="0" applyBorder="0" applyAlignment="0" applyProtection="0"/>
    <xf numFmtId="0" fontId="39" fillId="44" borderId="0" applyNumberFormat="0" applyBorder="0" applyAlignment="0" applyProtection="0"/>
    <xf numFmtId="0" fontId="39" fillId="44" borderId="0" applyNumberFormat="0" applyBorder="0" applyAlignment="0" applyProtection="0"/>
    <xf numFmtId="0" fontId="39" fillId="44" borderId="0" applyNumberFormat="0" applyBorder="0" applyAlignment="0" applyProtection="0"/>
    <xf numFmtId="0" fontId="39" fillId="44" borderId="0" applyNumberFormat="0" applyBorder="0" applyAlignment="0" applyProtection="0"/>
    <xf numFmtId="0" fontId="39" fillId="44" borderId="0" applyNumberFormat="0" applyBorder="0" applyAlignment="0" applyProtection="0"/>
    <xf numFmtId="0" fontId="39" fillId="44" borderId="0" applyNumberFormat="0" applyBorder="0" applyAlignment="0" applyProtection="0"/>
    <xf numFmtId="0" fontId="39" fillId="44" borderId="0" applyNumberFormat="0" applyBorder="0" applyAlignment="0" applyProtection="0"/>
    <xf numFmtId="0" fontId="39" fillId="44" borderId="0" applyNumberFormat="0" applyBorder="0" applyAlignment="0" applyProtection="0"/>
    <xf numFmtId="0" fontId="39" fillId="44" borderId="0" applyNumberFormat="0" applyBorder="0" applyAlignment="0" applyProtection="0"/>
    <xf numFmtId="0" fontId="39" fillId="44" borderId="0" applyNumberFormat="0" applyBorder="0" applyAlignment="0" applyProtection="0"/>
    <xf numFmtId="0" fontId="39" fillId="44" borderId="0" applyNumberFormat="0" applyBorder="0" applyAlignment="0" applyProtection="0"/>
    <xf numFmtId="176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39" fillId="44" borderId="0" applyNumberFormat="0" applyBorder="0" applyAlignment="0" applyProtection="0"/>
    <xf numFmtId="176" fontId="21" fillId="17" borderId="0" applyNumberFormat="0" applyBorder="0" applyAlignment="0" applyProtection="0"/>
    <xf numFmtId="0" fontId="21" fillId="17" borderId="0" applyNumberFormat="0" applyBorder="0" applyAlignment="0" applyProtection="0"/>
    <xf numFmtId="176" fontId="21" fillId="17" borderId="0" applyNumberFormat="0" applyBorder="0" applyAlignment="0" applyProtection="0"/>
    <xf numFmtId="0" fontId="21" fillId="17" borderId="0" applyNumberFormat="0" applyBorder="0" applyAlignment="0" applyProtection="0"/>
    <xf numFmtId="176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39" fillId="44" borderId="0" applyNumberFormat="0" applyBorder="0" applyAlignment="0" applyProtection="0"/>
    <xf numFmtId="0" fontId="21" fillId="17" borderId="0" applyNumberFormat="0" applyBorder="0" applyAlignment="0" applyProtection="0"/>
    <xf numFmtId="176" fontId="21" fillId="88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1" borderId="0" applyNumberFormat="0" applyBorder="0" applyAlignment="0" applyProtection="0"/>
    <xf numFmtId="0" fontId="39" fillId="45" borderId="0" applyNumberFormat="0" applyBorder="0" applyAlignment="0" applyProtection="0"/>
    <xf numFmtId="0" fontId="39" fillId="45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39" fillId="45" borderId="0" applyNumberFormat="0" applyBorder="0" applyAlignment="0" applyProtection="0"/>
    <xf numFmtId="176" fontId="21" fillId="89" borderId="0" applyNumberFormat="0" applyBorder="0" applyAlignment="0" applyProtection="0"/>
    <xf numFmtId="0" fontId="21" fillId="18" borderId="0" applyNumberFormat="0" applyBorder="0" applyAlignment="0" applyProtection="0"/>
    <xf numFmtId="0" fontId="39" fillId="45" borderId="0" applyNumberFormat="0" applyBorder="0" applyAlignment="0" applyProtection="0"/>
    <xf numFmtId="0" fontId="39" fillId="45" borderId="0" applyNumberFormat="0" applyBorder="0" applyAlignment="0" applyProtection="0"/>
    <xf numFmtId="0" fontId="39" fillId="45" borderId="0" applyNumberFormat="0" applyBorder="0" applyAlignment="0" applyProtection="0"/>
    <xf numFmtId="0" fontId="39" fillId="45" borderId="0" applyNumberFormat="0" applyBorder="0" applyAlignment="0" applyProtection="0"/>
    <xf numFmtId="0" fontId="39" fillId="45" borderId="0" applyNumberFormat="0" applyBorder="0" applyAlignment="0" applyProtection="0"/>
    <xf numFmtId="0" fontId="39" fillId="45" borderId="0" applyNumberFormat="0" applyBorder="0" applyAlignment="0" applyProtection="0"/>
    <xf numFmtId="0" fontId="39" fillId="45" borderId="0" applyNumberFormat="0" applyBorder="0" applyAlignment="0" applyProtection="0"/>
    <xf numFmtId="0" fontId="39" fillId="45" borderId="0" applyNumberFormat="0" applyBorder="0" applyAlignment="0" applyProtection="0"/>
    <xf numFmtId="0" fontId="39" fillId="45" borderId="0" applyNumberFormat="0" applyBorder="0" applyAlignment="0" applyProtection="0"/>
    <xf numFmtId="0" fontId="39" fillId="45" borderId="0" applyNumberFormat="0" applyBorder="0" applyAlignment="0" applyProtection="0"/>
    <xf numFmtId="0" fontId="39" fillId="45" borderId="0" applyNumberFormat="0" applyBorder="0" applyAlignment="0" applyProtection="0"/>
    <xf numFmtId="176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39" fillId="45" borderId="0" applyNumberFormat="0" applyBorder="0" applyAlignment="0" applyProtection="0"/>
    <xf numFmtId="176" fontId="21" fillId="18" borderId="0" applyNumberFormat="0" applyBorder="0" applyAlignment="0" applyProtection="0"/>
    <xf numFmtId="0" fontId="21" fillId="18" borderId="0" applyNumberFormat="0" applyBorder="0" applyAlignment="0" applyProtection="0"/>
    <xf numFmtId="176" fontId="21" fillId="18" borderId="0" applyNumberFormat="0" applyBorder="0" applyAlignment="0" applyProtection="0"/>
    <xf numFmtId="0" fontId="21" fillId="18" borderId="0" applyNumberFormat="0" applyBorder="0" applyAlignment="0" applyProtection="0"/>
    <xf numFmtId="176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39" fillId="45" borderId="0" applyNumberFormat="0" applyBorder="0" applyAlignment="0" applyProtection="0"/>
    <xf numFmtId="0" fontId="21" fillId="18" borderId="0" applyNumberFormat="0" applyBorder="0" applyAlignment="0" applyProtection="0"/>
    <xf numFmtId="176" fontId="21" fillId="8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90" borderId="0" applyNumberFormat="0" applyBorder="0" applyAlignment="0" applyProtection="0"/>
    <xf numFmtId="0" fontId="39" fillId="46" borderId="0" applyNumberFormat="0" applyBorder="0" applyAlignment="0" applyProtection="0"/>
    <xf numFmtId="0" fontId="39" fillId="46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39" fillId="46" borderId="0" applyNumberFormat="0" applyBorder="0" applyAlignment="0" applyProtection="0"/>
    <xf numFmtId="176" fontId="21" fillId="73" borderId="0" applyNumberFormat="0" applyBorder="0" applyAlignment="0" applyProtection="0"/>
    <xf numFmtId="0" fontId="21" fillId="13" borderId="0" applyNumberFormat="0" applyBorder="0" applyAlignment="0" applyProtection="0"/>
    <xf numFmtId="0" fontId="39" fillId="46" borderId="0" applyNumberFormat="0" applyBorder="0" applyAlignment="0" applyProtection="0"/>
    <xf numFmtId="0" fontId="39" fillId="46" borderId="0" applyNumberFormat="0" applyBorder="0" applyAlignment="0" applyProtection="0"/>
    <xf numFmtId="0" fontId="39" fillId="46" borderId="0" applyNumberFormat="0" applyBorder="0" applyAlignment="0" applyProtection="0"/>
    <xf numFmtId="0" fontId="39" fillId="46" borderId="0" applyNumberFormat="0" applyBorder="0" applyAlignment="0" applyProtection="0"/>
    <xf numFmtId="0" fontId="39" fillId="46" borderId="0" applyNumberFormat="0" applyBorder="0" applyAlignment="0" applyProtection="0"/>
    <xf numFmtId="0" fontId="39" fillId="46" borderId="0" applyNumberFormat="0" applyBorder="0" applyAlignment="0" applyProtection="0"/>
    <xf numFmtId="0" fontId="39" fillId="46" borderId="0" applyNumberFormat="0" applyBorder="0" applyAlignment="0" applyProtection="0"/>
    <xf numFmtId="0" fontId="39" fillId="46" borderId="0" applyNumberFormat="0" applyBorder="0" applyAlignment="0" applyProtection="0"/>
    <xf numFmtId="0" fontId="39" fillId="46" borderId="0" applyNumberFormat="0" applyBorder="0" applyAlignment="0" applyProtection="0"/>
    <xf numFmtId="0" fontId="39" fillId="46" borderId="0" applyNumberFormat="0" applyBorder="0" applyAlignment="0" applyProtection="0"/>
    <xf numFmtId="0" fontId="39" fillId="46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90" borderId="0" applyNumberFormat="0" applyBorder="0" applyAlignment="0" applyProtection="0"/>
    <xf numFmtId="176" fontId="21" fillId="90" borderId="0" applyNumberFormat="0" applyBorder="0" applyAlignment="0" applyProtection="0"/>
    <xf numFmtId="0" fontId="39" fillId="46" borderId="0" applyNumberFormat="0" applyBorder="0" applyAlignment="0" applyProtection="0"/>
    <xf numFmtId="0" fontId="39" fillId="46" borderId="0" applyNumberFormat="0" applyBorder="0" applyAlignment="0" applyProtection="0"/>
    <xf numFmtId="0" fontId="39" fillId="46" borderId="0" applyNumberFormat="0" applyBorder="0" applyAlignment="0" applyProtection="0"/>
    <xf numFmtId="0" fontId="39" fillId="46" borderId="0" applyNumberFormat="0" applyBorder="0" applyAlignment="0" applyProtection="0"/>
    <xf numFmtId="0" fontId="21" fillId="13" borderId="0" applyNumberFormat="0" applyBorder="0" applyAlignment="0" applyProtection="0"/>
    <xf numFmtId="176" fontId="21" fillId="90" borderId="0" applyNumberFormat="0" applyBorder="0" applyAlignment="0" applyProtection="0"/>
    <xf numFmtId="0" fontId="21" fillId="13" borderId="0" applyNumberFormat="0" applyBorder="0" applyAlignment="0" applyProtection="0"/>
    <xf numFmtId="176" fontId="21" fillId="90" borderId="0" applyNumberFormat="0" applyBorder="0" applyAlignment="0" applyProtection="0"/>
    <xf numFmtId="0" fontId="21" fillId="13" borderId="0" applyNumberFormat="0" applyBorder="0" applyAlignment="0" applyProtection="0"/>
    <xf numFmtId="176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39" fillId="46" borderId="0" applyNumberFormat="0" applyBorder="0" applyAlignment="0" applyProtection="0"/>
    <xf numFmtId="0" fontId="21" fillId="13" borderId="0" applyNumberFormat="0" applyBorder="0" applyAlignment="0" applyProtection="0"/>
    <xf numFmtId="176" fontId="21" fillId="91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39" fillId="47" borderId="0" applyNumberFormat="0" applyBorder="0" applyAlignment="0" applyProtection="0"/>
    <xf numFmtId="176" fontId="21" fillId="83" borderId="0" applyNumberFormat="0" applyBorder="0" applyAlignment="0" applyProtection="0"/>
    <xf numFmtId="0" fontId="21" fillId="14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176" fontId="21" fillId="14" borderId="0" applyNumberFormat="0" applyBorder="0" applyAlignment="0" applyProtection="0"/>
    <xf numFmtId="0" fontId="39" fillId="47" borderId="0" applyNumberFormat="0" applyBorder="0" applyAlignment="0" applyProtection="0"/>
    <xf numFmtId="0" fontId="21" fillId="14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176" fontId="21" fillId="14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21" fillId="14" borderId="0" applyNumberFormat="0" applyBorder="0" applyAlignment="0" applyProtection="0"/>
    <xf numFmtId="176" fontId="21" fillId="14" borderId="0" applyNumberFormat="0" applyBorder="0" applyAlignment="0" applyProtection="0"/>
    <xf numFmtId="0" fontId="21" fillId="14" borderId="0" applyNumberFormat="0" applyBorder="0" applyAlignment="0" applyProtection="0"/>
    <xf numFmtId="176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39" fillId="47" borderId="0" applyNumberFormat="0" applyBorder="0" applyAlignment="0" applyProtection="0"/>
    <xf numFmtId="0" fontId="21" fillId="14" borderId="0" applyNumberFormat="0" applyBorder="0" applyAlignment="0" applyProtection="0"/>
    <xf numFmtId="176" fontId="21" fillId="83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39" fillId="48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7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39" fillId="48" borderId="0" applyNumberFormat="0" applyBorder="0" applyAlignment="0" applyProtection="0"/>
    <xf numFmtId="176" fontId="21" fillId="92" borderId="0" applyNumberFormat="0" applyBorder="0" applyAlignment="0" applyProtection="0"/>
    <xf numFmtId="0" fontId="21" fillId="19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5" borderId="0" applyNumberFormat="0" applyBorder="0" applyAlignment="0" applyProtection="0"/>
    <xf numFmtId="176" fontId="21" fillId="15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21" fillId="19" borderId="0" applyNumberFormat="0" applyBorder="0" applyAlignment="0" applyProtection="0"/>
    <xf numFmtId="176" fontId="21" fillId="15" borderId="0" applyNumberFormat="0" applyBorder="0" applyAlignment="0" applyProtection="0"/>
    <xf numFmtId="0" fontId="21" fillId="19" borderId="0" applyNumberFormat="0" applyBorder="0" applyAlignment="0" applyProtection="0"/>
    <xf numFmtId="176" fontId="21" fillId="15" borderId="0" applyNumberFormat="0" applyBorder="0" applyAlignment="0" applyProtection="0"/>
    <xf numFmtId="0" fontId="21" fillId="19" borderId="0" applyNumberFormat="0" applyBorder="0" applyAlignment="0" applyProtection="0"/>
    <xf numFmtId="176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39" fillId="48" borderId="0" applyNumberFormat="0" applyBorder="0" applyAlignment="0" applyProtection="0"/>
    <xf numFmtId="0" fontId="21" fillId="19" borderId="0" applyNumberFormat="0" applyBorder="0" applyAlignment="0" applyProtection="0"/>
    <xf numFmtId="176" fontId="21" fillId="92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176" fontId="85" fillId="0" borderId="0"/>
    <xf numFmtId="176" fontId="75" fillId="0" borderId="0" applyNumberFormat="0" applyFill="0" applyBorder="0" applyAlignment="0" applyProtection="0"/>
    <xf numFmtId="176" fontId="78" fillId="0" borderId="0" applyNumberFormat="0" applyFill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5" borderId="0" applyNumberFormat="0" applyBorder="0" applyAlignment="0" applyProtection="0"/>
    <xf numFmtId="0" fontId="40" fillId="49" borderId="0" applyNumberFormat="0" applyBorder="0" applyAlignment="0" applyProtection="0"/>
    <xf numFmtId="0" fontId="40" fillId="49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40" fillId="49" borderId="0" applyNumberFormat="0" applyBorder="0" applyAlignment="0" applyProtection="0"/>
    <xf numFmtId="176" fontId="22" fillId="65" borderId="0" applyNumberFormat="0" applyBorder="0" applyAlignment="0" applyProtection="0"/>
    <xf numFmtId="0" fontId="22" fillId="3" borderId="0" applyNumberFormat="0" applyBorder="0" applyAlignment="0" applyProtection="0"/>
    <xf numFmtId="0" fontId="40" fillId="49" borderId="0" applyNumberFormat="0" applyBorder="0" applyAlignment="0" applyProtection="0"/>
    <xf numFmtId="0" fontId="40" fillId="49" borderId="0" applyNumberFormat="0" applyBorder="0" applyAlignment="0" applyProtection="0"/>
    <xf numFmtId="0" fontId="40" fillId="49" borderId="0" applyNumberFormat="0" applyBorder="0" applyAlignment="0" applyProtection="0"/>
    <xf numFmtId="0" fontId="40" fillId="49" borderId="0" applyNumberFormat="0" applyBorder="0" applyAlignment="0" applyProtection="0"/>
    <xf numFmtId="0" fontId="40" fillId="49" borderId="0" applyNumberFormat="0" applyBorder="0" applyAlignment="0" applyProtection="0"/>
    <xf numFmtId="0" fontId="40" fillId="49" borderId="0" applyNumberFormat="0" applyBorder="0" applyAlignment="0" applyProtection="0"/>
    <xf numFmtId="0" fontId="40" fillId="49" borderId="0" applyNumberFormat="0" applyBorder="0" applyAlignment="0" applyProtection="0"/>
    <xf numFmtId="0" fontId="40" fillId="49" borderId="0" applyNumberFormat="0" applyBorder="0" applyAlignment="0" applyProtection="0"/>
    <xf numFmtId="0" fontId="40" fillId="49" borderId="0" applyNumberFormat="0" applyBorder="0" applyAlignment="0" applyProtection="0"/>
    <xf numFmtId="0" fontId="40" fillId="49" borderId="0" applyNumberFormat="0" applyBorder="0" applyAlignment="0" applyProtection="0"/>
    <xf numFmtId="0" fontId="40" fillId="49" borderId="0" applyNumberFormat="0" applyBorder="0" applyAlignment="0" applyProtection="0"/>
    <xf numFmtId="176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40" fillId="49" borderId="0" applyNumberFormat="0" applyBorder="0" applyAlignment="0" applyProtection="0"/>
    <xf numFmtId="176" fontId="22" fillId="3" borderId="0" applyNumberFormat="0" applyBorder="0" applyAlignment="0" applyProtection="0"/>
    <xf numFmtId="0" fontId="22" fillId="3" borderId="0" applyNumberFormat="0" applyBorder="0" applyAlignment="0" applyProtection="0"/>
    <xf numFmtId="176" fontId="22" fillId="3" borderId="0" applyNumberFormat="0" applyBorder="0" applyAlignment="0" applyProtection="0"/>
    <xf numFmtId="0" fontId="22" fillId="3" borderId="0" applyNumberFormat="0" applyBorder="0" applyAlignment="0" applyProtection="0"/>
    <xf numFmtId="176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40" fillId="49" borderId="0" applyNumberFormat="0" applyBorder="0" applyAlignment="0" applyProtection="0"/>
    <xf numFmtId="0" fontId="22" fillId="3" borderId="0" applyNumberFormat="0" applyBorder="0" applyAlignment="0" applyProtection="0"/>
    <xf numFmtId="176" fontId="22" fillId="65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3" fillId="20" borderId="1" applyNumberFormat="0" applyAlignment="0" applyProtection="0"/>
    <xf numFmtId="0" fontId="23" fillId="20" borderId="1" applyNumberFormat="0" applyAlignment="0" applyProtection="0"/>
    <xf numFmtId="0" fontId="23" fillId="20" borderId="1" applyNumberFormat="0" applyAlignment="0" applyProtection="0"/>
    <xf numFmtId="0" fontId="23" fillId="20" borderId="1" applyNumberFormat="0" applyAlignment="0" applyProtection="0"/>
    <xf numFmtId="0" fontId="23" fillId="20" borderId="1" applyNumberFormat="0" applyAlignment="0" applyProtection="0"/>
    <xf numFmtId="0" fontId="23" fillId="20" borderId="1" applyNumberFormat="0" applyAlignment="0" applyProtection="0"/>
    <xf numFmtId="0" fontId="23" fillId="20" borderId="1" applyNumberFormat="0" applyAlignment="0" applyProtection="0"/>
    <xf numFmtId="0" fontId="23" fillId="20" borderId="1" applyNumberFormat="0" applyAlignment="0" applyProtection="0"/>
    <xf numFmtId="0" fontId="23" fillId="20" borderId="1" applyNumberFormat="0" applyAlignment="0" applyProtection="0"/>
    <xf numFmtId="0" fontId="23" fillId="20" borderId="1" applyNumberFormat="0" applyAlignment="0" applyProtection="0"/>
    <xf numFmtId="0" fontId="86" fillId="93" borderId="1" applyNumberFormat="0" applyAlignment="0" applyProtection="0"/>
    <xf numFmtId="0" fontId="41" fillId="50" borderId="25" applyNumberFormat="0" applyAlignment="0" applyProtection="0"/>
    <xf numFmtId="0" fontId="41" fillId="50" borderId="25" applyNumberFormat="0" applyAlignment="0" applyProtection="0"/>
    <xf numFmtId="0" fontId="23" fillId="20" borderId="1" applyNumberFormat="0" applyAlignment="0" applyProtection="0"/>
    <xf numFmtId="0" fontId="23" fillId="20" borderId="1" applyNumberFormat="0" applyAlignment="0" applyProtection="0"/>
    <xf numFmtId="0" fontId="23" fillId="20" borderId="1" applyNumberFormat="0" applyAlignment="0" applyProtection="0"/>
    <xf numFmtId="0" fontId="41" fillId="50" borderId="25" applyNumberFormat="0" applyAlignment="0" applyProtection="0"/>
    <xf numFmtId="177" fontId="87" fillId="72" borderId="39">
      <alignment horizontal="center" vertical="center"/>
    </xf>
    <xf numFmtId="177" fontId="87" fillId="72" borderId="39">
      <alignment horizontal="center" vertical="center"/>
    </xf>
    <xf numFmtId="177" fontId="87" fillId="72" borderId="39">
      <alignment horizontal="center" vertical="center"/>
    </xf>
    <xf numFmtId="0" fontId="23" fillId="20" borderId="1" applyNumberFormat="0" applyAlignment="0" applyProtection="0"/>
    <xf numFmtId="0" fontId="41" fillId="50" borderId="25" applyNumberFormat="0" applyAlignment="0" applyProtection="0"/>
    <xf numFmtId="0" fontId="41" fillId="50" borderId="25" applyNumberFormat="0" applyAlignment="0" applyProtection="0"/>
    <xf numFmtId="0" fontId="41" fillId="50" borderId="25" applyNumberFormat="0" applyAlignment="0" applyProtection="0"/>
    <xf numFmtId="0" fontId="41" fillId="50" borderId="25" applyNumberFormat="0" applyAlignment="0" applyProtection="0"/>
    <xf numFmtId="0" fontId="41" fillId="50" borderId="25" applyNumberFormat="0" applyAlignment="0" applyProtection="0"/>
    <xf numFmtId="0" fontId="41" fillId="50" borderId="25" applyNumberFormat="0" applyAlignment="0" applyProtection="0"/>
    <xf numFmtId="0" fontId="41" fillId="50" borderId="25" applyNumberFormat="0" applyAlignment="0" applyProtection="0"/>
    <xf numFmtId="0" fontId="41" fillId="50" borderId="25" applyNumberFormat="0" applyAlignment="0" applyProtection="0"/>
    <xf numFmtId="0" fontId="41" fillId="50" borderId="25" applyNumberFormat="0" applyAlignment="0" applyProtection="0"/>
    <xf numFmtId="0" fontId="41" fillId="50" borderId="25" applyNumberFormat="0" applyAlignment="0" applyProtection="0"/>
    <xf numFmtId="0" fontId="41" fillId="50" borderId="25" applyNumberFormat="0" applyAlignment="0" applyProtection="0"/>
    <xf numFmtId="0" fontId="23" fillId="20" borderId="1" applyNumberFormat="0" applyAlignment="0" applyProtection="0"/>
    <xf numFmtId="0" fontId="23" fillId="20" borderId="1" applyNumberFormat="0" applyAlignment="0" applyProtection="0"/>
    <xf numFmtId="0" fontId="23" fillId="93" borderId="1" applyNumberFormat="0" applyAlignment="0" applyProtection="0"/>
    <xf numFmtId="177" fontId="87" fillId="72" borderId="39">
      <alignment horizontal="center" vertical="center"/>
    </xf>
    <xf numFmtId="177" fontId="87" fillId="72" borderId="39">
      <alignment horizontal="center" vertical="center"/>
    </xf>
    <xf numFmtId="176" fontId="23" fillId="93" borderId="1" applyNumberFormat="0" applyAlignment="0" applyProtection="0"/>
    <xf numFmtId="0" fontId="41" fillId="50" borderId="25" applyNumberFormat="0" applyAlignment="0" applyProtection="0"/>
    <xf numFmtId="0" fontId="41" fillId="50" borderId="25" applyNumberFormat="0" applyAlignment="0" applyProtection="0"/>
    <xf numFmtId="0" fontId="41" fillId="50" borderId="25" applyNumberFormat="0" applyAlignment="0" applyProtection="0"/>
    <xf numFmtId="0" fontId="41" fillId="50" borderId="25" applyNumberFormat="0" applyAlignment="0" applyProtection="0"/>
    <xf numFmtId="0" fontId="23" fillId="20" borderId="1" applyNumberFormat="0" applyAlignment="0" applyProtection="0"/>
    <xf numFmtId="176" fontId="23" fillId="93" borderId="1" applyNumberFormat="0" applyAlignment="0" applyProtection="0"/>
    <xf numFmtId="176" fontId="23" fillId="93" borderId="1" applyNumberFormat="0" applyAlignment="0" applyProtection="0"/>
    <xf numFmtId="176" fontId="23" fillId="93" borderId="1" applyNumberFormat="0" applyAlignment="0" applyProtection="0"/>
    <xf numFmtId="0" fontId="23" fillId="20" borderId="1" applyNumberFormat="0" applyAlignment="0" applyProtection="0"/>
    <xf numFmtId="176" fontId="23" fillId="93" borderId="1" applyNumberFormat="0" applyAlignment="0" applyProtection="0"/>
    <xf numFmtId="176" fontId="23" fillId="93" borderId="1" applyNumberFormat="0" applyAlignment="0" applyProtection="0"/>
    <xf numFmtId="176" fontId="23" fillId="93" borderId="1" applyNumberFormat="0" applyAlignment="0" applyProtection="0"/>
    <xf numFmtId="0" fontId="23" fillId="20" borderId="1" applyNumberFormat="0" applyAlignment="0" applyProtection="0"/>
    <xf numFmtId="176" fontId="23" fillId="93" borderId="1" applyNumberFormat="0" applyAlignment="0" applyProtection="0"/>
    <xf numFmtId="176" fontId="23" fillId="93" borderId="1" applyNumberFormat="0" applyAlignment="0" applyProtection="0"/>
    <xf numFmtId="176" fontId="23" fillId="20" borderId="1" applyNumberFormat="0" applyAlignment="0" applyProtection="0"/>
    <xf numFmtId="0" fontId="23" fillId="20" borderId="1" applyNumberFormat="0" applyAlignment="0" applyProtection="0"/>
    <xf numFmtId="176" fontId="23" fillId="20" borderId="1" applyNumberFormat="0" applyAlignment="0" applyProtection="0"/>
    <xf numFmtId="0" fontId="41" fillId="50" borderId="25" applyNumberFormat="0" applyAlignment="0" applyProtection="0"/>
    <xf numFmtId="0" fontId="23" fillId="20" borderId="1" applyNumberFormat="0" applyAlignment="0" applyProtection="0"/>
    <xf numFmtId="177" fontId="87" fillId="72" borderId="39">
      <alignment horizontal="center" vertical="center"/>
    </xf>
    <xf numFmtId="0" fontId="23" fillId="20" borderId="1" applyNumberFormat="0" applyAlignment="0" applyProtection="0"/>
    <xf numFmtId="0" fontId="23" fillId="20" borderId="1" applyNumberFormat="0" applyAlignment="0" applyProtection="0"/>
    <xf numFmtId="178" fontId="15" fillId="0" borderId="0"/>
    <xf numFmtId="179" fontId="15" fillId="0" borderId="0"/>
    <xf numFmtId="180" fontId="15" fillId="0" borderId="0"/>
    <xf numFmtId="181" fontId="15" fillId="0" borderId="0"/>
    <xf numFmtId="182" fontId="15" fillId="0" borderId="0"/>
    <xf numFmtId="17" fontId="15" fillId="0" borderId="0"/>
    <xf numFmtId="20" fontId="15" fillId="0" borderId="0"/>
    <xf numFmtId="0" fontId="24" fillId="21" borderId="2" applyNumberFormat="0" applyAlignment="0" applyProtection="0"/>
    <xf numFmtId="0" fontId="24" fillId="21" borderId="2" applyNumberFormat="0" applyAlignment="0" applyProtection="0"/>
    <xf numFmtId="0" fontId="24" fillId="21" borderId="2" applyNumberFormat="0" applyAlignment="0" applyProtection="0"/>
    <xf numFmtId="0" fontId="24" fillId="21" borderId="2" applyNumberFormat="0" applyAlignment="0" applyProtection="0"/>
    <xf numFmtId="0" fontId="24" fillId="21" borderId="2" applyNumberFormat="0" applyAlignment="0" applyProtection="0"/>
    <xf numFmtId="0" fontId="42" fillId="51" borderId="26" applyNumberFormat="0" applyAlignment="0" applyProtection="0"/>
    <xf numFmtId="0" fontId="42" fillId="51" borderId="26" applyNumberFormat="0" applyAlignment="0" applyProtection="0"/>
    <xf numFmtId="0" fontId="24" fillId="21" borderId="2" applyNumberFormat="0" applyAlignment="0" applyProtection="0"/>
    <xf numFmtId="0" fontId="24" fillId="21" borderId="2" applyNumberFormat="0" applyAlignment="0" applyProtection="0"/>
    <xf numFmtId="0" fontId="24" fillId="21" borderId="2" applyNumberFormat="0" applyAlignment="0" applyProtection="0"/>
    <xf numFmtId="0" fontId="42" fillId="51" borderId="26" applyNumberFormat="0" applyAlignment="0" applyProtection="0"/>
    <xf numFmtId="176" fontId="24" fillId="94" borderId="2" applyNumberFormat="0" applyAlignment="0" applyProtection="0"/>
    <xf numFmtId="0" fontId="24" fillId="21" borderId="2" applyNumberFormat="0" applyAlignment="0" applyProtection="0"/>
    <xf numFmtId="0" fontId="42" fillId="51" borderId="26" applyNumberFormat="0" applyAlignment="0" applyProtection="0"/>
    <xf numFmtId="0" fontId="42" fillId="51" borderId="26" applyNumberFormat="0" applyAlignment="0" applyProtection="0"/>
    <xf numFmtId="0" fontId="42" fillId="51" borderId="26" applyNumberFormat="0" applyAlignment="0" applyProtection="0"/>
    <xf numFmtId="0" fontId="42" fillId="51" borderId="26" applyNumberFormat="0" applyAlignment="0" applyProtection="0"/>
    <xf numFmtId="0" fontId="42" fillId="51" borderId="26" applyNumberFormat="0" applyAlignment="0" applyProtection="0"/>
    <xf numFmtId="0" fontId="42" fillId="51" borderId="26" applyNumberFormat="0" applyAlignment="0" applyProtection="0"/>
    <xf numFmtId="0" fontId="42" fillId="51" borderId="26" applyNumberFormat="0" applyAlignment="0" applyProtection="0"/>
    <xf numFmtId="0" fontId="42" fillId="51" borderId="26" applyNumberFormat="0" applyAlignment="0" applyProtection="0"/>
    <xf numFmtId="0" fontId="42" fillId="51" borderId="26" applyNumberFormat="0" applyAlignment="0" applyProtection="0"/>
    <xf numFmtId="0" fontId="42" fillId="51" borderId="26" applyNumberFormat="0" applyAlignment="0" applyProtection="0"/>
    <xf numFmtId="0" fontId="42" fillId="51" borderId="26" applyNumberFormat="0" applyAlignment="0" applyProtection="0"/>
    <xf numFmtId="176" fontId="24" fillId="21" borderId="2" applyNumberFormat="0" applyAlignment="0" applyProtection="0"/>
    <xf numFmtId="0" fontId="42" fillId="51" borderId="26" applyNumberFormat="0" applyAlignment="0" applyProtection="0"/>
    <xf numFmtId="0" fontId="24" fillId="21" borderId="2" applyNumberFormat="0" applyAlignment="0" applyProtection="0"/>
    <xf numFmtId="0" fontId="42" fillId="51" borderId="26" applyNumberFormat="0" applyAlignment="0" applyProtection="0"/>
    <xf numFmtId="0" fontId="42" fillId="51" borderId="26" applyNumberFormat="0" applyAlignment="0" applyProtection="0"/>
    <xf numFmtId="0" fontId="42" fillId="51" borderId="26" applyNumberFormat="0" applyAlignment="0" applyProtection="0"/>
    <xf numFmtId="0" fontId="42" fillId="51" borderId="26" applyNumberFormat="0" applyAlignment="0" applyProtection="0"/>
    <xf numFmtId="0" fontId="42" fillId="51" borderId="26" applyNumberFormat="0" applyAlignment="0" applyProtection="0"/>
    <xf numFmtId="0" fontId="42" fillId="51" borderId="26" applyNumberFormat="0" applyAlignment="0" applyProtection="0"/>
    <xf numFmtId="0" fontId="42" fillId="51" borderId="26" applyNumberFormat="0" applyAlignment="0" applyProtection="0"/>
    <xf numFmtId="0" fontId="42" fillId="51" borderId="26" applyNumberFormat="0" applyAlignment="0" applyProtection="0"/>
    <xf numFmtId="0" fontId="24" fillId="21" borderId="2" applyNumberFormat="0" applyAlignment="0" applyProtection="0"/>
    <xf numFmtId="0" fontId="24" fillId="21" borderId="2" applyNumberFormat="0" applyAlignment="0" applyProtection="0"/>
    <xf numFmtId="0" fontId="24" fillId="21" borderId="2" applyNumberFormat="0" applyAlignment="0" applyProtection="0"/>
    <xf numFmtId="176" fontId="24" fillId="21" borderId="2" applyNumberFormat="0" applyAlignment="0" applyProtection="0"/>
    <xf numFmtId="0" fontId="42" fillId="51" borderId="26" applyNumberFormat="0" applyAlignment="0" applyProtection="0"/>
    <xf numFmtId="0" fontId="42" fillId="51" borderId="26" applyNumberFormat="0" applyAlignment="0" applyProtection="0"/>
    <xf numFmtId="0" fontId="42" fillId="51" borderId="26" applyNumberFormat="0" applyAlignment="0" applyProtection="0"/>
    <xf numFmtId="0" fontId="42" fillId="51" borderId="26" applyNumberFormat="0" applyAlignment="0" applyProtection="0"/>
    <xf numFmtId="0" fontId="42" fillId="51" borderId="26" applyNumberFormat="0" applyAlignment="0" applyProtection="0"/>
    <xf numFmtId="0" fontId="24" fillId="21" borderId="2" applyNumberFormat="0" applyAlignment="0" applyProtection="0"/>
    <xf numFmtId="176" fontId="24" fillId="21" borderId="2" applyNumberFormat="0" applyAlignment="0" applyProtection="0"/>
    <xf numFmtId="0" fontId="24" fillId="21" borderId="2" applyNumberFormat="0" applyAlignment="0" applyProtection="0"/>
    <xf numFmtId="176" fontId="24" fillId="21" borderId="2" applyNumberFormat="0" applyAlignment="0" applyProtection="0"/>
    <xf numFmtId="0" fontId="24" fillId="21" borderId="2" applyNumberFormat="0" applyAlignment="0" applyProtection="0"/>
    <xf numFmtId="0" fontId="42" fillId="51" borderId="26" applyNumberFormat="0" applyAlignment="0" applyProtection="0"/>
    <xf numFmtId="0" fontId="24" fillId="21" borderId="2" applyNumberFormat="0" applyAlignment="0" applyProtection="0"/>
    <xf numFmtId="176" fontId="24" fillId="94" borderId="2" applyNumberFormat="0" applyAlignment="0" applyProtection="0"/>
    <xf numFmtId="0" fontId="24" fillId="21" borderId="2" applyNumberFormat="0" applyAlignment="0" applyProtection="0"/>
    <xf numFmtId="0" fontId="24" fillId="21" borderId="2" applyNumberFormat="0" applyAlignment="0" applyProtection="0"/>
    <xf numFmtId="43" fontId="15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88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3" fontId="15" fillId="0" borderId="0" applyFont="0" applyFill="0" applyBorder="0" applyAlignment="0" applyProtection="0"/>
    <xf numFmtId="176" fontId="15" fillId="0" borderId="0" applyBorder="0"/>
    <xf numFmtId="176" fontId="15" fillId="0" borderId="0" applyBorder="0"/>
    <xf numFmtId="176" fontId="15" fillId="0" borderId="0" applyBorder="0"/>
    <xf numFmtId="176" fontId="14" fillId="0" borderId="0"/>
    <xf numFmtId="176" fontId="14" fillId="0" borderId="0">
      <alignment horizontal="center"/>
    </xf>
    <xf numFmtId="176" fontId="75" fillId="0" borderId="0">
      <alignment horizontal="center"/>
    </xf>
    <xf numFmtId="176" fontId="75" fillId="0" borderId="0">
      <alignment horizontal="center"/>
    </xf>
    <xf numFmtId="176" fontId="75" fillId="0" borderId="0">
      <alignment horizontal="center"/>
    </xf>
    <xf numFmtId="176" fontId="75" fillId="0" borderId="0">
      <alignment horizontal="center"/>
    </xf>
    <xf numFmtId="176" fontId="15" fillId="0" borderId="0">
      <alignment horizontal="center"/>
    </xf>
    <xf numFmtId="176" fontId="15" fillId="0" borderId="0">
      <alignment wrapText="1"/>
    </xf>
    <xf numFmtId="176" fontId="83" fillId="0" borderId="0"/>
    <xf numFmtId="176" fontId="78" fillId="0" borderId="0"/>
    <xf numFmtId="176" fontId="78" fillId="0" borderId="0"/>
    <xf numFmtId="176" fontId="78" fillId="0" borderId="0"/>
    <xf numFmtId="176" fontId="78" fillId="0" borderId="0"/>
    <xf numFmtId="176" fontId="90" fillId="0" borderId="0"/>
    <xf numFmtId="165" fontId="74" fillId="0" borderId="0" applyFont="0" applyFill="0" applyBorder="0" applyAlignment="0" applyProtection="0"/>
    <xf numFmtId="165" fontId="20" fillId="0" borderId="0" applyFont="0" applyFill="0" applyBorder="0" applyAlignment="0" applyProtection="0"/>
    <xf numFmtId="166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6" fontId="88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78" fillId="0" borderId="0" applyFont="0" applyFill="0" applyBorder="0" applyAlignment="0" applyProtection="0"/>
    <xf numFmtId="183" fontId="91" fillId="0" borderId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74" fillId="0" borderId="0" applyFont="0" applyFill="0" applyBorder="0" applyAlignment="0" applyProtection="0"/>
    <xf numFmtId="165" fontId="74" fillId="0" borderId="0" applyFont="0" applyFill="0" applyBorder="0" applyAlignment="0" applyProtection="0"/>
    <xf numFmtId="165" fontId="74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176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176" fontId="25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176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176" fontId="92" fillId="0" borderId="0"/>
    <xf numFmtId="176" fontId="93" fillId="0" borderId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6" borderId="0" applyNumberFormat="0" applyBorder="0" applyAlignment="0" applyProtection="0"/>
    <xf numFmtId="0" fontId="44" fillId="52" borderId="0" applyNumberFormat="0" applyBorder="0" applyAlignment="0" applyProtection="0"/>
    <xf numFmtId="0" fontId="44" fillId="52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44" fillId="52" borderId="0" applyNumberFormat="0" applyBorder="0" applyAlignment="0" applyProtection="0"/>
    <xf numFmtId="176" fontId="26" fillId="67" borderId="0" applyNumberFormat="0" applyBorder="0" applyAlignment="0" applyProtection="0"/>
    <xf numFmtId="0" fontId="26" fillId="4" borderId="0" applyNumberFormat="0" applyBorder="0" applyAlignment="0" applyProtection="0"/>
    <xf numFmtId="0" fontId="44" fillId="52" borderId="0" applyNumberFormat="0" applyBorder="0" applyAlignment="0" applyProtection="0"/>
    <xf numFmtId="0" fontId="44" fillId="52" borderId="0" applyNumberFormat="0" applyBorder="0" applyAlignment="0" applyProtection="0"/>
    <xf numFmtId="0" fontId="44" fillId="52" borderId="0" applyNumberFormat="0" applyBorder="0" applyAlignment="0" applyProtection="0"/>
    <xf numFmtId="0" fontId="44" fillId="52" borderId="0" applyNumberFormat="0" applyBorder="0" applyAlignment="0" applyProtection="0"/>
    <xf numFmtId="0" fontId="44" fillId="52" borderId="0" applyNumberFormat="0" applyBorder="0" applyAlignment="0" applyProtection="0"/>
    <xf numFmtId="0" fontId="44" fillId="52" borderId="0" applyNumberFormat="0" applyBorder="0" applyAlignment="0" applyProtection="0"/>
    <xf numFmtId="0" fontId="44" fillId="52" borderId="0" applyNumberFormat="0" applyBorder="0" applyAlignment="0" applyProtection="0"/>
    <xf numFmtId="0" fontId="44" fillId="52" borderId="0" applyNumberFormat="0" applyBorder="0" applyAlignment="0" applyProtection="0"/>
    <xf numFmtId="0" fontId="44" fillId="52" borderId="0" applyNumberFormat="0" applyBorder="0" applyAlignment="0" applyProtection="0"/>
    <xf numFmtId="0" fontId="44" fillId="52" borderId="0" applyNumberFormat="0" applyBorder="0" applyAlignment="0" applyProtection="0"/>
    <xf numFmtId="0" fontId="44" fillId="52" borderId="0" applyNumberFormat="0" applyBorder="0" applyAlignment="0" applyProtection="0"/>
    <xf numFmtId="176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44" fillId="52" borderId="0" applyNumberFormat="0" applyBorder="0" applyAlignment="0" applyProtection="0"/>
    <xf numFmtId="176" fontId="26" fillId="4" borderId="0" applyNumberFormat="0" applyBorder="0" applyAlignment="0" applyProtection="0"/>
    <xf numFmtId="0" fontId="26" fillId="4" borderId="0" applyNumberFormat="0" applyBorder="0" applyAlignment="0" applyProtection="0"/>
    <xf numFmtId="176" fontId="26" fillId="4" borderId="0" applyNumberFormat="0" applyBorder="0" applyAlignment="0" applyProtection="0"/>
    <xf numFmtId="0" fontId="26" fillId="4" borderId="0" applyNumberFormat="0" applyBorder="0" applyAlignment="0" applyProtection="0"/>
    <xf numFmtId="176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44" fillId="52" borderId="0" applyNumberFormat="0" applyBorder="0" applyAlignment="0" applyProtection="0"/>
    <xf numFmtId="0" fontId="26" fillId="4" borderId="0" applyNumberFormat="0" applyBorder="0" applyAlignment="0" applyProtection="0"/>
    <xf numFmtId="176" fontId="26" fillId="95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7" fillId="0" borderId="3" applyNumberFormat="0" applyFill="0" applyAlignment="0" applyProtection="0"/>
    <xf numFmtId="0" fontId="27" fillId="0" borderId="3" applyNumberFormat="0" applyFill="0" applyAlignment="0" applyProtection="0"/>
    <xf numFmtId="0" fontId="27" fillId="0" borderId="3" applyNumberFormat="0" applyFill="0" applyAlignment="0" applyProtection="0"/>
    <xf numFmtId="0" fontId="27" fillId="0" borderId="3" applyNumberFormat="0" applyFill="0" applyAlignment="0" applyProtection="0"/>
    <xf numFmtId="0" fontId="27" fillId="0" borderId="3" applyNumberFormat="0" applyFill="0" applyAlignment="0" applyProtection="0"/>
    <xf numFmtId="0" fontId="27" fillId="0" borderId="3" applyNumberFormat="0" applyFill="0" applyAlignment="0" applyProtection="0"/>
    <xf numFmtId="0" fontId="27" fillId="0" borderId="3" applyNumberFormat="0" applyFill="0" applyAlignment="0" applyProtection="0"/>
    <xf numFmtId="0" fontId="27" fillId="0" borderId="3" applyNumberFormat="0" applyFill="0" applyAlignment="0" applyProtection="0"/>
    <xf numFmtId="0" fontId="27" fillId="0" borderId="3" applyNumberFormat="0" applyFill="0" applyAlignment="0" applyProtection="0"/>
    <xf numFmtId="0" fontId="27" fillId="0" borderId="3" applyNumberFormat="0" applyFill="0" applyAlignment="0" applyProtection="0"/>
    <xf numFmtId="0" fontId="94" fillId="0" borderId="40" applyNumberFormat="0" applyFill="0" applyAlignment="0" applyProtection="0"/>
    <xf numFmtId="0" fontId="45" fillId="0" borderId="27" applyNumberFormat="0" applyFill="0" applyAlignment="0" applyProtection="0"/>
    <xf numFmtId="0" fontId="45" fillId="0" borderId="27" applyNumberFormat="0" applyFill="0" applyAlignment="0" applyProtection="0"/>
    <xf numFmtId="0" fontId="27" fillId="0" borderId="3" applyNumberFormat="0" applyFill="0" applyAlignment="0" applyProtection="0"/>
    <xf numFmtId="0" fontId="27" fillId="0" borderId="3" applyNumberFormat="0" applyFill="0" applyAlignment="0" applyProtection="0"/>
    <xf numFmtId="0" fontId="27" fillId="0" borderId="3" applyNumberFormat="0" applyFill="0" applyAlignment="0" applyProtection="0"/>
    <xf numFmtId="0" fontId="45" fillId="0" borderId="27" applyNumberFormat="0" applyFill="0" applyAlignment="0" applyProtection="0"/>
    <xf numFmtId="176" fontId="27" fillId="0" borderId="3" applyNumberFormat="0" applyFill="0" applyAlignment="0" applyProtection="0"/>
    <xf numFmtId="0" fontId="27" fillId="0" borderId="3" applyNumberFormat="0" applyFill="0" applyAlignment="0" applyProtection="0"/>
    <xf numFmtId="0" fontId="45" fillId="0" borderId="27" applyNumberFormat="0" applyFill="0" applyAlignment="0" applyProtection="0"/>
    <xf numFmtId="0" fontId="45" fillId="0" borderId="27" applyNumberFormat="0" applyFill="0" applyAlignment="0" applyProtection="0"/>
    <xf numFmtId="0" fontId="45" fillId="0" borderId="27" applyNumberFormat="0" applyFill="0" applyAlignment="0" applyProtection="0"/>
    <xf numFmtId="0" fontId="45" fillId="0" borderId="27" applyNumberFormat="0" applyFill="0" applyAlignment="0" applyProtection="0"/>
    <xf numFmtId="0" fontId="45" fillId="0" borderId="27" applyNumberFormat="0" applyFill="0" applyAlignment="0" applyProtection="0"/>
    <xf numFmtId="0" fontId="45" fillId="0" borderId="27" applyNumberFormat="0" applyFill="0" applyAlignment="0" applyProtection="0"/>
    <xf numFmtId="0" fontId="45" fillId="0" borderId="27" applyNumberFormat="0" applyFill="0" applyAlignment="0" applyProtection="0"/>
    <xf numFmtId="0" fontId="45" fillId="0" borderId="27" applyNumberFormat="0" applyFill="0" applyAlignment="0" applyProtection="0"/>
    <xf numFmtId="0" fontId="45" fillId="0" borderId="27" applyNumberFormat="0" applyFill="0" applyAlignment="0" applyProtection="0"/>
    <xf numFmtId="0" fontId="45" fillId="0" borderId="27" applyNumberFormat="0" applyFill="0" applyAlignment="0" applyProtection="0"/>
    <xf numFmtId="0" fontId="45" fillId="0" borderId="27" applyNumberFormat="0" applyFill="0" applyAlignment="0" applyProtection="0"/>
    <xf numFmtId="0" fontId="27" fillId="0" borderId="3" applyNumberFormat="0" applyFill="0" applyAlignment="0" applyProtection="0"/>
    <xf numFmtId="0" fontId="27" fillId="0" borderId="3" applyNumberFormat="0" applyFill="0" applyAlignment="0" applyProtection="0"/>
    <xf numFmtId="0" fontId="94" fillId="0" borderId="41" applyNumberFormat="0" applyFill="0" applyAlignment="0" applyProtection="0"/>
    <xf numFmtId="176" fontId="27" fillId="0" borderId="3" applyNumberFormat="0" applyFill="0" applyAlignment="0" applyProtection="0"/>
    <xf numFmtId="0" fontId="45" fillId="0" borderId="27" applyNumberFormat="0" applyFill="0" applyAlignment="0" applyProtection="0"/>
    <xf numFmtId="0" fontId="45" fillId="0" borderId="27" applyNumberFormat="0" applyFill="0" applyAlignment="0" applyProtection="0"/>
    <xf numFmtId="0" fontId="45" fillId="0" borderId="27" applyNumberFormat="0" applyFill="0" applyAlignment="0" applyProtection="0"/>
    <xf numFmtId="0" fontId="45" fillId="0" borderId="27" applyNumberFormat="0" applyFill="0" applyAlignment="0" applyProtection="0"/>
    <xf numFmtId="0" fontId="27" fillId="0" borderId="3" applyNumberFormat="0" applyFill="0" applyAlignment="0" applyProtection="0"/>
    <xf numFmtId="0" fontId="45" fillId="0" borderId="27" applyNumberFormat="0" applyFill="0" applyAlignment="0" applyProtection="0"/>
    <xf numFmtId="0" fontId="27" fillId="0" borderId="3" applyNumberFormat="0" applyFill="0" applyAlignment="0" applyProtection="0"/>
    <xf numFmtId="176" fontId="94" fillId="0" borderId="41" applyNumberFormat="0" applyFill="0" applyAlignment="0" applyProtection="0"/>
    <xf numFmtId="0" fontId="27" fillId="0" borderId="3" applyNumberFormat="0" applyFill="0" applyAlignment="0" applyProtection="0"/>
    <xf numFmtId="0" fontId="27" fillId="0" borderId="3" applyNumberFormat="0" applyFill="0" applyAlignment="0" applyProtection="0"/>
    <xf numFmtId="0" fontId="27" fillId="0" borderId="3" applyNumberFormat="0" applyFill="0" applyAlignment="0" applyProtection="0"/>
    <xf numFmtId="0" fontId="27" fillId="0" borderId="3" applyNumberFormat="0" applyFill="0" applyAlignment="0" applyProtection="0"/>
    <xf numFmtId="0" fontId="27" fillId="0" borderId="3" applyNumberFormat="0" applyFill="0" applyAlignment="0" applyProtection="0"/>
    <xf numFmtId="0" fontId="28" fillId="0" borderId="4" applyNumberFormat="0" applyFill="0" applyAlignment="0" applyProtection="0"/>
    <xf numFmtId="0" fontId="28" fillId="0" borderId="4" applyNumberFormat="0" applyFill="0" applyAlignment="0" applyProtection="0"/>
    <xf numFmtId="0" fontId="28" fillId="0" borderId="4" applyNumberFormat="0" applyFill="0" applyAlignment="0" applyProtection="0"/>
    <xf numFmtId="0" fontId="28" fillId="0" borderId="4" applyNumberFormat="0" applyFill="0" applyAlignment="0" applyProtection="0"/>
    <xf numFmtId="0" fontId="28" fillId="0" borderId="4" applyNumberFormat="0" applyFill="0" applyAlignment="0" applyProtection="0"/>
    <xf numFmtId="0" fontId="28" fillId="0" borderId="4" applyNumberFormat="0" applyFill="0" applyAlignment="0" applyProtection="0"/>
    <xf numFmtId="0" fontId="28" fillId="0" borderId="4" applyNumberFormat="0" applyFill="0" applyAlignment="0" applyProtection="0"/>
    <xf numFmtId="0" fontId="28" fillId="0" borderId="4" applyNumberFormat="0" applyFill="0" applyAlignment="0" applyProtection="0"/>
    <xf numFmtId="0" fontId="28" fillId="0" borderId="4" applyNumberFormat="0" applyFill="0" applyAlignment="0" applyProtection="0"/>
    <xf numFmtId="0" fontId="28" fillId="0" borderId="4" applyNumberFormat="0" applyFill="0" applyAlignment="0" applyProtection="0"/>
    <xf numFmtId="0" fontId="95" fillId="0" borderId="42" applyNumberFormat="0" applyFill="0" applyAlignment="0" applyProtection="0"/>
    <xf numFmtId="0" fontId="46" fillId="0" borderId="28" applyNumberFormat="0" applyFill="0" applyAlignment="0" applyProtection="0"/>
    <xf numFmtId="0" fontId="46" fillId="0" borderId="28" applyNumberFormat="0" applyFill="0" applyAlignment="0" applyProtection="0"/>
    <xf numFmtId="0" fontId="28" fillId="0" borderId="4" applyNumberFormat="0" applyFill="0" applyAlignment="0" applyProtection="0"/>
    <xf numFmtId="0" fontId="28" fillId="0" borderId="4" applyNumberFormat="0" applyFill="0" applyAlignment="0" applyProtection="0"/>
    <xf numFmtId="0" fontId="28" fillId="0" borderId="4" applyNumberFormat="0" applyFill="0" applyAlignment="0" applyProtection="0"/>
    <xf numFmtId="0" fontId="46" fillId="0" borderId="28" applyNumberFormat="0" applyFill="0" applyAlignment="0" applyProtection="0"/>
    <xf numFmtId="176" fontId="28" fillId="0" borderId="4" applyNumberFormat="0" applyFill="0" applyAlignment="0" applyProtection="0"/>
    <xf numFmtId="0" fontId="28" fillId="0" borderId="4" applyNumberFormat="0" applyFill="0" applyAlignment="0" applyProtection="0"/>
    <xf numFmtId="0" fontId="46" fillId="0" borderId="28" applyNumberFormat="0" applyFill="0" applyAlignment="0" applyProtection="0"/>
    <xf numFmtId="0" fontId="46" fillId="0" borderId="28" applyNumberFormat="0" applyFill="0" applyAlignment="0" applyProtection="0"/>
    <xf numFmtId="0" fontId="46" fillId="0" borderId="28" applyNumberFormat="0" applyFill="0" applyAlignment="0" applyProtection="0"/>
    <xf numFmtId="0" fontId="46" fillId="0" borderId="28" applyNumberFormat="0" applyFill="0" applyAlignment="0" applyProtection="0"/>
    <xf numFmtId="0" fontId="46" fillId="0" borderId="28" applyNumberFormat="0" applyFill="0" applyAlignment="0" applyProtection="0"/>
    <xf numFmtId="0" fontId="46" fillId="0" borderId="28" applyNumberFormat="0" applyFill="0" applyAlignment="0" applyProtection="0"/>
    <xf numFmtId="0" fontId="46" fillId="0" borderId="28" applyNumberFormat="0" applyFill="0" applyAlignment="0" applyProtection="0"/>
    <xf numFmtId="0" fontId="46" fillId="0" borderId="28" applyNumberFormat="0" applyFill="0" applyAlignment="0" applyProtection="0"/>
    <xf numFmtId="0" fontId="46" fillId="0" borderId="28" applyNumberFormat="0" applyFill="0" applyAlignment="0" applyProtection="0"/>
    <xf numFmtId="0" fontId="46" fillId="0" borderId="28" applyNumberFormat="0" applyFill="0" applyAlignment="0" applyProtection="0"/>
    <xf numFmtId="0" fontId="46" fillId="0" borderId="28" applyNumberFormat="0" applyFill="0" applyAlignment="0" applyProtection="0"/>
    <xf numFmtId="0" fontId="28" fillId="0" borderId="4" applyNumberFormat="0" applyFill="0" applyAlignment="0" applyProtection="0"/>
    <xf numFmtId="0" fontId="28" fillId="0" borderId="4" applyNumberFormat="0" applyFill="0" applyAlignment="0" applyProtection="0"/>
    <xf numFmtId="0" fontId="95" fillId="0" borderId="4" applyNumberFormat="0" applyFill="0" applyAlignment="0" applyProtection="0"/>
    <xf numFmtId="176" fontId="95" fillId="0" borderId="4" applyNumberFormat="0" applyFill="0" applyAlignment="0" applyProtection="0"/>
    <xf numFmtId="0" fontId="46" fillId="0" borderId="28" applyNumberFormat="0" applyFill="0" applyAlignment="0" applyProtection="0"/>
    <xf numFmtId="0" fontId="46" fillId="0" borderId="28" applyNumberFormat="0" applyFill="0" applyAlignment="0" applyProtection="0"/>
    <xf numFmtId="0" fontId="46" fillId="0" borderId="28" applyNumberFormat="0" applyFill="0" applyAlignment="0" applyProtection="0"/>
    <xf numFmtId="0" fontId="46" fillId="0" borderId="28" applyNumberFormat="0" applyFill="0" applyAlignment="0" applyProtection="0"/>
    <xf numFmtId="0" fontId="28" fillId="0" borderId="4" applyNumberFormat="0" applyFill="0" applyAlignment="0" applyProtection="0"/>
    <xf numFmtId="176" fontId="95" fillId="0" borderId="4" applyNumberFormat="0" applyFill="0" applyAlignment="0" applyProtection="0"/>
    <xf numFmtId="0" fontId="28" fillId="0" borderId="4" applyNumberFormat="0" applyFill="0" applyAlignment="0" applyProtection="0"/>
    <xf numFmtId="176" fontId="95" fillId="0" borderId="4" applyNumberFormat="0" applyFill="0" applyAlignment="0" applyProtection="0"/>
    <xf numFmtId="0" fontId="28" fillId="0" borderId="4" applyNumberFormat="0" applyFill="0" applyAlignment="0" applyProtection="0"/>
    <xf numFmtId="176" fontId="28" fillId="0" borderId="4" applyNumberFormat="0" applyFill="0" applyAlignment="0" applyProtection="0"/>
    <xf numFmtId="0" fontId="28" fillId="0" borderId="4" applyNumberFormat="0" applyFill="0" applyAlignment="0" applyProtection="0"/>
    <xf numFmtId="0" fontId="46" fillId="0" borderId="28" applyNumberFormat="0" applyFill="0" applyAlignment="0" applyProtection="0"/>
    <xf numFmtId="0" fontId="28" fillId="0" borderId="4" applyNumberFormat="0" applyFill="0" applyAlignment="0" applyProtection="0"/>
    <xf numFmtId="176" fontId="95" fillId="0" borderId="43" applyNumberFormat="0" applyFill="0" applyAlignment="0" applyProtection="0"/>
    <xf numFmtId="0" fontId="28" fillId="0" borderId="4" applyNumberFormat="0" applyFill="0" applyAlignment="0" applyProtection="0"/>
    <xf numFmtId="0" fontId="28" fillId="0" borderId="4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96" fillId="0" borderId="44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47" fillId="0" borderId="29" applyNumberFormat="0" applyFill="0" applyAlignment="0" applyProtection="0"/>
    <xf numFmtId="176" fontId="29" fillId="0" borderId="5" applyNumberFormat="0" applyFill="0" applyAlignment="0" applyProtection="0"/>
    <xf numFmtId="0" fontId="29" fillId="0" borderId="5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96" fillId="0" borderId="45" applyNumberFormat="0" applyFill="0" applyAlignment="0" applyProtection="0"/>
    <xf numFmtId="176" fontId="96" fillId="0" borderId="45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29" fillId="0" borderId="5" applyNumberFormat="0" applyFill="0" applyAlignment="0" applyProtection="0"/>
    <xf numFmtId="176" fontId="96" fillId="0" borderId="45" applyNumberFormat="0" applyFill="0" applyAlignment="0" applyProtection="0"/>
    <xf numFmtId="0" fontId="29" fillId="0" borderId="5" applyNumberFormat="0" applyFill="0" applyAlignment="0" applyProtection="0"/>
    <xf numFmtId="176" fontId="96" fillId="0" borderId="45" applyNumberFormat="0" applyFill="0" applyAlignment="0" applyProtection="0"/>
    <xf numFmtId="0" fontId="29" fillId="0" borderId="5" applyNumberFormat="0" applyFill="0" applyAlignment="0" applyProtection="0"/>
    <xf numFmtId="176" fontId="29" fillId="0" borderId="5" applyNumberFormat="0" applyFill="0" applyAlignment="0" applyProtection="0"/>
    <xf numFmtId="0" fontId="29" fillId="0" borderId="5" applyNumberFormat="0" applyFill="0" applyAlignment="0" applyProtection="0"/>
    <xf numFmtId="0" fontId="47" fillId="0" borderId="29" applyNumberFormat="0" applyFill="0" applyAlignment="0" applyProtection="0"/>
    <xf numFmtId="0" fontId="29" fillId="0" borderId="5" applyNumberFormat="0" applyFill="0" applyAlignment="0" applyProtection="0"/>
    <xf numFmtId="176" fontId="96" fillId="0" borderId="46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9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176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96" fillId="0" borderId="0" applyNumberFormat="0" applyFill="0" applyBorder="0" applyAlignment="0" applyProtection="0"/>
    <xf numFmtId="176" fontId="29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76" fontId="96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12" fillId="0" borderId="0" applyNumberFormat="0" applyFill="0" applyBorder="0" applyAlignment="0" applyProtection="0">
      <alignment vertical="top"/>
      <protection locked="0"/>
    </xf>
    <xf numFmtId="0" fontId="12" fillId="0" borderId="0" applyNumberFormat="0" applyFill="0" applyBorder="0" applyAlignment="0" applyProtection="0">
      <alignment vertical="top"/>
      <protection locked="0"/>
    </xf>
    <xf numFmtId="0" fontId="12" fillId="0" borderId="0" applyNumberFormat="0" applyFill="0" applyBorder="0" applyAlignment="0" applyProtection="0">
      <alignment vertical="top"/>
      <protection locked="0"/>
    </xf>
    <xf numFmtId="178" fontId="79" fillId="96" borderId="0"/>
    <xf numFmtId="179" fontId="79" fillId="96" borderId="0"/>
    <xf numFmtId="180" fontId="79" fillId="96" borderId="0"/>
    <xf numFmtId="176" fontId="15" fillId="96" borderId="0">
      <protection locked="0"/>
    </xf>
    <xf numFmtId="183" fontId="15" fillId="96" borderId="0">
      <protection locked="0"/>
    </xf>
    <xf numFmtId="181" fontId="15" fillId="96" borderId="0">
      <protection locked="0"/>
    </xf>
    <xf numFmtId="182" fontId="15" fillId="96" borderId="0">
      <protection locked="0"/>
    </xf>
    <xf numFmtId="17" fontId="15" fillId="96" borderId="0">
      <protection locked="0"/>
    </xf>
    <xf numFmtId="20" fontId="15" fillId="96" borderId="0">
      <protection locked="0"/>
    </xf>
    <xf numFmtId="0" fontId="30" fillId="7" borderId="1" applyNumberFormat="0" applyAlignment="0" applyProtection="0"/>
    <xf numFmtId="0" fontId="30" fillId="7" borderId="1" applyNumberFormat="0" applyAlignment="0" applyProtection="0"/>
    <xf numFmtId="0" fontId="30" fillId="7" borderId="1" applyNumberFormat="0" applyAlignment="0" applyProtection="0"/>
    <xf numFmtId="0" fontId="30" fillId="7" borderId="1" applyNumberFormat="0" applyAlignment="0" applyProtection="0"/>
    <xf numFmtId="0" fontId="48" fillId="53" borderId="25" applyNumberFormat="0" applyAlignment="0" applyProtection="0"/>
    <xf numFmtId="0" fontId="30" fillId="7" borderId="1" applyNumberFormat="0" applyAlignment="0" applyProtection="0"/>
    <xf numFmtId="0" fontId="30" fillId="7" borderId="1" applyNumberFormat="0" applyAlignment="0" applyProtection="0"/>
    <xf numFmtId="0" fontId="30" fillId="7" borderId="1" applyNumberFormat="0" applyAlignment="0" applyProtection="0"/>
    <xf numFmtId="0" fontId="30" fillId="7" borderId="1" applyNumberFormat="0" applyAlignment="0" applyProtection="0"/>
    <xf numFmtId="0" fontId="30" fillId="7" borderId="1" applyNumberFormat="0" applyAlignment="0" applyProtection="0"/>
    <xf numFmtId="0" fontId="30" fillId="22" borderId="1" applyNumberFormat="0" applyAlignment="0" applyProtection="0"/>
    <xf numFmtId="0" fontId="48" fillId="53" borderId="25" applyNumberFormat="0" applyAlignment="0" applyProtection="0"/>
    <xf numFmtId="0" fontId="48" fillId="53" borderId="25" applyNumberFormat="0" applyAlignment="0" applyProtection="0"/>
    <xf numFmtId="0" fontId="30" fillId="7" borderId="1" applyNumberFormat="0" applyAlignment="0" applyProtection="0"/>
    <xf numFmtId="0" fontId="30" fillId="7" borderId="1" applyNumberFormat="0" applyAlignment="0" applyProtection="0"/>
    <xf numFmtId="0" fontId="30" fillId="7" borderId="1" applyNumberFormat="0" applyAlignment="0" applyProtection="0"/>
    <xf numFmtId="0" fontId="48" fillId="53" borderId="25" applyNumberFormat="0" applyAlignment="0" applyProtection="0"/>
    <xf numFmtId="176" fontId="87" fillId="97" borderId="39" applyNumberFormat="0">
      <alignment horizontal="center" vertical="center"/>
      <protection locked="0"/>
    </xf>
    <xf numFmtId="176" fontId="87" fillId="97" borderId="39" applyNumberFormat="0">
      <alignment horizontal="center" vertical="center"/>
      <protection locked="0"/>
    </xf>
    <xf numFmtId="176" fontId="87" fillId="97" borderId="39" applyNumberFormat="0">
      <alignment horizontal="center" vertical="center"/>
      <protection locked="0"/>
    </xf>
    <xf numFmtId="0" fontId="30" fillId="7" borderId="1" applyNumberFormat="0" applyAlignment="0" applyProtection="0"/>
    <xf numFmtId="0" fontId="48" fillId="53" borderId="25" applyNumberFormat="0" applyAlignment="0" applyProtection="0"/>
    <xf numFmtId="0" fontId="48" fillId="53" borderId="25" applyNumberFormat="0" applyAlignment="0" applyProtection="0"/>
    <xf numFmtId="0" fontId="48" fillId="53" borderId="25" applyNumberFormat="0" applyAlignment="0" applyProtection="0"/>
    <xf numFmtId="0" fontId="48" fillId="53" borderId="25" applyNumberFormat="0" applyAlignment="0" applyProtection="0"/>
    <xf numFmtId="0" fontId="48" fillId="53" borderId="25" applyNumberFormat="0" applyAlignment="0" applyProtection="0"/>
    <xf numFmtId="0" fontId="48" fillId="53" borderId="25" applyNumberFormat="0" applyAlignment="0" applyProtection="0"/>
    <xf numFmtId="0" fontId="48" fillId="53" borderId="25" applyNumberFormat="0" applyAlignment="0" applyProtection="0"/>
    <xf numFmtId="0" fontId="48" fillId="53" borderId="25" applyNumberFormat="0" applyAlignment="0" applyProtection="0"/>
    <xf numFmtId="0" fontId="48" fillId="53" borderId="25" applyNumberFormat="0" applyAlignment="0" applyProtection="0"/>
    <xf numFmtId="0" fontId="48" fillId="53" borderId="25" applyNumberFormat="0" applyAlignment="0" applyProtection="0"/>
    <xf numFmtId="0" fontId="48" fillId="53" borderId="25" applyNumberFormat="0" applyAlignment="0" applyProtection="0"/>
    <xf numFmtId="0" fontId="30" fillId="7" borderId="1" applyNumberFormat="0" applyAlignment="0" applyProtection="0"/>
    <xf numFmtId="0" fontId="30" fillId="7" borderId="1" applyNumberFormat="0" applyAlignment="0" applyProtection="0"/>
    <xf numFmtId="0" fontId="30" fillId="7" borderId="1" applyNumberFormat="0" applyAlignment="0" applyProtection="0"/>
    <xf numFmtId="0" fontId="30" fillId="22" borderId="1" applyNumberFormat="0" applyAlignment="0" applyProtection="0"/>
    <xf numFmtId="176" fontId="87" fillId="97" borderId="39" applyNumberFormat="0">
      <alignment horizontal="center" vertical="center"/>
      <protection locked="0"/>
    </xf>
    <xf numFmtId="176" fontId="87" fillId="97" borderId="39" applyNumberFormat="0">
      <alignment horizontal="center" vertical="center"/>
      <protection locked="0"/>
    </xf>
    <xf numFmtId="176" fontId="30" fillId="22" borderId="1" applyNumberFormat="0" applyAlignment="0" applyProtection="0"/>
    <xf numFmtId="0" fontId="48" fillId="53" borderId="25" applyNumberFormat="0" applyAlignment="0" applyProtection="0"/>
    <xf numFmtId="0" fontId="48" fillId="53" borderId="25" applyNumberFormat="0" applyAlignment="0" applyProtection="0"/>
    <xf numFmtId="0" fontId="48" fillId="53" borderId="25" applyNumberFormat="0" applyAlignment="0" applyProtection="0"/>
    <xf numFmtId="0" fontId="48" fillId="53" borderId="25" applyNumberFormat="0" applyAlignment="0" applyProtection="0"/>
    <xf numFmtId="0" fontId="30" fillId="7" borderId="1" applyNumberFormat="0" applyAlignment="0" applyProtection="0"/>
    <xf numFmtId="176" fontId="30" fillId="22" borderId="1" applyNumberFormat="0" applyAlignment="0" applyProtection="0"/>
    <xf numFmtId="176" fontId="30" fillId="22" borderId="1" applyNumberFormat="0" applyAlignment="0" applyProtection="0"/>
    <xf numFmtId="176" fontId="30" fillId="22" borderId="1" applyNumberFormat="0" applyAlignment="0" applyProtection="0"/>
    <xf numFmtId="0" fontId="30" fillId="7" borderId="1" applyNumberFormat="0" applyAlignment="0" applyProtection="0"/>
    <xf numFmtId="176" fontId="30" fillId="22" borderId="1" applyNumberFormat="0" applyAlignment="0" applyProtection="0"/>
    <xf numFmtId="176" fontId="30" fillId="22" borderId="1" applyNumberFormat="0" applyAlignment="0" applyProtection="0"/>
    <xf numFmtId="176" fontId="30" fillId="22" borderId="1" applyNumberFormat="0" applyAlignment="0" applyProtection="0"/>
    <xf numFmtId="0" fontId="30" fillId="7" borderId="1" applyNumberFormat="0" applyAlignment="0" applyProtection="0"/>
    <xf numFmtId="176" fontId="30" fillId="22" borderId="1" applyNumberFormat="0" applyAlignment="0" applyProtection="0"/>
    <xf numFmtId="176" fontId="30" fillId="22" borderId="1" applyNumberFormat="0" applyAlignment="0" applyProtection="0"/>
    <xf numFmtId="176" fontId="30" fillId="7" borderId="1" applyNumberFormat="0" applyAlignment="0" applyProtection="0"/>
    <xf numFmtId="0" fontId="30" fillId="7" borderId="1" applyNumberFormat="0" applyAlignment="0" applyProtection="0"/>
    <xf numFmtId="176" fontId="30" fillId="7" borderId="1" applyNumberFormat="0" applyAlignment="0" applyProtection="0"/>
    <xf numFmtId="0" fontId="48" fillId="53" borderId="25" applyNumberFormat="0" applyAlignment="0" applyProtection="0"/>
    <xf numFmtId="0" fontId="30" fillId="7" borderId="1" applyNumberFormat="0" applyAlignment="0" applyProtection="0"/>
    <xf numFmtId="176" fontId="87" fillId="97" borderId="39" applyNumberFormat="0">
      <alignment horizontal="center" vertical="center"/>
      <protection locked="0"/>
    </xf>
    <xf numFmtId="0" fontId="30" fillId="7" borderId="1" applyNumberFormat="0" applyAlignment="0" applyProtection="0"/>
    <xf numFmtId="0" fontId="30" fillId="7" borderId="1" applyNumberFormat="0" applyAlignment="0" applyProtection="0"/>
    <xf numFmtId="176" fontId="15" fillId="96" borderId="0">
      <protection locked="0"/>
    </xf>
    <xf numFmtId="176" fontId="15" fillId="96" borderId="0">
      <protection locked="0"/>
    </xf>
    <xf numFmtId="176" fontId="14" fillId="96" borderId="0">
      <protection locked="0"/>
    </xf>
    <xf numFmtId="176" fontId="15" fillId="96" borderId="0">
      <alignment horizontal="center"/>
      <protection locked="0"/>
    </xf>
    <xf numFmtId="176" fontId="15" fillId="96" borderId="0">
      <protection locked="0"/>
    </xf>
    <xf numFmtId="176" fontId="15" fillId="96" borderId="0"/>
    <xf numFmtId="176" fontId="15" fillId="96" borderId="0">
      <alignment wrapText="1"/>
      <protection locked="0"/>
    </xf>
    <xf numFmtId="176" fontId="83" fillId="96" borderId="0">
      <protection locked="0"/>
    </xf>
    <xf numFmtId="176" fontId="78" fillId="96" borderId="0">
      <protection locked="0"/>
    </xf>
    <xf numFmtId="176" fontId="78" fillId="96" borderId="0">
      <protection locked="0"/>
    </xf>
    <xf numFmtId="176" fontId="78" fillId="96" borderId="0">
      <protection locked="0"/>
    </xf>
    <xf numFmtId="176" fontId="78" fillId="96" borderId="0">
      <protection locked="0"/>
    </xf>
    <xf numFmtId="176" fontId="90" fillId="96" borderId="0">
      <protection locked="0"/>
    </xf>
    <xf numFmtId="0" fontId="31" fillId="0" borderId="6" applyNumberFormat="0" applyFill="0" applyAlignment="0" applyProtection="0"/>
    <xf numFmtId="0" fontId="31" fillId="0" borderId="6" applyNumberFormat="0" applyFill="0" applyAlignment="0" applyProtection="0"/>
    <xf numFmtId="0" fontId="31" fillId="0" borderId="6" applyNumberFormat="0" applyFill="0" applyAlignment="0" applyProtection="0"/>
    <xf numFmtId="0" fontId="31" fillId="0" borderId="6" applyNumberFormat="0" applyFill="0" applyAlignment="0" applyProtection="0"/>
    <xf numFmtId="0" fontId="36" fillId="0" borderId="47" applyNumberFormat="0" applyFill="0" applyAlignment="0" applyProtection="0"/>
    <xf numFmtId="0" fontId="49" fillId="0" borderId="30" applyNumberFormat="0" applyFill="0" applyAlignment="0" applyProtection="0"/>
    <xf numFmtId="0" fontId="49" fillId="0" borderId="30" applyNumberFormat="0" applyFill="0" applyAlignment="0" applyProtection="0"/>
    <xf numFmtId="0" fontId="31" fillId="0" borderId="6" applyNumberFormat="0" applyFill="0" applyAlignment="0" applyProtection="0"/>
    <xf numFmtId="0" fontId="31" fillId="0" borderId="6" applyNumberFormat="0" applyFill="0" applyAlignment="0" applyProtection="0"/>
    <xf numFmtId="0" fontId="31" fillId="0" borderId="6" applyNumberFormat="0" applyFill="0" applyAlignment="0" applyProtection="0"/>
    <xf numFmtId="0" fontId="49" fillId="0" borderId="30" applyNumberFormat="0" applyFill="0" applyAlignment="0" applyProtection="0"/>
    <xf numFmtId="176" fontId="31" fillId="0" borderId="6" applyNumberFormat="0" applyFill="0" applyAlignment="0" applyProtection="0"/>
    <xf numFmtId="0" fontId="31" fillId="0" borderId="6" applyNumberFormat="0" applyFill="0" applyAlignment="0" applyProtection="0"/>
    <xf numFmtId="0" fontId="49" fillId="0" borderId="30" applyNumberFormat="0" applyFill="0" applyAlignment="0" applyProtection="0"/>
    <xf numFmtId="0" fontId="49" fillId="0" borderId="30" applyNumberFormat="0" applyFill="0" applyAlignment="0" applyProtection="0"/>
    <xf numFmtId="0" fontId="49" fillId="0" borderId="30" applyNumberFormat="0" applyFill="0" applyAlignment="0" applyProtection="0"/>
    <xf numFmtId="0" fontId="49" fillId="0" borderId="30" applyNumberFormat="0" applyFill="0" applyAlignment="0" applyProtection="0"/>
    <xf numFmtId="0" fontId="49" fillId="0" borderId="30" applyNumberFormat="0" applyFill="0" applyAlignment="0" applyProtection="0"/>
    <xf numFmtId="0" fontId="49" fillId="0" borderId="30" applyNumberFormat="0" applyFill="0" applyAlignment="0" applyProtection="0"/>
    <xf numFmtId="0" fontId="49" fillId="0" borderId="30" applyNumberFormat="0" applyFill="0" applyAlignment="0" applyProtection="0"/>
    <xf numFmtId="0" fontId="49" fillId="0" borderId="30" applyNumberFormat="0" applyFill="0" applyAlignment="0" applyProtection="0"/>
    <xf numFmtId="0" fontId="49" fillId="0" borderId="30" applyNumberFormat="0" applyFill="0" applyAlignment="0" applyProtection="0"/>
    <xf numFmtId="0" fontId="49" fillId="0" borderId="30" applyNumberFormat="0" applyFill="0" applyAlignment="0" applyProtection="0"/>
    <xf numFmtId="0" fontId="49" fillId="0" borderId="30" applyNumberFormat="0" applyFill="0" applyAlignment="0" applyProtection="0"/>
    <xf numFmtId="176" fontId="31" fillId="0" borderId="6" applyNumberFormat="0" applyFill="0" applyAlignment="0" applyProtection="0"/>
    <xf numFmtId="0" fontId="31" fillId="0" borderId="6" applyNumberFormat="0" applyFill="0" applyAlignment="0" applyProtection="0"/>
    <xf numFmtId="0" fontId="31" fillId="0" borderId="6" applyNumberFormat="0" applyFill="0" applyAlignment="0" applyProtection="0"/>
    <xf numFmtId="0" fontId="31" fillId="0" borderId="6" applyNumberFormat="0" applyFill="0" applyAlignment="0" applyProtection="0"/>
    <xf numFmtId="0" fontId="31" fillId="0" borderId="6" applyNumberFormat="0" applyFill="0" applyAlignment="0" applyProtection="0"/>
    <xf numFmtId="0" fontId="49" fillId="0" borderId="30" applyNumberFormat="0" applyFill="0" applyAlignment="0" applyProtection="0"/>
    <xf numFmtId="0" fontId="49" fillId="0" borderId="30" applyNumberFormat="0" applyFill="0" applyAlignment="0" applyProtection="0"/>
    <xf numFmtId="0" fontId="31" fillId="0" borderId="6" applyNumberFormat="0" applyFill="0" applyAlignment="0" applyProtection="0"/>
    <xf numFmtId="176" fontId="31" fillId="0" borderId="6" applyNumberFormat="0" applyFill="0" applyAlignment="0" applyProtection="0"/>
    <xf numFmtId="0" fontId="31" fillId="0" borderId="6" applyNumberFormat="0" applyFill="0" applyAlignment="0" applyProtection="0"/>
    <xf numFmtId="0" fontId="31" fillId="0" borderId="6" applyNumberFormat="0" applyFill="0" applyAlignment="0" applyProtection="0"/>
    <xf numFmtId="0" fontId="31" fillId="0" borderId="6" applyNumberFormat="0" applyFill="0" applyAlignment="0" applyProtection="0"/>
    <xf numFmtId="0" fontId="31" fillId="0" borderId="6" applyNumberFormat="0" applyFill="0" applyAlignment="0" applyProtection="0"/>
    <xf numFmtId="0" fontId="31" fillId="0" borderId="6" applyNumberFormat="0" applyFill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97" fillId="22" borderId="0" applyNumberFormat="0" applyBorder="0" applyAlignment="0" applyProtection="0"/>
    <xf numFmtId="0" fontId="50" fillId="54" borderId="0" applyNumberFormat="0" applyBorder="0" applyAlignment="0" applyProtection="0"/>
    <xf numFmtId="0" fontId="50" fillId="54" borderId="0" applyNumberFormat="0" applyBorder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50" fillId="54" borderId="0" applyNumberFormat="0" applyBorder="0" applyAlignment="0" applyProtection="0"/>
    <xf numFmtId="176" fontId="32" fillId="98" borderId="0" applyNumberFormat="0" applyBorder="0" applyAlignment="0" applyProtection="0"/>
    <xf numFmtId="0" fontId="32" fillId="22" borderId="0" applyNumberFormat="0" applyBorder="0" applyAlignment="0" applyProtection="0"/>
    <xf numFmtId="0" fontId="50" fillId="54" borderId="0" applyNumberFormat="0" applyBorder="0" applyAlignment="0" applyProtection="0"/>
    <xf numFmtId="0" fontId="50" fillId="54" borderId="0" applyNumberFormat="0" applyBorder="0" applyAlignment="0" applyProtection="0"/>
    <xf numFmtId="0" fontId="50" fillId="54" borderId="0" applyNumberFormat="0" applyBorder="0" applyAlignment="0" applyProtection="0"/>
    <xf numFmtId="0" fontId="50" fillId="54" borderId="0" applyNumberFormat="0" applyBorder="0" applyAlignment="0" applyProtection="0"/>
    <xf numFmtId="0" fontId="50" fillId="54" borderId="0" applyNumberFormat="0" applyBorder="0" applyAlignment="0" applyProtection="0"/>
    <xf numFmtId="0" fontId="50" fillId="54" borderId="0" applyNumberFormat="0" applyBorder="0" applyAlignment="0" applyProtection="0"/>
    <xf numFmtId="0" fontId="50" fillId="54" borderId="0" applyNumberFormat="0" applyBorder="0" applyAlignment="0" applyProtection="0"/>
    <xf numFmtId="0" fontId="50" fillId="54" borderId="0" applyNumberFormat="0" applyBorder="0" applyAlignment="0" applyProtection="0"/>
    <xf numFmtId="0" fontId="50" fillId="54" borderId="0" applyNumberFormat="0" applyBorder="0" applyAlignment="0" applyProtection="0"/>
    <xf numFmtId="0" fontId="50" fillId="54" borderId="0" applyNumberFormat="0" applyBorder="0" applyAlignment="0" applyProtection="0"/>
    <xf numFmtId="0" fontId="50" fillId="54" borderId="0" applyNumberFormat="0" applyBorder="0" applyAlignment="0" applyProtection="0"/>
    <xf numFmtId="176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50" fillId="54" borderId="0" applyNumberFormat="0" applyBorder="0" applyAlignment="0" applyProtection="0"/>
    <xf numFmtId="176" fontId="32" fillId="22" borderId="0" applyNumberFormat="0" applyBorder="0" applyAlignment="0" applyProtection="0"/>
    <xf numFmtId="0" fontId="32" fillId="22" borderId="0" applyNumberFormat="0" applyBorder="0" applyAlignment="0" applyProtection="0"/>
    <xf numFmtId="176" fontId="32" fillId="22" borderId="0" applyNumberFormat="0" applyBorder="0" applyAlignment="0" applyProtection="0"/>
    <xf numFmtId="0" fontId="32" fillId="22" borderId="0" applyNumberFormat="0" applyBorder="0" applyAlignment="0" applyProtection="0"/>
    <xf numFmtId="176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50" fillId="54" borderId="0" applyNumberFormat="0" applyBorder="0" applyAlignment="0" applyProtection="0"/>
    <xf numFmtId="0" fontId="32" fillId="22" borderId="0" applyNumberFormat="0" applyBorder="0" applyAlignment="0" applyProtection="0"/>
    <xf numFmtId="176" fontId="32" fillId="98" borderId="0" applyNumberFormat="0" applyBorder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178" fontId="78" fillId="0" borderId="0"/>
    <xf numFmtId="176" fontId="38" fillId="0" borderId="0"/>
    <xf numFmtId="176" fontId="38" fillId="0" borderId="0"/>
    <xf numFmtId="176" fontId="38" fillId="0" borderId="0"/>
    <xf numFmtId="176" fontId="38" fillId="0" borderId="0"/>
    <xf numFmtId="0" fontId="38" fillId="0" borderId="0"/>
    <xf numFmtId="176" fontId="15" fillId="0" borderId="0"/>
    <xf numFmtId="176" fontId="15" fillId="0" borderId="0"/>
    <xf numFmtId="0" fontId="74" fillId="0" borderId="0"/>
    <xf numFmtId="0" fontId="15" fillId="0" borderId="0"/>
    <xf numFmtId="0" fontId="38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76" fontId="15" fillId="0" borderId="0"/>
    <xf numFmtId="0" fontId="58" fillId="0" borderId="0">
      <alignment vertical="center"/>
    </xf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176" fontId="38" fillId="0" borderId="0"/>
    <xf numFmtId="0" fontId="57" fillId="0" borderId="0"/>
    <xf numFmtId="0" fontId="15" fillId="0" borderId="0"/>
    <xf numFmtId="0" fontId="15" fillId="0" borderId="0"/>
    <xf numFmtId="0" fontId="15" fillId="0" borderId="0"/>
    <xf numFmtId="176" fontId="76" fillId="0" borderId="0"/>
    <xf numFmtId="0" fontId="38" fillId="0" borderId="0"/>
    <xf numFmtId="0" fontId="38" fillId="0" borderId="0"/>
    <xf numFmtId="0" fontId="38" fillId="0" borderId="0"/>
    <xf numFmtId="0" fontId="15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74" fillId="0" borderId="0"/>
    <xf numFmtId="0" fontId="15" fillId="0" borderId="0"/>
    <xf numFmtId="0" fontId="15" fillId="23" borderId="7" applyNumberFormat="0" applyFont="0" applyAlignment="0" applyProtection="0"/>
    <xf numFmtId="0" fontId="20" fillId="55" borderId="31" applyNumberFormat="0" applyFont="0" applyAlignment="0" applyProtection="0"/>
    <xf numFmtId="0" fontId="20" fillId="55" borderId="31" applyNumberFormat="0" applyFont="0" applyAlignment="0" applyProtection="0"/>
    <xf numFmtId="0" fontId="20" fillId="55" borderId="31" applyNumberFormat="0" applyFont="0" applyAlignment="0" applyProtection="0"/>
    <xf numFmtId="0" fontId="20" fillId="55" borderId="31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15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15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58" fillId="23" borderId="7" applyNumberFormat="0" applyFont="0" applyAlignment="0" applyProtection="0"/>
    <xf numFmtId="0" fontId="20" fillId="55" borderId="31" applyNumberFormat="0" applyFont="0" applyAlignment="0" applyProtection="0"/>
    <xf numFmtId="0" fontId="20" fillId="55" borderId="31" applyNumberFormat="0" applyFont="0" applyAlignment="0" applyProtection="0"/>
    <xf numFmtId="0" fontId="20" fillId="55" borderId="31" applyNumberFormat="0" applyFont="0" applyAlignment="0" applyProtection="0"/>
    <xf numFmtId="0" fontId="20" fillId="55" borderId="31" applyNumberFormat="0" applyFont="0" applyAlignment="0" applyProtection="0"/>
    <xf numFmtId="0" fontId="20" fillId="55" borderId="31" applyNumberFormat="0" applyFont="0" applyAlignment="0" applyProtection="0"/>
    <xf numFmtId="0" fontId="15" fillId="23" borderId="7" applyNumberFormat="0" applyFont="0" applyAlignment="0" applyProtection="0"/>
    <xf numFmtId="0" fontId="20" fillId="55" borderId="31" applyNumberFormat="0" applyFont="0" applyAlignment="0" applyProtection="0"/>
    <xf numFmtId="0" fontId="20" fillId="55" borderId="31" applyNumberFormat="0" applyFont="0" applyAlignment="0" applyProtection="0"/>
    <xf numFmtId="0" fontId="20" fillId="55" borderId="31" applyNumberFormat="0" applyFont="0" applyAlignment="0" applyProtection="0"/>
    <xf numFmtId="0" fontId="20" fillId="55" borderId="31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20" fillId="23" borderId="7" applyNumberFormat="0" applyFont="0" applyAlignment="0" applyProtection="0"/>
    <xf numFmtId="0" fontId="15" fillId="23" borderId="7" applyNumberFormat="0" applyFont="0" applyAlignment="0" applyProtection="0"/>
    <xf numFmtId="0" fontId="20" fillId="55" borderId="31" applyNumberFormat="0" applyFont="0" applyAlignment="0" applyProtection="0"/>
    <xf numFmtId="0" fontId="20" fillId="55" borderId="31" applyNumberFormat="0" applyFont="0" applyAlignment="0" applyProtection="0"/>
    <xf numFmtId="0" fontId="20" fillId="55" borderId="31" applyNumberFormat="0" applyFont="0" applyAlignment="0" applyProtection="0"/>
    <xf numFmtId="0" fontId="20" fillId="55" borderId="31" applyNumberFormat="0" applyFont="0" applyAlignment="0" applyProtection="0"/>
    <xf numFmtId="0" fontId="20" fillId="55" borderId="31" applyNumberFormat="0" applyFont="0" applyAlignment="0" applyProtection="0"/>
    <xf numFmtId="0" fontId="20" fillId="55" borderId="31" applyNumberFormat="0" applyFont="0" applyAlignment="0" applyProtection="0"/>
    <xf numFmtId="0" fontId="20" fillId="55" borderId="31" applyNumberFormat="0" applyFont="0" applyAlignment="0" applyProtection="0"/>
    <xf numFmtId="0" fontId="20" fillId="55" borderId="31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15" fillId="23" borderId="7" applyNumberFormat="0" applyFont="0" applyAlignment="0" applyProtection="0"/>
    <xf numFmtId="176" fontId="91" fillId="97" borderId="7" applyNumberFormat="0" applyAlignment="0" applyProtection="0"/>
    <xf numFmtId="176" fontId="91" fillId="97" borderId="7" applyNumberFormat="0" applyAlignment="0" applyProtection="0"/>
    <xf numFmtId="176" fontId="91" fillId="97" borderId="7" applyNumberFormat="0" applyAlignment="0" applyProtection="0"/>
    <xf numFmtId="0" fontId="15" fillId="23" borderId="7" applyNumberFormat="0" applyFont="0" applyAlignment="0" applyProtection="0"/>
    <xf numFmtId="0" fontId="20" fillId="55" borderId="31" applyNumberFormat="0" applyFont="0" applyAlignment="0" applyProtection="0"/>
    <xf numFmtId="0" fontId="20" fillId="55" borderId="31" applyNumberFormat="0" applyFont="0" applyAlignment="0" applyProtection="0"/>
    <xf numFmtId="0" fontId="20" fillId="55" borderId="31" applyNumberFormat="0" applyFont="0" applyAlignment="0" applyProtection="0"/>
    <xf numFmtId="0" fontId="20" fillId="55" borderId="31" applyNumberFormat="0" applyFont="0" applyAlignment="0" applyProtection="0"/>
    <xf numFmtId="0" fontId="20" fillId="55" borderId="31" applyNumberFormat="0" applyFont="0" applyAlignment="0" applyProtection="0"/>
    <xf numFmtId="0" fontId="20" fillId="55" borderId="31" applyNumberFormat="0" applyFont="0" applyAlignment="0" applyProtection="0"/>
    <xf numFmtId="0" fontId="20" fillId="55" borderId="31" applyNumberFormat="0" applyFont="0" applyAlignment="0" applyProtection="0"/>
    <xf numFmtId="0" fontId="20" fillId="55" borderId="31" applyNumberFormat="0" applyFont="0" applyAlignment="0" applyProtection="0"/>
    <xf numFmtId="0" fontId="15" fillId="23" borderId="7" applyNumberFormat="0" applyFont="0" applyAlignment="0" applyProtection="0"/>
    <xf numFmtId="0" fontId="20" fillId="55" borderId="31" applyNumberFormat="0" applyFont="0" applyAlignment="0" applyProtection="0"/>
    <xf numFmtId="0" fontId="20" fillId="55" borderId="31" applyNumberFormat="0" applyFont="0" applyAlignment="0" applyProtection="0"/>
    <xf numFmtId="0" fontId="20" fillId="55" borderId="31" applyNumberFormat="0" applyFont="0" applyAlignment="0" applyProtection="0"/>
    <xf numFmtId="0" fontId="20" fillId="55" borderId="31" applyNumberFormat="0" applyFont="0" applyAlignment="0" applyProtection="0"/>
    <xf numFmtId="0" fontId="20" fillId="55" borderId="31" applyNumberFormat="0" applyFont="0" applyAlignment="0" applyProtection="0"/>
    <xf numFmtId="0" fontId="20" fillId="55" borderId="31" applyNumberFormat="0" applyFont="0" applyAlignment="0" applyProtection="0"/>
    <xf numFmtId="0" fontId="20" fillId="55" borderId="31" applyNumberFormat="0" applyFont="0" applyAlignment="0" applyProtection="0"/>
    <xf numFmtId="0" fontId="20" fillId="55" borderId="31" applyNumberFormat="0" applyFont="0" applyAlignment="0" applyProtection="0"/>
    <xf numFmtId="0" fontId="15" fillId="23" borderId="7" applyNumberFormat="0" applyFont="0" applyAlignment="0" applyProtection="0"/>
    <xf numFmtId="0" fontId="20" fillId="55" borderId="31" applyNumberFormat="0" applyFont="0" applyAlignment="0" applyProtection="0"/>
    <xf numFmtId="0" fontId="20" fillId="55" borderId="31" applyNumberFormat="0" applyFont="0" applyAlignment="0" applyProtection="0"/>
    <xf numFmtId="0" fontId="20" fillId="55" borderId="31" applyNumberFormat="0" applyFont="0" applyAlignment="0" applyProtection="0"/>
    <xf numFmtId="0" fontId="20" fillId="55" borderId="31" applyNumberFormat="0" applyFont="0" applyAlignment="0" applyProtection="0"/>
    <xf numFmtId="0" fontId="20" fillId="55" borderId="31" applyNumberFormat="0" applyFont="0" applyAlignment="0" applyProtection="0"/>
    <xf numFmtId="0" fontId="20" fillId="55" borderId="31" applyNumberFormat="0" applyFont="0" applyAlignment="0" applyProtection="0"/>
    <xf numFmtId="0" fontId="20" fillId="55" borderId="31" applyNumberFormat="0" applyFont="0" applyAlignment="0" applyProtection="0"/>
    <xf numFmtId="0" fontId="20" fillId="55" borderId="31" applyNumberFormat="0" applyFont="0" applyAlignment="0" applyProtection="0"/>
    <xf numFmtId="0" fontId="15" fillId="23" borderId="7" applyNumberFormat="0" applyFont="0" applyAlignment="0" applyProtection="0"/>
    <xf numFmtId="0" fontId="20" fillId="55" borderId="31" applyNumberFormat="0" applyFont="0" applyAlignment="0" applyProtection="0"/>
    <xf numFmtId="0" fontId="20" fillId="55" borderId="31" applyNumberFormat="0" applyFont="0" applyAlignment="0" applyProtection="0"/>
    <xf numFmtId="0" fontId="20" fillId="55" borderId="31" applyNumberFormat="0" applyFont="0" applyAlignment="0" applyProtection="0"/>
    <xf numFmtId="0" fontId="20" fillId="55" borderId="31" applyNumberFormat="0" applyFont="0" applyAlignment="0" applyProtection="0"/>
    <xf numFmtId="0" fontId="15" fillId="23" borderId="7" applyNumberFormat="0" applyFont="0" applyAlignment="0" applyProtection="0"/>
    <xf numFmtId="0" fontId="20" fillId="55" borderId="31" applyNumberFormat="0" applyFont="0" applyAlignment="0" applyProtection="0"/>
    <xf numFmtId="0" fontId="20" fillId="55" borderId="31" applyNumberFormat="0" applyFont="0" applyAlignment="0" applyProtection="0"/>
    <xf numFmtId="0" fontId="20" fillId="55" borderId="31" applyNumberFormat="0" applyFont="0" applyAlignment="0" applyProtection="0"/>
    <xf numFmtId="0" fontId="20" fillId="55" borderId="31" applyNumberFormat="0" applyFont="0" applyAlignment="0" applyProtection="0"/>
    <xf numFmtId="0" fontId="15" fillId="23" borderId="7" applyNumberFormat="0" applyFont="0" applyAlignment="0" applyProtection="0"/>
    <xf numFmtId="0" fontId="20" fillId="55" borderId="31" applyNumberFormat="0" applyFont="0" applyAlignment="0" applyProtection="0"/>
    <xf numFmtId="0" fontId="20" fillId="55" borderId="31" applyNumberFormat="0" applyFont="0" applyAlignment="0" applyProtection="0"/>
    <xf numFmtId="0" fontId="20" fillId="55" borderId="31" applyNumberFormat="0" applyFont="0" applyAlignment="0" applyProtection="0"/>
    <xf numFmtId="0" fontId="20" fillId="55" borderId="31" applyNumberFormat="0" applyFont="0" applyAlignment="0" applyProtection="0"/>
    <xf numFmtId="0" fontId="15" fillId="23" borderId="7" applyNumberFormat="0" applyFont="0" applyAlignment="0" applyProtection="0"/>
    <xf numFmtId="0" fontId="20" fillId="55" borderId="31" applyNumberFormat="0" applyFont="0" applyAlignment="0" applyProtection="0"/>
    <xf numFmtId="0" fontId="20" fillId="55" borderId="31" applyNumberFormat="0" applyFont="0" applyAlignment="0" applyProtection="0"/>
    <xf numFmtId="0" fontId="20" fillId="55" borderId="31" applyNumberFormat="0" applyFont="0" applyAlignment="0" applyProtection="0"/>
    <xf numFmtId="0" fontId="20" fillId="55" borderId="31" applyNumberFormat="0" applyFont="0" applyAlignment="0" applyProtection="0"/>
    <xf numFmtId="0" fontId="20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176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15" fillId="23" borderId="7" applyNumberFormat="0" applyFont="0" applyAlignment="0" applyProtection="0"/>
    <xf numFmtId="176" fontId="15" fillId="23" borderId="7" applyNumberFormat="0" applyFont="0" applyAlignment="0" applyProtection="0"/>
    <xf numFmtId="0" fontId="15" fillId="23" borderId="7" applyNumberFormat="0" applyFont="0" applyAlignment="0" applyProtection="0"/>
    <xf numFmtId="176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15" fillId="23" borderId="7" applyNumberFormat="0" applyFont="0" applyAlignment="0" applyProtection="0"/>
    <xf numFmtId="176" fontId="91" fillId="98" borderId="7" applyNumberFormat="0" applyAlignment="0" applyProtection="0"/>
    <xf numFmtId="176" fontId="91" fillId="98" borderId="7" applyNumberFormat="0" applyAlignment="0" applyProtection="0"/>
    <xf numFmtId="176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15" fillId="23" borderId="7" applyNumberFormat="0" applyFont="0" applyAlignment="0" applyProtection="0"/>
    <xf numFmtId="176" fontId="15" fillId="23" borderId="7" applyNumberFormat="0" applyFont="0" applyAlignment="0" applyProtection="0"/>
    <xf numFmtId="0" fontId="15" fillId="23" borderId="7" applyNumberFormat="0" applyFont="0" applyAlignment="0" applyProtection="0"/>
    <xf numFmtId="176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176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15" fillId="23" borderId="7" applyNumberFormat="0" applyFont="0" applyAlignment="0" applyProtection="0"/>
    <xf numFmtId="176" fontId="15" fillId="23" borderId="7" applyNumberFormat="0" applyFont="0" applyAlignment="0" applyProtection="0"/>
    <xf numFmtId="0" fontId="15" fillId="23" borderId="7" applyNumberFormat="0" applyFont="0" applyAlignment="0" applyProtection="0"/>
    <xf numFmtId="176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176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15" fillId="23" borderId="7" applyNumberFormat="0" applyFont="0" applyAlignment="0" applyProtection="0"/>
    <xf numFmtId="176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20" fillId="55" borderId="31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176" fontId="91" fillId="98" borderId="7" applyNumberForma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20" fillId="55" borderId="31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55" borderId="31" applyNumberFormat="0" applyFont="0" applyAlignment="0" applyProtection="0"/>
    <xf numFmtId="0" fontId="20" fillId="55" borderId="31" applyNumberFormat="0" applyFont="0" applyAlignment="0" applyProtection="0"/>
    <xf numFmtId="0" fontId="20" fillId="55" borderId="31" applyNumberFormat="0" applyFont="0" applyAlignment="0" applyProtection="0"/>
    <xf numFmtId="0" fontId="20" fillId="55" borderId="31" applyNumberFormat="0" applyFont="0" applyAlignment="0" applyProtection="0"/>
    <xf numFmtId="0" fontId="20" fillId="55" borderId="31" applyNumberFormat="0" applyFont="0" applyAlignment="0" applyProtection="0"/>
    <xf numFmtId="0" fontId="20" fillId="55" borderId="31" applyNumberFormat="0" applyFont="0" applyAlignment="0" applyProtection="0"/>
    <xf numFmtId="0" fontId="20" fillId="55" borderId="31" applyNumberFormat="0" applyFont="0" applyAlignment="0" applyProtection="0"/>
    <xf numFmtId="0" fontId="20" fillId="55" borderId="31" applyNumberFormat="0" applyFont="0" applyAlignment="0" applyProtection="0"/>
    <xf numFmtId="184" fontId="82" fillId="0" borderId="0" applyProtection="0"/>
    <xf numFmtId="0" fontId="33" fillId="20" borderId="8" applyNumberFormat="0" applyAlignment="0" applyProtection="0"/>
    <xf numFmtId="0" fontId="33" fillId="20" borderId="8" applyNumberFormat="0" applyAlignment="0" applyProtection="0"/>
    <xf numFmtId="0" fontId="33" fillId="20" borderId="8" applyNumberFormat="0" applyAlignment="0" applyProtection="0"/>
    <xf numFmtId="0" fontId="33" fillId="20" borderId="8" applyNumberFormat="0" applyAlignment="0" applyProtection="0"/>
    <xf numFmtId="0" fontId="33" fillId="20" borderId="8" applyNumberFormat="0" applyAlignment="0" applyProtection="0"/>
    <xf numFmtId="0" fontId="33" fillId="20" borderId="8" applyNumberFormat="0" applyAlignment="0" applyProtection="0"/>
    <xf numFmtId="0" fontId="33" fillId="20" borderId="8" applyNumberFormat="0" applyAlignment="0" applyProtection="0"/>
    <xf numFmtId="0" fontId="33" fillId="20" borderId="8" applyNumberFormat="0" applyAlignment="0" applyProtection="0"/>
    <xf numFmtId="0" fontId="33" fillId="20" borderId="8" applyNumberFormat="0" applyAlignment="0" applyProtection="0"/>
    <xf numFmtId="0" fontId="33" fillId="20" borderId="8" applyNumberFormat="0" applyAlignment="0" applyProtection="0"/>
    <xf numFmtId="0" fontId="33" fillId="93" borderId="8" applyNumberFormat="0" applyAlignment="0" applyProtection="0"/>
    <xf numFmtId="0" fontId="51" fillId="50" borderId="32" applyNumberFormat="0" applyAlignment="0" applyProtection="0"/>
    <xf numFmtId="0" fontId="51" fillId="50" borderId="32" applyNumberFormat="0" applyAlignment="0" applyProtection="0"/>
    <xf numFmtId="0" fontId="33" fillId="20" borderId="8" applyNumberFormat="0" applyAlignment="0" applyProtection="0"/>
    <xf numFmtId="0" fontId="33" fillId="20" borderId="8" applyNumberFormat="0" applyAlignment="0" applyProtection="0"/>
    <xf numFmtId="0" fontId="33" fillId="20" borderId="8" applyNumberFormat="0" applyAlignment="0" applyProtection="0"/>
    <xf numFmtId="0" fontId="51" fillId="50" borderId="32" applyNumberFormat="0" applyAlignment="0" applyProtection="0"/>
    <xf numFmtId="176" fontId="33" fillId="77" borderId="8" applyNumberFormat="0" applyAlignment="0" applyProtection="0"/>
    <xf numFmtId="176" fontId="33" fillId="77" borderId="8" applyNumberFormat="0" applyAlignment="0" applyProtection="0"/>
    <xf numFmtId="176" fontId="33" fillId="77" borderId="8" applyNumberFormat="0" applyAlignment="0" applyProtection="0"/>
    <xf numFmtId="0" fontId="33" fillId="20" borderId="8" applyNumberFormat="0" applyAlignment="0" applyProtection="0"/>
    <xf numFmtId="0" fontId="51" fillId="50" borderId="32" applyNumberFormat="0" applyAlignment="0" applyProtection="0"/>
    <xf numFmtId="0" fontId="51" fillId="50" borderId="32" applyNumberFormat="0" applyAlignment="0" applyProtection="0"/>
    <xf numFmtId="0" fontId="51" fillId="50" borderId="32" applyNumberFormat="0" applyAlignment="0" applyProtection="0"/>
    <xf numFmtId="0" fontId="51" fillId="50" borderId="32" applyNumberFormat="0" applyAlignment="0" applyProtection="0"/>
    <xf numFmtId="0" fontId="51" fillId="50" borderId="32" applyNumberFormat="0" applyAlignment="0" applyProtection="0"/>
    <xf numFmtId="0" fontId="51" fillId="50" borderId="32" applyNumberFormat="0" applyAlignment="0" applyProtection="0"/>
    <xf numFmtId="0" fontId="51" fillId="50" borderId="32" applyNumberFormat="0" applyAlignment="0" applyProtection="0"/>
    <xf numFmtId="0" fontId="51" fillId="50" borderId="32" applyNumberFormat="0" applyAlignment="0" applyProtection="0"/>
    <xf numFmtId="0" fontId="51" fillId="50" borderId="32" applyNumberFormat="0" applyAlignment="0" applyProtection="0"/>
    <xf numFmtId="0" fontId="51" fillId="50" borderId="32" applyNumberFormat="0" applyAlignment="0" applyProtection="0"/>
    <xf numFmtId="0" fontId="51" fillId="50" borderId="32" applyNumberFormat="0" applyAlignment="0" applyProtection="0"/>
    <xf numFmtId="0" fontId="33" fillId="20" borderId="8" applyNumberFormat="0" applyAlignment="0" applyProtection="0"/>
    <xf numFmtId="0" fontId="33" fillId="20" borderId="8" applyNumberFormat="0" applyAlignment="0" applyProtection="0"/>
    <xf numFmtId="0" fontId="33" fillId="93" borderId="8" applyNumberFormat="0" applyAlignment="0" applyProtection="0"/>
    <xf numFmtId="176" fontId="33" fillId="64" borderId="8" applyNumberFormat="0" applyAlignment="0" applyProtection="0"/>
    <xf numFmtId="176" fontId="33" fillId="64" borderId="8" applyNumberFormat="0" applyAlignment="0" applyProtection="0"/>
    <xf numFmtId="176" fontId="33" fillId="93" borderId="8" applyNumberFormat="0" applyAlignment="0" applyProtection="0"/>
    <xf numFmtId="0" fontId="51" fillId="50" borderId="32" applyNumberFormat="0" applyAlignment="0" applyProtection="0"/>
    <xf numFmtId="0" fontId="51" fillId="50" borderId="32" applyNumberFormat="0" applyAlignment="0" applyProtection="0"/>
    <xf numFmtId="0" fontId="51" fillId="50" borderId="32" applyNumberFormat="0" applyAlignment="0" applyProtection="0"/>
    <xf numFmtId="0" fontId="51" fillId="50" borderId="32" applyNumberFormat="0" applyAlignment="0" applyProtection="0"/>
    <xf numFmtId="0" fontId="33" fillId="20" borderId="8" applyNumberFormat="0" applyAlignment="0" applyProtection="0"/>
    <xf numFmtId="176" fontId="33" fillId="93" borderId="8" applyNumberFormat="0" applyAlignment="0" applyProtection="0"/>
    <xf numFmtId="176" fontId="33" fillId="93" borderId="8" applyNumberFormat="0" applyAlignment="0" applyProtection="0"/>
    <xf numFmtId="176" fontId="33" fillId="93" borderId="8" applyNumberFormat="0" applyAlignment="0" applyProtection="0"/>
    <xf numFmtId="0" fontId="33" fillId="20" borderId="8" applyNumberFormat="0" applyAlignment="0" applyProtection="0"/>
    <xf numFmtId="176" fontId="33" fillId="93" borderId="8" applyNumberFormat="0" applyAlignment="0" applyProtection="0"/>
    <xf numFmtId="176" fontId="33" fillId="93" borderId="8" applyNumberFormat="0" applyAlignment="0" applyProtection="0"/>
    <xf numFmtId="176" fontId="33" fillId="93" borderId="8" applyNumberFormat="0" applyAlignment="0" applyProtection="0"/>
    <xf numFmtId="0" fontId="33" fillId="20" borderId="8" applyNumberFormat="0" applyAlignment="0" applyProtection="0"/>
    <xf numFmtId="176" fontId="33" fillId="93" borderId="8" applyNumberFormat="0" applyAlignment="0" applyProtection="0"/>
    <xf numFmtId="176" fontId="33" fillId="93" borderId="8" applyNumberFormat="0" applyAlignment="0" applyProtection="0"/>
    <xf numFmtId="176" fontId="33" fillId="20" borderId="8" applyNumberFormat="0" applyAlignment="0" applyProtection="0"/>
    <xf numFmtId="0" fontId="33" fillId="20" borderId="8" applyNumberFormat="0" applyAlignment="0" applyProtection="0"/>
    <xf numFmtId="176" fontId="33" fillId="20" borderId="8" applyNumberFormat="0" applyAlignment="0" applyProtection="0"/>
    <xf numFmtId="0" fontId="51" fillId="50" borderId="32" applyNumberFormat="0" applyAlignment="0" applyProtection="0"/>
    <xf numFmtId="0" fontId="33" fillId="20" borderId="8" applyNumberFormat="0" applyAlignment="0" applyProtection="0"/>
    <xf numFmtId="176" fontId="33" fillId="64" borderId="8" applyNumberFormat="0" applyAlignment="0" applyProtection="0"/>
    <xf numFmtId="0" fontId="33" fillId="20" borderId="8" applyNumberFormat="0" applyAlignment="0" applyProtection="0"/>
    <xf numFmtId="0" fontId="33" fillId="20" borderId="8" applyNumberFormat="0" applyAlignment="0" applyProtection="0"/>
    <xf numFmtId="9" fontId="15" fillId="0" borderId="0" applyFont="0" applyFill="0" applyBorder="0" applyAlignment="0" applyProtection="0"/>
    <xf numFmtId="9" fontId="91" fillId="0" borderId="0" applyFill="0" applyBorder="0" applyAlignment="0" applyProtection="0"/>
    <xf numFmtId="9" fontId="15" fillId="0" borderId="0" applyFont="0" applyFill="0" applyBorder="0" applyAlignment="0" applyProtection="0"/>
    <xf numFmtId="9" fontId="74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74" fillId="0" borderId="0" applyFont="0" applyFill="0" applyBorder="0" applyAlignment="0" applyProtection="0"/>
    <xf numFmtId="9" fontId="15" fillId="0" borderId="0" applyFont="0" applyFill="0" applyBorder="0" applyAlignment="0" applyProtection="0"/>
    <xf numFmtId="176" fontId="76" fillId="0" borderId="0" applyNumberFormat="0" applyFont="0" applyFill="0" applyBorder="0" applyAlignment="0" applyProtection="0">
      <alignment horizontal="left"/>
    </xf>
    <xf numFmtId="0" fontId="76" fillId="0" borderId="0" applyNumberFormat="0" applyFont="0" applyFill="0" applyBorder="0" applyAlignment="0" applyProtection="0">
      <alignment horizontal="left"/>
    </xf>
    <xf numFmtId="0" fontId="76" fillId="0" borderId="0" applyNumberFormat="0" applyFont="0" applyFill="0" applyBorder="0" applyAlignment="0" applyProtection="0">
      <alignment horizontal="left"/>
    </xf>
    <xf numFmtId="176" fontId="91" fillId="0" borderId="0" applyNumberFormat="0" applyFill="0" applyBorder="0" applyAlignment="0" applyProtection="0"/>
    <xf numFmtId="0" fontId="76" fillId="0" borderId="0" applyNumberFormat="0" applyFont="0" applyFill="0" applyBorder="0" applyAlignment="0" applyProtection="0">
      <alignment horizontal="left"/>
    </xf>
    <xf numFmtId="0" fontId="76" fillId="0" borderId="0" applyNumberFormat="0" applyFont="0" applyFill="0" applyBorder="0" applyAlignment="0" applyProtection="0">
      <alignment horizontal="left"/>
    </xf>
    <xf numFmtId="0" fontId="76" fillId="0" borderId="0" applyNumberFormat="0" applyFont="0" applyFill="0" applyBorder="0" applyAlignment="0" applyProtection="0">
      <alignment horizontal="left"/>
    </xf>
    <xf numFmtId="0" fontId="76" fillId="0" borderId="0" applyNumberFormat="0" applyFont="0" applyFill="0" applyBorder="0" applyAlignment="0" applyProtection="0">
      <alignment horizontal="left"/>
    </xf>
    <xf numFmtId="0" fontId="76" fillId="0" borderId="0" applyNumberFormat="0" applyFont="0" applyFill="0" applyBorder="0" applyAlignment="0" applyProtection="0">
      <alignment horizontal="left"/>
    </xf>
    <xf numFmtId="0" fontId="76" fillId="0" borderId="0" applyNumberFormat="0" applyFont="0" applyFill="0" applyBorder="0" applyAlignment="0" applyProtection="0">
      <alignment horizontal="left"/>
    </xf>
    <xf numFmtId="0" fontId="76" fillId="0" borderId="0" applyNumberFormat="0" applyFont="0" applyFill="0" applyBorder="0" applyAlignment="0" applyProtection="0">
      <alignment horizontal="left"/>
    </xf>
    <xf numFmtId="0" fontId="76" fillId="0" borderId="0" applyNumberFormat="0" applyFont="0" applyFill="0" applyBorder="0" applyAlignment="0" applyProtection="0">
      <alignment horizontal="left"/>
    </xf>
    <xf numFmtId="0" fontId="76" fillId="0" borderId="0" applyNumberFormat="0" applyFont="0" applyFill="0" applyBorder="0" applyAlignment="0" applyProtection="0">
      <alignment horizontal="left"/>
    </xf>
    <xf numFmtId="0" fontId="76" fillId="0" borderId="0" applyNumberFormat="0" applyFont="0" applyFill="0" applyBorder="0" applyAlignment="0" applyProtection="0">
      <alignment horizontal="left"/>
    </xf>
    <xf numFmtId="0" fontId="76" fillId="0" borderId="0" applyNumberFormat="0" applyFont="0" applyFill="0" applyBorder="0" applyAlignment="0" applyProtection="0">
      <alignment horizontal="left"/>
    </xf>
    <xf numFmtId="0" fontId="76" fillId="0" borderId="0" applyNumberFormat="0" applyFont="0" applyFill="0" applyBorder="0" applyAlignment="0" applyProtection="0">
      <alignment horizontal="left"/>
    </xf>
    <xf numFmtId="0" fontId="76" fillId="0" borderId="0" applyNumberFormat="0" applyFont="0" applyFill="0" applyBorder="0" applyAlignment="0" applyProtection="0">
      <alignment horizontal="left"/>
    </xf>
    <xf numFmtId="0" fontId="76" fillId="0" borderId="0" applyNumberFormat="0" applyFont="0" applyFill="0" applyBorder="0" applyAlignment="0" applyProtection="0">
      <alignment horizontal="left"/>
    </xf>
    <xf numFmtId="0" fontId="76" fillId="0" borderId="0" applyNumberFormat="0" applyFont="0" applyFill="0" applyBorder="0" applyAlignment="0" applyProtection="0">
      <alignment horizontal="left"/>
    </xf>
    <xf numFmtId="0" fontId="76" fillId="0" borderId="0" applyNumberFormat="0" applyFont="0" applyFill="0" applyBorder="0" applyAlignment="0" applyProtection="0">
      <alignment horizontal="left"/>
    </xf>
    <xf numFmtId="176" fontId="76" fillId="0" borderId="0" applyNumberFormat="0" applyFont="0" applyFill="0" applyBorder="0" applyAlignment="0" applyProtection="0">
      <alignment horizontal="left"/>
    </xf>
    <xf numFmtId="15" fontId="76" fillId="0" borderId="0" applyFont="0" applyFill="0" applyBorder="0" applyAlignment="0" applyProtection="0"/>
    <xf numFmtId="15" fontId="76" fillId="0" borderId="0" applyFont="0" applyFill="0" applyBorder="0" applyAlignment="0" applyProtection="0"/>
    <xf numFmtId="15" fontId="91" fillId="0" borderId="0" applyFill="0" applyBorder="0" applyAlignment="0" applyProtection="0"/>
    <xf numFmtId="15" fontId="76" fillId="0" borderId="0" applyFont="0" applyFill="0" applyBorder="0" applyAlignment="0" applyProtection="0"/>
    <xf numFmtId="15" fontId="76" fillId="0" borderId="0" applyFont="0" applyFill="0" applyBorder="0" applyAlignment="0" applyProtection="0"/>
    <xf numFmtId="15" fontId="76" fillId="0" borderId="0" applyFont="0" applyFill="0" applyBorder="0" applyAlignment="0" applyProtection="0"/>
    <xf numFmtId="15" fontId="76" fillId="0" borderId="0" applyFont="0" applyFill="0" applyBorder="0" applyAlignment="0" applyProtection="0"/>
    <xf numFmtId="15" fontId="76" fillId="0" borderId="0" applyFont="0" applyFill="0" applyBorder="0" applyAlignment="0" applyProtection="0"/>
    <xf numFmtId="15" fontId="76" fillId="0" borderId="0" applyFont="0" applyFill="0" applyBorder="0" applyAlignment="0" applyProtection="0"/>
    <xf numFmtId="15" fontId="76" fillId="0" borderId="0" applyFont="0" applyFill="0" applyBorder="0" applyAlignment="0" applyProtection="0"/>
    <xf numFmtId="15" fontId="76" fillId="0" borderId="0" applyFont="0" applyFill="0" applyBorder="0" applyAlignment="0" applyProtection="0"/>
    <xf numFmtId="15" fontId="76" fillId="0" borderId="0" applyFont="0" applyFill="0" applyBorder="0" applyAlignment="0" applyProtection="0"/>
    <xf numFmtId="15" fontId="76" fillId="0" borderId="0" applyFont="0" applyFill="0" applyBorder="0" applyAlignment="0" applyProtection="0"/>
    <xf numFmtId="15" fontId="76" fillId="0" borderId="0" applyFont="0" applyFill="0" applyBorder="0" applyAlignment="0" applyProtection="0"/>
    <xf numFmtId="15" fontId="76" fillId="0" borderId="0" applyFont="0" applyFill="0" applyBorder="0" applyAlignment="0" applyProtection="0"/>
    <xf numFmtId="15" fontId="76" fillId="0" borderId="0" applyFont="0" applyFill="0" applyBorder="0" applyAlignment="0" applyProtection="0"/>
    <xf numFmtId="15" fontId="76" fillId="0" borderId="0" applyFont="0" applyFill="0" applyBorder="0" applyAlignment="0" applyProtection="0"/>
    <xf numFmtId="15" fontId="76" fillId="0" borderId="0" applyFont="0" applyFill="0" applyBorder="0" applyAlignment="0" applyProtection="0"/>
    <xf numFmtId="15" fontId="76" fillId="0" borderId="0" applyFont="0" applyFill="0" applyBorder="0" applyAlignment="0" applyProtection="0"/>
    <xf numFmtId="15" fontId="76" fillId="0" borderId="0" applyFont="0" applyFill="0" applyBorder="0" applyAlignment="0" applyProtection="0"/>
    <xf numFmtId="4" fontId="76" fillId="0" borderId="0" applyFont="0" applyFill="0" applyBorder="0" applyAlignment="0" applyProtection="0"/>
    <xf numFmtId="4" fontId="76" fillId="0" borderId="0" applyFont="0" applyFill="0" applyBorder="0" applyAlignment="0" applyProtection="0"/>
    <xf numFmtId="4" fontId="91" fillId="0" borderId="0" applyFill="0" applyBorder="0" applyAlignment="0" applyProtection="0"/>
    <xf numFmtId="4" fontId="76" fillId="0" borderId="0" applyFont="0" applyFill="0" applyBorder="0" applyAlignment="0" applyProtection="0"/>
    <xf numFmtId="4" fontId="76" fillId="0" borderId="0" applyFont="0" applyFill="0" applyBorder="0" applyAlignment="0" applyProtection="0"/>
    <xf numFmtId="4" fontId="76" fillId="0" borderId="0" applyFont="0" applyFill="0" applyBorder="0" applyAlignment="0" applyProtection="0"/>
    <xf numFmtId="4" fontId="76" fillId="0" borderId="0" applyFont="0" applyFill="0" applyBorder="0" applyAlignment="0" applyProtection="0"/>
    <xf numFmtId="4" fontId="76" fillId="0" borderId="0" applyFont="0" applyFill="0" applyBorder="0" applyAlignment="0" applyProtection="0"/>
    <xf numFmtId="4" fontId="76" fillId="0" borderId="0" applyFont="0" applyFill="0" applyBorder="0" applyAlignment="0" applyProtection="0"/>
    <xf numFmtId="4" fontId="76" fillId="0" borderId="0" applyFont="0" applyFill="0" applyBorder="0" applyAlignment="0" applyProtection="0"/>
    <xf numFmtId="4" fontId="76" fillId="0" borderId="0" applyFont="0" applyFill="0" applyBorder="0" applyAlignment="0" applyProtection="0"/>
    <xf numFmtId="4" fontId="76" fillId="0" borderId="0" applyFont="0" applyFill="0" applyBorder="0" applyAlignment="0" applyProtection="0"/>
    <xf numFmtId="4" fontId="76" fillId="0" borderId="0" applyFont="0" applyFill="0" applyBorder="0" applyAlignment="0" applyProtection="0"/>
    <xf numFmtId="4" fontId="76" fillId="0" borderId="0" applyFont="0" applyFill="0" applyBorder="0" applyAlignment="0" applyProtection="0"/>
    <xf numFmtId="4" fontId="76" fillId="0" borderId="0" applyFont="0" applyFill="0" applyBorder="0" applyAlignment="0" applyProtection="0"/>
    <xf numFmtId="4" fontId="76" fillId="0" borderId="0" applyFont="0" applyFill="0" applyBorder="0" applyAlignment="0" applyProtection="0"/>
    <xf numFmtId="4" fontId="76" fillId="0" borderId="0" applyFont="0" applyFill="0" applyBorder="0" applyAlignment="0" applyProtection="0"/>
    <xf numFmtId="4" fontId="76" fillId="0" borderId="0" applyFont="0" applyFill="0" applyBorder="0" applyAlignment="0" applyProtection="0"/>
    <xf numFmtId="4" fontId="76" fillId="0" borderId="0" applyFont="0" applyFill="0" applyBorder="0" applyAlignment="0" applyProtection="0"/>
    <xf numFmtId="4" fontId="76" fillId="0" borderId="0" applyFont="0" applyFill="0" applyBorder="0" applyAlignment="0" applyProtection="0"/>
    <xf numFmtId="176" fontId="98" fillId="0" borderId="24">
      <alignment horizontal="center"/>
    </xf>
    <xf numFmtId="0" fontId="98" fillId="0" borderId="24">
      <alignment horizontal="center"/>
    </xf>
    <xf numFmtId="0" fontId="98" fillId="0" borderId="24">
      <alignment horizontal="center"/>
    </xf>
    <xf numFmtId="176" fontId="98" fillId="0" borderId="48">
      <alignment horizontal="center"/>
    </xf>
    <xf numFmtId="176" fontId="98" fillId="0" borderId="48">
      <alignment horizontal="center"/>
    </xf>
    <xf numFmtId="0" fontId="98" fillId="0" borderId="24">
      <alignment horizontal="center"/>
    </xf>
    <xf numFmtId="176" fontId="98" fillId="0" borderId="48">
      <alignment horizontal="center"/>
    </xf>
    <xf numFmtId="0" fontId="98" fillId="0" borderId="24">
      <alignment horizontal="center"/>
    </xf>
    <xf numFmtId="0" fontId="98" fillId="0" borderId="24">
      <alignment horizontal="center"/>
    </xf>
    <xf numFmtId="0" fontId="98" fillId="0" borderId="24">
      <alignment horizontal="center"/>
    </xf>
    <xf numFmtId="0" fontId="98" fillId="0" borderId="24">
      <alignment horizontal="center"/>
    </xf>
    <xf numFmtId="176" fontId="98" fillId="0" borderId="48">
      <alignment horizontal="center"/>
    </xf>
    <xf numFmtId="0" fontId="98" fillId="0" borderId="24">
      <alignment horizontal="center"/>
    </xf>
    <xf numFmtId="0" fontId="98" fillId="0" borderId="24">
      <alignment horizontal="center"/>
    </xf>
    <xf numFmtId="0" fontId="98" fillId="0" borderId="24">
      <alignment horizontal="center"/>
    </xf>
    <xf numFmtId="0" fontId="98" fillId="0" borderId="24">
      <alignment horizontal="center"/>
    </xf>
    <xf numFmtId="0" fontId="98" fillId="0" borderId="24">
      <alignment horizontal="center"/>
    </xf>
    <xf numFmtId="0" fontId="98" fillId="0" borderId="24">
      <alignment horizontal="center"/>
    </xf>
    <xf numFmtId="0" fontId="98" fillId="0" borderId="24">
      <alignment horizontal="center"/>
    </xf>
    <xf numFmtId="0" fontId="98" fillId="0" borderId="24">
      <alignment horizontal="center"/>
    </xf>
    <xf numFmtId="0" fontId="98" fillId="0" borderId="24">
      <alignment horizontal="center"/>
    </xf>
    <xf numFmtId="0" fontId="98" fillId="0" borderId="24">
      <alignment horizontal="center"/>
    </xf>
    <xf numFmtId="0" fontId="98" fillId="0" borderId="24">
      <alignment horizontal="center"/>
    </xf>
    <xf numFmtId="176" fontId="98" fillId="0" borderId="24">
      <alignment horizontal="center"/>
    </xf>
    <xf numFmtId="3" fontId="76" fillId="0" borderId="0" applyFont="0" applyFill="0" applyBorder="0" applyAlignment="0" applyProtection="0"/>
    <xf numFmtId="3" fontId="76" fillId="0" borderId="0" applyFont="0" applyFill="0" applyBorder="0" applyAlignment="0" applyProtection="0"/>
    <xf numFmtId="3" fontId="91" fillId="0" borderId="0" applyFill="0" applyBorder="0" applyAlignment="0" applyProtection="0"/>
    <xf numFmtId="3" fontId="76" fillId="0" borderId="0" applyFont="0" applyFill="0" applyBorder="0" applyAlignment="0" applyProtection="0"/>
    <xf numFmtId="3" fontId="76" fillId="0" borderId="0" applyFont="0" applyFill="0" applyBorder="0" applyAlignment="0" applyProtection="0"/>
    <xf numFmtId="3" fontId="76" fillId="0" borderId="0" applyFont="0" applyFill="0" applyBorder="0" applyAlignment="0" applyProtection="0"/>
    <xf numFmtId="3" fontId="76" fillId="0" borderId="0" applyFont="0" applyFill="0" applyBorder="0" applyAlignment="0" applyProtection="0"/>
    <xf numFmtId="3" fontId="76" fillId="0" borderId="0" applyFont="0" applyFill="0" applyBorder="0" applyAlignment="0" applyProtection="0"/>
    <xf numFmtId="3" fontId="76" fillId="0" borderId="0" applyFont="0" applyFill="0" applyBorder="0" applyAlignment="0" applyProtection="0"/>
    <xf numFmtId="3" fontId="76" fillId="0" borderId="0" applyFont="0" applyFill="0" applyBorder="0" applyAlignment="0" applyProtection="0"/>
    <xf numFmtId="3" fontId="76" fillId="0" borderId="0" applyFont="0" applyFill="0" applyBorder="0" applyAlignment="0" applyProtection="0"/>
    <xf numFmtId="3" fontId="76" fillId="0" borderId="0" applyFont="0" applyFill="0" applyBorder="0" applyAlignment="0" applyProtection="0"/>
    <xf numFmtId="3" fontId="76" fillId="0" borderId="0" applyFont="0" applyFill="0" applyBorder="0" applyAlignment="0" applyProtection="0"/>
    <xf numFmtId="3" fontId="76" fillId="0" borderId="0" applyFont="0" applyFill="0" applyBorder="0" applyAlignment="0" applyProtection="0"/>
    <xf numFmtId="3" fontId="76" fillId="0" borderId="0" applyFont="0" applyFill="0" applyBorder="0" applyAlignment="0" applyProtection="0"/>
    <xf numFmtId="3" fontId="76" fillId="0" borderId="0" applyFont="0" applyFill="0" applyBorder="0" applyAlignment="0" applyProtection="0"/>
    <xf numFmtId="3" fontId="76" fillId="0" borderId="0" applyFont="0" applyFill="0" applyBorder="0" applyAlignment="0" applyProtection="0"/>
    <xf numFmtId="3" fontId="76" fillId="0" borderId="0" applyFont="0" applyFill="0" applyBorder="0" applyAlignment="0" applyProtection="0"/>
    <xf numFmtId="3" fontId="76" fillId="0" borderId="0" applyFont="0" applyFill="0" applyBorder="0" applyAlignment="0" applyProtection="0"/>
    <xf numFmtId="3" fontId="76" fillId="0" borderId="0" applyFont="0" applyFill="0" applyBorder="0" applyAlignment="0" applyProtection="0"/>
    <xf numFmtId="176" fontId="76" fillId="99" borderId="0" applyNumberFormat="0" applyFont="0" applyBorder="0" applyAlignment="0" applyProtection="0"/>
    <xf numFmtId="0" fontId="76" fillId="99" borderId="0" applyNumberFormat="0" applyFont="0" applyBorder="0" applyAlignment="0" applyProtection="0"/>
    <xf numFmtId="0" fontId="76" fillId="99" borderId="0" applyNumberFormat="0" applyFont="0" applyBorder="0" applyAlignment="0" applyProtection="0"/>
    <xf numFmtId="176" fontId="91" fillId="100" borderId="0" applyNumberFormat="0" applyBorder="0" applyAlignment="0" applyProtection="0"/>
    <xf numFmtId="0" fontId="76" fillId="99" borderId="0" applyNumberFormat="0" applyFont="0" applyBorder="0" applyAlignment="0" applyProtection="0"/>
    <xf numFmtId="0" fontId="76" fillId="99" borderId="0" applyNumberFormat="0" applyFont="0" applyBorder="0" applyAlignment="0" applyProtection="0"/>
    <xf numFmtId="0" fontId="76" fillId="99" borderId="0" applyNumberFormat="0" applyFont="0" applyBorder="0" applyAlignment="0" applyProtection="0"/>
    <xf numFmtId="0" fontId="76" fillId="99" borderId="0" applyNumberFormat="0" applyFont="0" applyBorder="0" applyAlignment="0" applyProtection="0"/>
    <xf numFmtId="0" fontId="76" fillId="99" borderId="0" applyNumberFormat="0" applyFont="0" applyBorder="0" applyAlignment="0" applyProtection="0"/>
    <xf numFmtId="0" fontId="76" fillId="99" borderId="0" applyNumberFormat="0" applyFont="0" applyBorder="0" applyAlignment="0" applyProtection="0"/>
    <xf numFmtId="0" fontId="76" fillId="99" borderId="0" applyNumberFormat="0" applyFont="0" applyBorder="0" applyAlignment="0" applyProtection="0"/>
    <xf numFmtId="0" fontId="76" fillId="99" borderId="0" applyNumberFormat="0" applyFont="0" applyBorder="0" applyAlignment="0" applyProtection="0"/>
    <xf numFmtId="0" fontId="76" fillId="99" borderId="0" applyNumberFormat="0" applyFont="0" applyBorder="0" applyAlignment="0" applyProtection="0"/>
    <xf numFmtId="0" fontId="76" fillId="99" borderId="0" applyNumberFormat="0" applyFont="0" applyBorder="0" applyAlignment="0" applyProtection="0"/>
    <xf numFmtId="0" fontId="76" fillId="99" borderId="0" applyNumberFormat="0" applyFont="0" applyBorder="0" applyAlignment="0" applyProtection="0"/>
    <xf numFmtId="0" fontId="76" fillId="99" borderId="0" applyNumberFormat="0" applyFont="0" applyBorder="0" applyAlignment="0" applyProtection="0"/>
    <xf numFmtId="0" fontId="76" fillId="99" borderId="0" applyNumberFormat="0" applyFont="0" applyBorder="0" applyAlignment="0" applyProtection="0"/>
    <xf numFmtId="0" fontId="76" fillId="99" borderId="0" applyNumberFormat="0" applyFont="0" applyBorder="0" applyAlignment="0" applyProtection="0"/>
    <xf numFmtId="0" fontId="76" fillId="99" borderId="0" applyNumberFormat="0" applyFont="0" applyBorder="0" applyAlignment="0" applyProtection="0"/>
    <xf numFmtId="0" fontId="76" fillId="99" borderId="0" applyNumberFormat="0" applyFont="0" applyBorder="0" applyAlignment="0" applyProtection="0"/>
    <xf numFmtId="176" fontId="76" fillId="99" borderId="0" applyNumberFormat="0" applyFont="0" applyBorder="0" applyAlignment="0" applyProtection="0"/>
    <xf numFmtId="178" fontId="15" fillId="0" borderId="0"/>
    <xf numFmtId="176" fontId="83" fillId="0" borderId="0" applyNumberFormat="0" applyFill="0" applyBorder="0" applyAlignment="0" applyProtection="0"/>
    <xf numFmtId="176" fontId="83" fillId="0" borderId="0" applyNumberFormat="0" applyFill="0" applyBorder="0" applyAlignment="0" applyProtection="0"/>
    <xf numFmtId="176" fontId="83" fillId="0" borderId="0" applyNumberFormat="0" applyFill="0" applyBorder="0" applyAlignment="0" applyProtection="0"/>
    <xf numFmtId="176" fontId="83" fillId="0" borderId="0" applyNumberFormat="0" applyFill="0" applyBorder="0" applyAlignment="0" applyProtection="0"/>
    <xf numFmtId="176" fontId="83" fillId="0" borderId="0" applyNumberFormat="0" applyFill="0" applyBorder="0" applyAlignment="0" applyProtection="0"/>
    <xf numFmtId="176" fontId="83" fillId="0" borderId="0" applyNumberFormat="0" applyFill="0" applyBorder="0" applyAlignment="0" applyProtection="0"/>
    <xf numFmtId="176" fontId="83" fillId="0" borderId="0" applyNumberFormat="0" applyFill="0" applyBorder="0" applyAlignment="0" applyProtection="0"/>
    <xf numFmtId="176" fontId="83" fillId="0" borderId="0" applyNumberFormat="0" applyFill="0" applyBorder="0" applyAlignment="0" applyProtection="0"/>
    <xf numFmtId="176" fontId="83" fillId="0" borderId="0" applyNumberFormat="0" applyFill="0" applyBorder="0" applyAlignment="0" applyProtection="0"/>
    <xf numFmtId="176" fontId="83" fillId="0" borderId="0" applyNumberFormat="0" applyFill="0" applyBorder="0" applyAlignment="0" applyProtection="0"/>
    <xf numFmtId="176" fontId="83" fillId="0" borderId="0" applyNumberFormat="0" applyFill="0" applyBorder="0" applyAlignment="0" applyProtection="0"/>
    <xf numFmtId="176" fontId="83" fillId="0" borderId="0" applyNumberFormat="0" applyFill="0" applyBorder="0" applyAlignment="0" applyProtection="0"/>
    <xf numFmtId="176" fontId="83" fillId="0" borderId="0" applyNumberFormat="0" applyFill="0" applyBorder="0" applyAlignment="0" applyProtection="0"/>
    <xf numFmtId="176" fontId="83" fillId="0" borderId="0" applyNumberFormat="0" applyFill="0" applyBorder="0" applyAlignment="0" applyProtection="0"/>
    <xf numFmtId="176" fontId="83" fillId="0" borderId="0" applyNumberFormat="0" applyFill="0" applyBorder="0" applyAlignment="0" applyProtection="0"/>
    <xf numFmtId="176" fontId="83" fillId="0" borderId="0" applyNumberFormat="0" applyFill="0" applyBorder="0" applyAlignment="0" applyProtection="0"/>
    <xf numFmtId="176" fontId="83" fillId="0" borderId="0" applyNumberFormat="0" applyFill="0" applyBorder="0" applyAlignment="0" applyProtection="0"/>
    <xf numFmtId="176" fontId="83" fillId="0" borderId="0" applyNumberFormat="0" applyFill="0" applyBorder="0" applyAlignment="0" applyProtection="0"/>
    <xf numFmtId="176" fontId="83" fillId="0" borderId="0" applyNumberFormat="0" applyFill="0" applyBorder="0" applyAlignment="0" applyProtection="0"/>
    <xf numFmtId="176" fontId="83" fillId="0" borderId="0" applyNumberFormat="0" applyFill="0" applyBorder="0" applyAlignment="0" applyProtection="0"/>
    <xf numFmtId="176" fontId="83" fillId="0" borderId="0" applyNumberFormat="0" applyFill="0" applyBorder="0" applyAlignment="0" applyProtection="0"/>
    <xf numFmtId="176" fontId="83" fillId="0" borderId="0" applyNumberFormat="0" applyFill="0" applyBorder="0" applyAlignment="0" applyProtection="0"/>
    <xf numFmtId="176" fontId="83" fillId="0" borderId="0" applyNumberFormat="0" applyFill="0" applyBorder="0" applyAlignment="0" applyProtection="0"/>
    <xf numFmtId="176" fontId="83" fillId="0" borderId="0" applyNumberFormat="0" applyFill="0" applyBorder="0" applyAlignment="0" applyProtection="0"/>
    <xf numFmtId="176" fontId="83" fillId="0" borderId="0" applyNumberFormat="0" applyFill="0" applyBorder="0" applyAlignment="0" applyProtection="0"/>
    <xf numFmtId="176" fontId="83" fillId="0" borderId="0" applyNumberFormat="0" applyFill="0" applyBorder="0" applyAlignment="0" applyProtection="0"/>
    <xf numFmtId="176" fontId="83" fillId="0" borderId="0" applyNumberFormat="0" applyFill="0" applyBorder="0" applyAlignment="0" applyProtection="0"/>
    <xf numFmtId="176" fontId="83" fillId="0" borderId="0" applyNumberFormat="0" applyFill="0" applyBorder="0" applyAlignment="0" applyProtection="0"/>
    <xf numFmtId="176" fontId="83" fillId="0" borderId="0" applyNumberFormat="0" applyFill="0" applyBorder="0" applyAlignment="0" applyProtection="0"/>
    <xf numFmtId="176" fontId="83" fillId="0" borderId="0" applyNumberFormat="0" applyFill="0" applyBorder="0" applyAlignment="0" applyProtection="0"/>
    <xf numFmtId="176" fontId="83" fillId="0" borderId="0" applyNumberFormat="0" applyFill="0" applyBorder="0" applyAlignment="0" applyProtection="0"/>
    <xf numFmtId="176" fontId="83" fillId="0" borderId="0" applyNumberFormat="0" applyFill="0" applyBorder="0" applyAlignment="0" applyProtection="0"/>
    <xf numFmtId="176" fontId="83" fillId="0" borderId="0" applyNumberFormat="0" applyFill="0" applyBorder="0" applyAlignment="0" applyProtection="0"/>
    <xf numFmtId="176" fontId="83" fillId="0" borderId="0" applyNumberFormat="0" applyFill="0" applyBorder="0" applyAlignment="0" applyProtection="0"/>
    <xf numFmtId="176" fontId="83" fillId="0" borderId="0" applyNumberFormat="0" applyFill="0" applyBorder="0" applyAlignment="0" applyProtection="0"/>
    <xf numFmtId="176" fontId="83" fillId="0" borderId="0" applyNumberFormat="0" applyFill="0" applyBorder="0" applyAlignment="0" applyProtection="0"/>
    <xf numFmtId="176" fontId="83" fillId="0" borderId="0" applyNumberFormat="0" applyFill="0" applyBorder="0" applyAlignment="0" applyProtection="0"/>
    <xf numFmtId="176" fontId="83" fillId="0" borderId="0" applyNumberFormat="0" applyFill="0" applyBorder="0" applyAlignment="0" applyProtection="0"/>
    <xf numFmtId="176" fontId="83" fillId="0" borderId="0" applyNumberFormat="0" applyFill="0" applyBorder="0" applyAlignment="0" applyProtection="0"/>
    <xf numFmtId="176" fontId="83" fillId="0" borderId="0" applyNumberFormat="0" applyFill="0" applyBorder="0" applyAlignment="0" applyProtection="0"/>
    <xf numFmtId="176" fontId="83" fillId="0" borderId="0" applyNumberFormat="0" applyFill="0" applyBorder="0" applyAlignment="0" applyProtection="0"/>
    <xf numFmtId="176" fontId="83" fillId="0" borderId="0" applyNumberFormat="0" applyFill="0" applyBorder="0" applyAlignment="0" applyProtection="0"/>
    <xf numFmtId="176" fontId="83" fillId="0" borderId="0" applyNumberFormat="0" applyFill="0" applyBorder="0" applyAlignment="0" applyProtection="0"/>
    <xf numFmtId="176" fontId="83" fillId="0" borderId="0" applyNumberFormat="0" applyFill="0" applyBorder="0" applyAlignment="0" applyProtection="0"/>
    <xf numFmtId="176" fontId="83" fillId="0" borderId="0" applyNumberFormat="0" applyFill="0" applyBorder="0" applyAlignment="0" applyProtection="0"/>
    <xf numFmtId="176" fontId="83" fillId="0" borderId="0" applyNumberFormat="0" applyFill="0" applyBorder="0" applyAlignment="0" applyProtection="0"/>
    <xf numFmtId="176" fontId="83" fillId="0" borderId="0" applyNumberFormat="0" applyFill="0" applyBorder="0" applyAlignment="0" applyProtection="0"/>
    <xf numFmtId="176" fontId="83" fillId="0" borderId="0" applyNumberFormat="0" applyFill="0" applyBorder="0" applyAlignment="0" applyProtection="0"/>
    <xf numFmtId="176" fontId="83" fillId="0" borderId="0" applyNumberFormat="0" applyFill="0" applyBorder="0" applyAlignment="0" applyProtection="0"/>
    <xf numFmtId="176" fontId="83" fillId="0" borderId="0" applyNumberFormat="0" applyFill="0" applyBorder="0" applyAlignment="0" applyProtection="0"/>
    <xf numFmtId="176" fontId="83" fillId="0" borderId="0" applyNumberFormat="0" applyFill="0" applyBorder="0" applyAlignment="0" applyProtection="0"/>
    <xf numFmtId="176" fontId="83" fillId="0" borderId="0" applyNumberFormat="0" applyFill="0" applyBorder="0" applyAlignment="0" applyProtection="0"/>
    <xf numFmtId="176" fontId="83" fillId="0" borderId="0" applyNumberFormat="0" applyFill="0" applyBorder="0" applyAlignment="0" applyProtection="0"/>
    <xf numFmtId="176" fontId="83" fillId="0" borderId="0" applyNumberFormat="0" applyFill="0" applyBorder="0" applyAlignment="0" applyProtection="0"/>
    <xf numFmtId="176" fontId="83" fillId="0" borderId="0" applyNumberFormat="0" applyFill="0" applyBorder="0" applyAlignment="0" applyProtection="0"/>
    <xf numFmtId="176" fontId="83" fillId="0" borderId="0" applyNumberFormat="0" applyFill="0" applyBorder="0" applyAlignment="0" applyProtection="0"/>
    <xf numFmtId="176" fontId="83" fillId="0" borderId="0" applyNumberFormat="0" applyFill="0" applyBorder="0" applyAlignment="0" applyProtection="0"/>
    <xf numFmtId="176" fontId="83" fillId="0" borderId="0" applyNumberFormat="0" applyFill="0" applyBorder="0" applyAlignment="0" applyProtection="0"/>
    <xf numFmtId="176" fontId="83" fillId="0" borderId="0" applyNumberFormat="0" applyFill="0" applyBorder="0" applyAlignment="0" applyProtection="0"/>
    <xf numFmtId="176" fontId="83" fillId="0" borderId="0" applyNumberFormat="0" applyFill="0" applyBorder="0" applyAlignment="0" applyProtection="0"/>
    <xf numFmtId="176" fontId="83" fillId="0" borderId="0" applyNumberFormat="0" applyFill="0" applyBorder="0" applyAlignment="0" applyProtection="0"/>
    <xf numFmtId="176" fontId="83" fillId="0" borderId="0" applyNumberFormat="0" applyFill="0" applyBorder="0" applyAlignment="0" applyProtection="0"/>
    <xf numFmtId="176" fontId="83" fillId="0" borderId="0" applyNumberFormat="0" applyFill="0" applyBorder="0" applyAlignment="0" applyProtection="0"/>
    <xf numFmtId="176" fontId="83" fillId="0" borderId="0" applyNumberFormat="0" applyFill="0" applyBorder="0" applyAlignment="0" applyProtection="0"/>
    <xf numFmtId="176" fontId="83" fillId="0" borderId="0" applyNumberFormat="0" applyFill="0" applyBorder="0" applyAlignment="0" applyProtection="0"/>
    <xf numFmtId="176" fontId="83" fillId="0" borderId="0" applyNumberFormat="0" applyFill="0" applyBorder="0" applyAlignment="0" applyProtection="0"/>
    <xf numFmtId="176" fontId="83" fillId="0" borderId="0" applyNumberFormat="0" applyFill="0" applyBorder="0" applyAlignment="0" applyProtection="0"/>
    <xf numFmtId="176" fontId="83" fillId="0" borderId="0" applyNumberFormat="0" applyFill="0" applyBorder="0" applyAlignment="0" applyProtection="0"/>
    <xf numFmtId="176" fontId="83" fillId="0" borderId="0" applyNumberFormat="0" applyFill="0" applyBorder="0" applyAlignment="0" applyProtection="0"/>
    <xf numFmtId="176" fontId="83" fillId="0" borderId="0" applyNumberFormat="0" applyFill="0" applyBorder="0" applyAlignment="0" applyProtection="0"/>
    <xf numFmtId="176" fontId="83" fillId="0" borderId="0" applyNumberFormat="0" applyFill="0" applyBorder="0" applyAlignment="0" applyProtection="0"/>
    <xf numFmtId="176" fontId="99" fillId="64" borderId="0" applyNumberFormat="0" applyBorder="0">
      <alignment horizontal="left"/>
      <protection locked="0"/>
    </xf>
    <xf numFmtId="176" fontId="99" fillId="64" borderId="0" applyNumberFormat="0" applyBorder="0">
      <alignment horizontal="left"/>
      <protection locked="0"/>
    </xf>
    <xf numFmtId="176" fontId="100" fillId="101" borderId="0" applyNumberFormat="0" applyBorder="0">
      <alignment horizontal="left"/>
      <protection locked="0"/>
    </xf>
    <xf numFmtId="176" fontId="100" fillId="101" borderId="0" applyNumberFormat="0" applyBorder="0">
      <alignment horizontal="left"/>
      <protection locked="0"/>
    </xf>
    <xf numFmtId="176" fontId="99" fillId="64" borderId="0" applyNumberFormat="0" applyBorder="0">
      <alignment horizontal="left"/>
      <protection locked="0"/>
    </xf>
    <xf numFmtId="176" fontId="99" fillId="64" borderId="0" applyNumberFormat="0" applyBorder="0">
      <alignment horizontal="left"/>
      <protection locked="0"/>
    </xf>
    <xf numFmtId="176" fontId="100" fillId="101" borderId="0" applyNumberFormat="0" applyBorder="0">
      <alignment horizontal="left"/>
      <protection locked="0"/>
    </xf>
    <xf numFmtId="176" fontId="100" fillId="101" borderId="0" applyNumberFormat="0" applyBorder="0">
      <alignment horizontal="left"/>
      <protection locked="0"/>
    </xf>
    <xf numFmtId="176" fontId="100" fillId="101" borderId="0" applyNumberFormat="0" applyBorder="0">
      <alignment horizontal="left"/>
      <protection locked="0"/>
    </xf>
    <xf numFmtId="176" fontId="100" fillId="101" borderId="0" applyNumberFormat="0" applyBorder="0">
      <alignment horizontal="left"/>
      <protection locked="0"/>
    </xf>
    <xf numFmtId="176" fontId="100" fillId="101" borderId="0" applyNumberFormat="0" applyBorder="0">
      <alignment horizontal="left"/>
      <protection locked="0"/>
    </xf>
    <xf numFmtId="176" fontId="100" fillId="101" borderId="0" applyNumberFormat="0" applyBorder="0">
      <alignment horizontal="left"/>
      <protection locked="0"/>
    </xf>
    <xf numFmtId="176" fontId="100" fillId="101" borderId="0" applyNumberFormat="0" applyBorder="0">
      <alignment horizontal="left"/>
      <protection locked="0"/>
    </xf>
    <xf numFmtId="176" fontId="100" fillId="101" borderId="0" applyNumberFormat="0" applyBorder="0">
      <alignment horizontal="left"/>
      <protection locked="0"/>
    </xf>
    <xf numFmtId="176" fontId="100" fillId="101" borderId="0" applyNumberFormat="0" applyBorder="0">
      <alignment horizontal="left"/>
      <protection locked="0"/>
    </xf>
    <xf numFmtId="176" fontId="100" fillId="101" borderId="0" applyNumberFormat="0" applyBorder="0">
      <alignment horizontal="left"/>
      <protection locked="0"/>
    </xf>
    <xf numFmtId="176" fontId="100" fillId="101" borderId="0" applyNumberFormat="0" applyBorder="0">
      <alignment horizontal="left"/>
      <protection locked="0"/>
    </xf>
    <xf numFmtId="176" fontId="100" fillId="101" borderId="0" applyNumberFormat="0" applyBorder="0">
      <alignment horizontal="left"/>
      <protection locked="0"/>
    </xf>
    <xf numFmtId="176" fontId="100" fillId="101" borderId="0" applyNumberFormat="0" applyBorder="0">
      <alignment horizontal="left"/>
      <protection locked="0"/>
    </xf>
    <xf numFmtId="176" fontId="100" fillId="101" borderId="0" applyNumberFormat="0" applyBorder="0">
      <alignment horizontal="left"/>
      <protection locked="0"/>
    </xf>
    <xf numFmtId="176" fontId="100" fillId="101" borderId="0" applyNumberFormat="0" applyBorder="0">
      <alignment horizontal="left"/>
      <protection locked="0"/>
    </xf>
    <xf numFmtId="176" fontId="100" fillId="101" borderId="0" applyNumberFormat="0" applyBorder="0">
      <alignment horizontal="left"/>
      <protection locked="0"/>
    </xf>
    <xf numFmtId="176" fontId="100" fillId="101" borderId="0" applyNumberFormat="0" applyBorder="0">
      <alignment horizontal="left"/>
      <protection locked="0"/>
    </xf>
    <xf numFmtId="176" fontId="100" fillId="101" borderId="0" applyNumberFormat="0" applyBorder="0">
      <alignment horizontal="left"/>
      <protection locked="0"/>
    </xf>
    <xf numFmtId="176" fontId="100" fillId="101" borderId="0" applyNumberFormat="0" applyBorder="0">
      <alignment horizontal="left"/>
      <protection locked="0"/>
    </xf>
    <xf numFmtId="176" fontId="100" fillId="101" borderId="0" applyNumberFormat="0" applyBorder="0">
      <alignment horizontal="left"/>
      <protection locked="0"/>
    </xf>
    <xf numFmtId="176" fontId="100" fillId="101" borderId="0" applyNumberFormat="0" applyBorder="0">
      <alignment horizontal="left"/>
      <protection locked="0"/>
    </xf>
    <xf numFmtId="176" fontId="100" fillId="101" borderId="0" applyNumberFormat="0" applyBorder="0">
      <alignment horizontal="left"/>
      <protection locked="0"/>
    </xf>
    <xf numFmtId="176" fontId="100" fillId="101" borderId="0" applyNumberFormat="0" applyBorder="0">
      <alignment horizontal="left"/>
      <protection locked="0"/>
    </xf>
    <xf numFmtId="176" fontId="100" fillId="101" borderId="0" applyNumberFormat="0" applyBorder="0">
      <alignment horizontal="left"/>
      <protection locked="0"/>
    </xf>
    <xf numFmtId="176" fontId="100" fillId="101" borderId="0" applyNumberFormat="0" applyBorder="0">
      <alignment horizontal="left"/>
      <protection locked="0"/>
    </xf>
    <xf numFmtId="176" fontId="99" fillId="64" borderId="0" applyNumberFormat="0" applyBorder="0">
      <alignment horizontal="left"/>
      <protection locked="0"/>
    </xf>
    <xf numFmtId="176" fontId="99" fillId="64" borderId="0" applyNumberFormat="0" applyBorder="0">
      <alignment horizontal="left"/>
      <protection locked="0"/>
    </xf>
    <xf numFmtId="176" fontId="100" fillId="101" borderId="0" applyNumberFormat="0" applyBorder="0">
      <alignment horizontal="left"/>
      <protection locked="0"/>
    </xf>
    <xf numFmtId="176" fontId="100" fillId="101" borderId="0" applyNumberFormat="0" applyBorder="0">
      <alignment horizontal="left"/>
      <protection locked="0"/>
    </xf>
    <xf numFmtId="176" fontId="100" fillId="101" borderId="0" applyNumberFormat="0" applyBorder="0">
      <alignment horizontal="left"/>
      <protection locked="0"/>
    </xf>
    <xf numFmtId="176" fontId="100" fillId="101" borderId="0" applyNumberFormat="0" applyBorder="0">
      <alignment horizontal="left"/>
      <protection locked="0"/>
    </xf>
    <xf numFmtId="176" fontId="100" fillId="101" borderId="0" applyNumberFormat="0" applyBorder="0">
      <alignment horizontal="left"/>
      <protection locked="0"/>
    </xf>
    <xf numFmtId="176" fontId="100" fillId="101" borderId="0" applyNumberFormat="0" applyBorder="0">
      <alignment horizontal="left"/>
      <protection locked="0"/>
    </xf>
    <xf numFmtId="176" fontId="100" fillId="101" borderId="0" applyNumberFormat="0" applyBorder="0">
      <alignment horizontal="left"/>
      <protection locked="0"/>
    </xf>
    <xf numFmtId="176" fontId="100" fillId="101" borderId="0" applyNumberFormat="0" applyBorder="0">
      <alignment horizontal="left"/>
      <protection locked="0"/>
    </xf>
    <xf numFmtId="176" fontId="100" fillId="101" borderId="0" applyNumberFormat="0" applyBorder="0">
      <alignment horizontal="left"/>
      <protection locked="0"/>
    </xf>
    <xf numFmtId="176" fontId="100" fillId="101" borderId="0" applyNumberFormat="0" applyBorder="0">
      <alignment horizontal="left"/>
      <protection locked="0"/>
    </xf>
    <xf numFmtId="176" fontId="100" fillId="101" borderId="0" applyNumberFormat="0" applyBorder="0">
      <alignment horizontal="left"/>
      <protection locked="0"/>
    </xf>
    <xf numFmtId="176" fontId="100" fillId="101" borderId="0" applyNumberFormat="0" applyBorder="0">
      <alignment horizontal="left"/>
      <protection locked="0"/>
    </xf>
    <xf numFmtId="176" fontId="100" fillId="101" borderId="0" applyNumberFormat="0" applyBorder="0">
      <alignment horizontal="left"/>
      <protection locked="0"/>
    </xf>
    <xf numFmtId="176" fontId="100" fillId="101" borderId="0" applyNumberFormat="0" applyBorder="0">
      <alignment horizontal="left"/>
      <protection locked="0"/>
    </xf>
    <xf numFmtId="176" fontId="100" fillId="101" borderId="0" applyNumberFormat="0" applyBorder="0">
      <alignment horizontal="left"/>
      <protection locked="0"/>
    </xf>
    <xf numFmtId="176" fontId="100" fillId="101" borderId="0" applyNumberFormat="0" applyBorder="0">
      <alignment horizontal="left"/>
      <protection locked="0"/>
    </xf>
    <xf numFmtId="176" fontId="100" fillId="101" borderId="0" applyNumberFormat="0" applyBorder="0">
      <alignment horizontal="left"/>
      <protection locked="0"/>
    </xf>
    <xf numFmtId="176" fontId="100" fillId="101" borderId="0" applyNumberFormat="0" applyBorder="0">
      <alignment horizontal="left"/>
      <protection locked="0"/>
    </xf>
    <xf numFmtId="176" fontId="100" fillId="101" borderId="0" applyNumberFormat="0" applyBorder="0">
      <alignment horizontal="left"/>
      <protection locked="0"/>
    </xf>
    <xf numFmtId="176" fontId="100" fillId="101" borderId="0" applyNumberFormat="0" applyBorder="0">
      <alignment horizontal="left"/>
      <protection locked="0"/>
    </xf>
    <xf numFmtId="176" fontId="99" fillId="64" borderId="0" applyNumberFormat="0" applyBorder="0">
      <alignment horizontal="left"/>
      <protection locked="0"/>
    </xf>
    <xf numFmtId="176" fontId="99" fillId="64" borderId="0" applyNumberFormat="0" applyBorder="0">
      <alignment horizontal="left"/>
      <protection locked="0"/>
    </xf>
    <xf numFmtId="176" fontId="100" fillId="101" borderId="0" applyNumberFormat="0" applyBorder="0">
      <alignment horizontal="left"/>
      <protection locked="0"/>
    </xf>
    <xf numFmtId="176" fontId="100" fillId="101" borderId="0" applyNumberFormat="0" applyBorder="0">
      <alignment horizontal="left"/>
      <protection locked="0"/>
    </xf>
    <xf numFmtId="176" fontId="99" fillId="64" borderId="0" applyNumberFormat="0" applyBorder="0">
      <alignment horizontal="left"/>
      <protection locked="0"/>
    </xf>
    <xf numFmtId="176" fontId="100" fillId="101" borderId="0" applyNumberFormat="0" applyBorder="0">
      <alignment horizontal="left"/>
      <protection locked="0"/>
    </xf>
    <xf numFmtId="176" fontId="100" fillId="101" borderId="0" applyNumberFormat="0" applyBorder="0">
      <alignment horizontal="left"/>
      <protection locked="0"/>
    </xf>
    <xf numFmtId="176" fontId="100" fillId="101" borderId="0" applyNumberFormat="0" applyBorder="0">
      <alignment horizontal="left"/>
      <protection locked="0"/>
    </xf>
    <xf numFmtId="176" fontId="100" fillId="101" borderId="0" applyNumberFormat="0" applyBorder="0">
      <alignment horizontal="left"/>
      <protection locked="0"/>
    </xf>
    <xf numFmtId="176" fontId="100" fillId="101" borderId="0" applyNumberFormat="0" applyBorder="0">
      <alignment horizontal="left"/>
      <protection locked="0"/>
    </xf>
    <xf numFmtId="176" fontId="100" fillId="101" borderId="0" applyNumberFormat="0" applyBorder="0">
      <alignment horizontal="left"/>
      <protection locked="0"/>
    </xf>
    <xf numFmtId="176" fontId="100" fillId="101" borderId="0" applyNumberFormat="0" applyBorder="0">
      <alignment horizontal="left"/>
      <protection locked="0"/>
    </xf>
    <xf numFmtId="176" fontId="100" fillId="101" borderId="0" applyNumberFormat="0" applyBorder="0">
      <alignment horizontal="left"/>
      <protection locked="0"/>
    </xf>
    <xf numFmtId="176" fontId="100" fillId="101" borderId="0" applyNumberFormat="0" applyBorder="0">
      <alignment horizontal="left"/>
      <protection locked="0"/>
    </xf>
    <xf numFmtId="176" fontId="100" fillId="101" borderId="0" applyNumberFormat="0" applyBorder="0">
      <alignment horizontal="left"/>
      <protection locked="0"/>
    </xf>
    <xf numFmtId="176" fontId="100" fillId="101" borderId="0" applyNumberFormat="0" applyBorder="0">
      <alignment horizontal="left"/>
      <protection locked="0"/>
    </xf>
    <xf numFmtId="176" fontId="100" fillId="101" borderId="0" applyNumberFormat="0" applyBorder="0">
      <alignment horizontal="left"/>
      <protection locked="0"/>
    </xf>
    <xf numFmtId="176" fontId="100" fillId="101" borderId="0" applyNumberFormat="0" applyBorder="0">
      <alignment horizontal="left"/>
      <protection locked="0"/>
    </xf>
    <xf numFmtId="176" fontId="99" fillId="64" borderId="0" applyNumberFormat="0" applyBorder="0">
      <alignment horizontal="left"/>
      <protection locked="0"/>
    </xf>
    <xf numFmtId="176" fontId="99" fillId="64" borderId="0" applyNumberFormat="0" applyBorder="0">
      <alignment horizontal="left"/>
      <protection locked="0"/>
    </xf>
    <xf numFmtId="176" fontId="99" fillId="64" borderId="0" applyNumberFormat="0" applyBorder="0">
      <alignment horizontal="left"/>
      <protection locked="0"/>
    </xf>
    <xf numFmtId="176" fontId="100" fillId="101" borderId="0" applyNumberFormat="0" applyBorder="0">
      <alignment horizontal="left"/>
      <protection locked="0"/>
    </xf>
    <xf numFmtId="176" fontId="100" fillId="101" borderId="0" applyNumberFormat="0" applyBorder="0">
      <alignment horizontal="left"/>
      <protection locked="0"/>
    </xf>
    <xf numFmtId="176" fontId="100" fillId="101" borderId="0" applyNumberFormat="0" applyBorder="0">
      <alignment horizontal="left"/>
      <protection locked="0"/>
    </xf>
    <xf numFmtId="176" fontId="100" fillId="101" borderId="0" applyNumberFormat="0" applyBorder="0">
      <alignment horizontal="left"/>
      <protection locked="0"/>
    </xf>
    <xf numFmtId="176" fontId="100" fillId="101" borderId="0" applyNumberFormat="0" applyBorder="0">
      <alignment horizontal="left"/>
      <protection locked="0"/>
    </xf>
    <xf numFmtId="176" fontId="100" fillId="101" borderId="0" applyNumberFormat="0" applyBorder="0">
      <alignment horizontal="left"/>
      <protection locked="0"/>
    </xf>
    <xf numFmtId="176" fontId="100" fillId="101" borderId="0" applyNumberFormat="0" applyBorder="0">
      <alignment horizontal="left"/>
      <protection locked="0"/>
    </xf>
    <xf numFmtId="176" fontId="100" fillId="101" borderId="0" applyNumberFormat="0" applyBorder="0">
      <alignment horizontal="left"/>
      <protection locked="0"/>
    </xf>
    <xf numFmtId="176" fontId="100" fillId="101" borderId="0" applyNumberFormat="0" applyBorder="0">
      <alignment horizontal="left"/>
      <protection locked="0"/>
    </xf>
    <xf numFmtId="176" fontId="100" fillId="101" borderId="0" applyNumberFormat="0" applyBorder="0">
      <alignment horizontal="left"/>
      <protection locked="0"/>
    </xf>
    <xf numFmtId="176" fontId="99" fillId="64" borderId="0" applyNumberFormat="0" applyBorder="0">
      <alignment horizontal="left"/>
      <protection locked="0"/>
    </xf>
    <xf numFmtId="176" fontId="99" fillId="64" borderId="0" applyNumberFormat="0" applyBorder="0">
      <alignment horizontal="left"/>
      <protection locked="0"/>
    </xf>
    <xf numFmtId="176" fontId="100" fillId="101" borderId="0" applyNumberFormat="0" applyBorder="0">
      <alignment horizontal="left"/>
      <protection locked="0"/>
    </xf>
    <xf numFmtId="176" fontId="99" fillId="64" borderId="0" applyNumberFormat="0" applyBorder="0">
      <alignment horizontal="left"/>
      <protection locked="0"/>
    </xf>
    <xf numFmtId="176" fontId="99" fillId="64" borderId="0" applyNumberFormat="0" applyBorder="0">
      <alignment horizontal="left"/>
      <protection locked="0"/>
    </xf>
    <xf numFmtId="176" fontId="99" fillId="64" borderId="0" applyNumberFormat="0" applyBorder="0">
      <alignment horizontal="left"/>
      <protection locked="0"/>
    </xf>
    <xf numFmtId="176" fontId="99" fillId="64" borderId="0" applyNumberFormat="0" applyBorder="0">
      <alignment horizontal="left"/>
      <protection locked="0"/>
    </xf>
    <xf numFmtId="176" fontId="99" fillId="64" borderId="0" applyNumberFormat="0" applyBorder="0">
      <alignment horizontal="left"/>
      <protection locked="0"/>
    </xf>
    <xf numFmtId="176" fontId="100" fillId="101" borderId="0" applyNumberFormat="0" applyBorder="0">
      <alignment horizontal="left"/>
      <protection locked="0"/>
    </xf>
    <xf numFmtId="176" fontId="100" fillId="101" borderId="0" applyNumberFormat="0" applyBorder="0">
      <alignment horizontal="left"/>
      <protection locked="0"/>
    </xf>
    <xf numFmtId="176" fontId="100" fillId="101" borderId="0" applyNumberFormat="0" applyBorder="0">
      <alignment horizontal="left"/>
      <protection locked="0"/>
    </xf>
    <xf numFmtId="176" fontId="100" fillId="101" borderId="0" applyNumberFormat="0" applyBorder="0">
      <alignment horizontal="left"/>
      <protection locked="0"/>
    </xf>
    <xf numFmtId="176" fontId="100" fillId="101" borderId="0" applyNumberFormat="0" applyBorder="0">
      <alignment horizontal="left"/>
      <protection locked="0"/>
    </xf>
    <xf numFmtId="176" fontId="100" fillId="101" borderId="0" applyNumberFormat="0" applyBorder="0">
      <alignment horizontal="left"/>
      <protection locked="0"/>
    </xf>
    <xf numFmtId="176" fontId="100" fillId="101" borderId="0" applyNumberFormat="0" applyBorder="0">
      <alignment horizontal="left"/>
      <protection locked="0"/>
    </xf>
    <xf numFmtId="176" fontId="100" fillId="101" borderId="0" applyNumberFormat="0" applyBorder="0">
      <alignment horizontal="left"/>
      <protection locked="0"/>
    </xf>
    <xf numFmtId="176" fontId="100" fillId="101" borderId="0" applyNumberFormat="0" applyBorder="0">
      <alignment horizontal="left"/>
      <protection locked="0"/>
    </xf>
    <xf numFmtId="176" fontId="100" fillId="101" borderId="0" applyNumberFormat="0" applyBorder="0">
      <alignment horizontal="left"/>
      <protection locked="0"/>
    </xf>
    <xf numFmtId="176" fontId="100" fillId="101" borderId="0" applyNumberFormat="0" applyBorder="0">
      <alignment horizontal="left"/>
      <protection locked="0"/>
    </xf>
    <xf numFmtId="176" fontId="100" fillId="101" borderId="0" applyNumberFormat="0" applyBorder="0">
      <alignment horizontal="left"/>
      <protection locked="0"/>
    </xf>
    <xf numFmtId="176" fontId="100" fillId="101" borderId="0" applyNumberFormat="0" applyBorder="0">
      <alignment horizontal="left"/>
      <protection locked="0"/>
    </xf>
    <xf numFmtId="176" fontId="100" fillId="101" borderId="0" applyNumberFormat="0" applyBorder="0">
      <alignment horizontal="left"/>
      <protection locked="0"/>
    </xf>
    <xf numFmtId="176" fontId="100" fillId="101" borderId="0" applyNumberFormat="0" applyBorder="0">
      <alignment horizontal="left"/>
      <protection locked="0"/>
    </xf>
    <xf numFmtId="176" fontId="100" fillId="101" borderId="0" applyNumberFormat="0" applyBorder="0">
      <alignment horizontal="left"/>
      <protection locked="0"/>
    </xf>
    <xf numFmtId="176" fontId="100" fillId="101" borderId="0" applyNumberFormat="0" applyBorder="0">
      <alignment horizontal="left"/>
      <protection locked="0"/>
    </xf>
    <xf numFmtId="176" fontId="100" fillId="101" borderId="0" applyNumberFormat="0" applyBorder="0">
      <alignment horizontal="left"/>
      <protection locked="0"/>
    </xf>
    <xf numFmtId="176" fontId="100" fillId="101" borderId="0" applyNumberFormat="0" applyBorder="0">
      <alignment horizontal="left"/>
      <protection locked="0"/>
    </xf>
    <xf numFmtId="176" fontId="100" fillId="101" borderId="0" applyNumberFormat="0" applyBorder="0">
      <alignment horizontal="left"/>
      <protection locked="0"/>
    </xf>
    <xf numFmtId="176" fontId="100" fillId="101" borderId="0" applyNumberFormat="0" applyBorder="0">
      <alignment horizontal="left"/>
      <protection locked="0"/>
    </xf>
    <xf numFmtId="176" fontId="100" fillId="101" borderId="0" applyNumberFormat="0" applyBorder="0">
      <alignment horizontal="left"/>
      <protection locked="0"/>
    </xf>
    <xf numFmtId="176" fontId="100" fillId="101" borderId="0" applyNumberFormat="0" applyBorder="0">
      <alignment horizontal="left"/>
      <protection locked="0"/>
    </xf>
    <xf numFmtId="176" fontId="100" fillId="101" borderId="0" applyNumberFormat="0" applyBorder="0">
      <alignment horizontal="left"/>
      <protection locked="0"/>
    </xf>
    <xf numFmtId="176" fontId="100" fillId="101" borderId="0" applyNumberFormat="0" applyBorder="0">
      <alignment horizontal="left"/>
      <protection locked="0"/>
    </xf>
    <xf numFmtId="176" fontId="100" fillId="101" borderId="0" applyNumberFormat="0" applyBorder="0">
      <alignment horizontal="left"/>
      <protection locked="0"/>
    </xf>
    <xf numFmtId="176" fontId="100" fillId="101" borderId="0" applyNumberFormat="0" applyBorder="0">
      <alignment horizontal="left"/>
      <protection locked="0"/>
    </xf>
    <xf numFmtId="176" fontId="100" fillId="101" borderId="0" applyNumberFormat="0" applyBorder="0">
      <alignment horizontal="left"/>
      <protection locked="0"/>
    </xf>
    <xf numFmtId="176" fontId="100" fillId="101" borderId="0" applyNumberFormat="0" applyBorder="0">
      <alignment horizontal="left"/>
      <protection locked="0"/>
    </xf>
    <xf numFmtId="176" fontId="100" fillId="101" borderId="0" applyNumberFormat="0" applyBorder="0">
      <alignment horizontal="left"/>
      <protection locked="0"/>
    </xf>
    <xf numFmtId="176" fontId="100" fillId="101" borderId="0" applyNumberFormat="0" applyBorder="0">
      <alignment horizontal="left"/>
      <protection locked="0"/>
    </xf>
    <xf numFmtId="176" fontId="100" fillId="101" borderId="0" applyNumberFormat="0" applyBorder="0">
      <alignment horizontal="left"/>
      <protection locked="0"/>
    </xf>
    <xf numFmtId="176" fontId="100" fillId="101" borderId="0" applyNumberFormat="0" applyBorder="0">
      <alignment horizontal="left"/>
      <protection locked="0"/>
    </xf>
    <xf numFmtId="176" fontId="100" fillId="101" borderId="0" applyNumberFormat="0" applyBorder="0">
      <alignment horizontal="left"/>
      <protection locked="0"/>
    </xf>
    <xf numFmtId="176" fontId="99" fillId="64" borderId="0" applyNumberFormat="0" applyBorder="0">
      <alignment horizontal="left"/>
      <protection locked="0"/>
    </xf>
    <xf numFmtId="176" fontId="99" fillId="64" borderId="0" applyNumberFormat="0" applyBorder="0">
      <alignment horizontal="left"/>
      <protection locked="0"/>
    </xf>
    <xf numFmtId="176" fontId="99" fillId="64" borderId="0" applyNumberFormat="0" applyBorder="0">
      <alignment horizontal="left"/>
      <protection locked="0"/>
    </xf>
    <xf numFmtId="176" fontId="100" fillId="101" borderId="0" applyNumberFormat="0" applyBorder="0">
      <alignment horizontal="left"/>
      <protection locked="0"/>
    </xf>
    <xf numFmtId="176" fontId="100" fillId="101" borderId="0" applyNumberFormat="0" applyBorder="0">
      <alignment horizontal="left"/>
      <protection locked="0"/>
    </xf>
    <xf numFmtId="176" fontId="100" fillId="101" borderId="0" applyNumberFormat="0" applyBorder="0">
      <alignment horizontal="left"/>
      <protection locked="0"/>
    </xf>
    <xf numFmtId="176" fontId="100" fillId="101" borderId="0" applyNumberFormat="0" applyBorder="0">
      <alignment horizontal="left"/>
      <protection locked="0"/>
    </xf>
    <xf numFmtId="176" fontId="100" fillId="101" borderId="0" applyNumberFormat="0" applyBorder="0">
      <alignment horizontal="left"/>
      <protection locked="0"/>
    </xf>
    <xf numFmtId="176" fontId="100" fillId="101" borderId="0" applyNumberFormat="0" applyBorder="0">
      <alignment horizontal="left"/>
      <protection locked="0"/>
    </xf>
    <xf numFmtId="176" fontId="100" fillId="101" borderId="0" applyNumberFormat="0" applyBorder="0">
      <alignment horizontal="left"/>
      <protection locked="0"/>
    </xf>
    <xf numFmtId="176" fontId="100" fillId="101" borderId="0" applyNumberFormat="0" applyBorder="0">
      <alignment horizontal="left"/>
      <protection locked="0"/>
    </xf>
    <xf numFmtId="176" fontId="100" fillId="101" borderId="0" applyNumberFormat="0" applyBorder="0">
      <alignment horizontal="left"/>
      <protection locked="0"/>
    </xf>
    <xf numFmtId="176" fontId="100" fillId="101" borderId="0" applyNumberFormat="0" applyBorder="0">
      <alignment horizontal="left"/>
      <protection locked="0"/>
    </xf>
    <xf numFmtId="176" fontId="99" fillId="64" borderId="0" applyNumberFormat="0" applyBorder="0">
      <alignment horizontal="left"/>
      <protection locked="0"/>
    </xf>
    <xf numFmtId="176" fontId="99" fillId="64" borderId="0" applyNumberFormat="0" applyBorder="0">
      <alignment horizontal="left"/>
      <protection locked="0"/>
    </xf>
    <xf numFmtId="176" fontId="100" fillId="101" borderId="0" applyNumberFormat="0" applyBorder="0">
      <alignment horizontal="left"/>
      <protection locked="0"/>
    </xf>
    <xf numFmtId="176" fontId="99" fillId="64" borderId="0" applyNumberFormat="0" applyBorder="0">
      <alignment horizontal="left"/>
      <protection locked="0"/>
    </xf>
    <xf numFmtId="176" fontId="99" fillId="64" borderId="0" applyNumberFormat="0" applyBorder="0">
      <alignment horizontal="left"/>
      <protection locked="0"/>
    </xf>
    <xf numFmtId="176" fontId="99" fillId="64" borderId="0" applyNumberFormat="0" applyBorder="0">
      <alignment horizontal="left"/>
      <protection locked="0"/>
    </xf>
    <xf numFmtId="176" fontId="99" fillId="64" borderId="0" applyNumberFormat="0" applyBorder="0">
      <alignment horizontal="left"/>
      <protection locked="0"/>
    </xf>
    <xf numFmtId="176" fontId="99" fillId="64" borderId="0" applyNumberFormat="0" applyBorder="0">
      <alignment horizontal="left"/>
      <protection locked="0"/>
    </xf>
    <xf numFmtId="176" fontId="100" fillId="101" borderId="0" applyNumberFormat="0" applyBorder="0">
      <alignment horizontal="left"/>
      <protection locked="0"/>
    </xf>
    <xf numFmtId="176" fontId="100" fillId="101" borderId="0" applyNumberFormat="0" applyBorder="0">
      <alignment horizontal="left"/>
      <protection locked="0"/>
    </xf>
    <xf numFmtId="176" fontId="100" fillId="101" borderId="0" applyNumberFormat="0" applyBorder="0">
      <alignment horizontal="left"/>
      <protection locked="0"/>
    </xf>
    <xf numFmtId="176" fontId="100" fillId="101" borderId="0" applyNumberFormat="0" applyBorder="0">
      <alignment horizontal="left"/>
      <protection locked="0"/>
    </xf>
    <xf numFmtId="176" fontId="100" fillId="101" borderId="0" applyNumberFormat="0" applyBorder="0">
      <alignment horizontal="left"/>
      <protection locked="0"/>
    </xf>
    <xf numFmtId="176" fontId="100" fillId="101" borderId="0" applyNumberFormat="0" applyBorder="0">
      <alignment horizontal="left"/>
      <protection locked="0"/>
    </xf>
    <xf numFmtId="176" fontId="100" fillId="101" borderId="0" applyNumberFormat="0" applyBorder="0">
      <alignment horizontal="left"/>
      <protection locked="0"/>
    </xf>
    <xf numFmtId="176" fontId="100" fillId="101" borderId="0" applyNumberFormat="0" applyBorder="0">
      <alignment horizontal="left"/>
      <protection locked="0"/>
    </xf>
    <xf numFmtId="176" fontId="100" fillId="101" borderId="0" applyNumberFormat="0" applyBorder="0">
      <alignment horizontal="left"/>
      <protection locked="0"/>
    </xf>
    <xf numFmtId="176" fontId="100" fillId="101" borderId="0" applyNumberFormat="0" applyBorder="0">
      <alignment horizontal="left"/>
      <protection locked="0"/>
    </xf>
    <xf numFmtId="176" fontId="100" fillId="101" borderId="0" applyNumberFormat="0" applyBorder="0">
      <alignment horizontal="left"/>
      <protection locked="0"/>
    </xf>
    <xf numFmtId="176" fontId="100" fillId="101" borderId="0" applyNumberFormat="0" applyBorder="0">
      <alignment horizontal="left"/>
      <protection locked="0"/>
    </xf>
    <xf numFmtId="176" fontId="100" fillId="101" borderId="0" applyNumberFormat="0" applyBorder="0">
      <alignment horizontal="left"/>
      <protection locked="0"/>
    </xf>
    <xf numFmtId="176" fontId="100" fillId="101" borderId="0" applyNumberFormat="0" applyBorder="0">
      <alignment horizontal="left"/>
      <protection locked="0"/>
    </xf>
    <xf numFmtId="176" fontId="100" fillId="101" borderId="0" applyNumberFormat="0" applyBorder="0">
      <alignment horizontal="left"/>
      <protection locked="0"/>
    </xf>
    <xf numFmtId="176" fontId="100" fillId="101" borderId="0" applyNumberFormat="0" applyBorder="0">
      <alignment horizontal="left"/>
      <protection locked="0"/>
    </xf>
    <xf numFmtId="176" fontId="100" fillId="101" borderId="0" applyNumberFormat="0" applyBorder="0">
      <alignment horizontal="left"/>
      <protection locked="0"/>
    </xf>
    <xf numFmtId="176" fontId="100" fillId="101" borderId="0" applyNumberFormat="0" applyBorder="0">
      <alignment horizontal="left"/>
      <protection locked="0"/>
    </xf>
    <xf numFmtId="176" fontId="100" fillId="101" borderId="0" applyNumberFormat="0" applyBorder="0">
      <alignment horizontal="left"/>
      <protection locked="0"/>
    </xf>
    <xf numFmtId="176" fontId="100" fillId="101" borderId="0" applyNumberFormat="0" applyBorder="0">
      <alignment horizontal="left"/>
      <protection locked="0"/>
    </xf>
    <xf numFmtId="176" fontId="91" fillId="98" borderId="0" applyNumberFormat="0" applyBorder="0" applyAlignment="0">
      <protection locked="0"/>
    </xf>
    <xf numFmtId="176" fontId="91" fillId="98" borderId="0" applyNumberFormat="0" applyBorder="0" applyAlignment="0">
      <protection locked="0"/>
    </xf>
    <xf numFmtId="176" fontId="15" fillId="102" borderId="0" applyNumberFormat="0" applyFont="0" applyBorder="0" applyAlignment="0">
      <protection locked="0"/>
    </xf>
    <xf numFmtId="176" fontId="15" fillId="102" borderId="0" applyNumberFormat="0" applyFont="0" applyBorder="0" applyAlignment="0">
      <protection locked="0"/>
    </xf>
    <xf numFmtId="176" fontId="15" fillId="102" borderId="0" applyNumberFormat="0" applyFont="0" applyBorder="0" applyAlignment="0">
      <protection locked="0"/>
    </xf>
    <xf numFmtId="176" fontId="15" fillId="102" borderId="0" applyNumberFormat="0" applyFont="0" applyBorder="0" applyAlignment="0">
      <protection locked="0"/>
    </xf>
    <xf numFmtId="176" fontId="15" fillId="102" borderId="0" applyNumberFormat="0" applyFont="0" applyBorder="0" applyAlignment="0">
      <protection locked="0"/>
    </xf>
    <xf numFmtId="176" fontId="15" fillId="102" borderId="0" applyNumberFormat="0" applyFont="0" applyBorder="0" applyAlignment="0">
      <protection locked="0"/>
    </xf>
    <xf numFmtId="176" fontId="91" fillId="98" borderId="0" applyNumberFormat="0" applyBorder="0" applyAlignment="0">
      <protection locked="0"/>
    </xf>
    <xf numFmtId="176" fontId="15" fillId="102" borderId="0" applyNumberFormat="0" applyFont="0" applyBorder="0" applyAlignment="0">
      <protection locked="0"/>
    </xf>
    <xf numFmtId="176" fontId="15" fillId="102" borderId="0" applyNumberFormat="0" applyFont="0" applyBorder="0" applyAlignment="0">
      <protection locked="0"/>
    </xf>
    <xf numFmtId="176" fontId="15" fillId="102" borderId="0" applyNumberFormat="0" applyFont="0" applyBorder="0" applyAlignment="0">
      <protection locked="0"/>
    </xf>
    <xf numFmtId="176" fontId="15" fillId="102" borderId="0" applyNumberFormat="0" applyFont="0" applyBorder="0" applyAlignment="0">
      <protection locked="0"/>
    </xf>
    <xf numFmtId="176" fontId="15" fillId="102" borderId="0" applyNumberFormat="0" applyFont="0" applyBorder="0" applyAlignment="0">
      <protection locked="0"/>
    </xf>
    <xf numFmtId="176" fontId="15" fillId="102" borderId="0" applyNumberFormat="0" applyFont="0" applyBorder="0" applyAlignment="0">
      <protection locked="0"/>
    </xf>
    <xf numFmtId="176" fontId="15" fillId="102" borderId="0" applyNumberFormat="0" applyFont="0" applyBorder="0" applyAlignment="0">
      <protection locked="0"/>
    </xf>
    <xf numFmtId="176" fontId="15" fillId="102" borderId="0" applyNumberFormat="0" applyFont="0" applyBorder="0" applyAlignment="0">
      <protection locked="0"/>
    </xf>
    <xf numFmtId="176" fontId="15" fillId="102" borderId="0" applyNumberFormat="0" applyFont="0" applyBorder="0" applyAlignment="0">
      <protection locked="0"/>
    </xf>
    <xf numFmtId="176" fontId="15" fillId="102" borderId="0" applyNumberFormat="0" applyFont="0" applyBorder="0" applyAlignment="0">
      <protection locked="0"/>
    </xf>
    <xf numFmtId="176" fontId="91" fillId="98" borderId="0" applyNumberFormat="0" applyBorder="0" applyAlignment="0">
      <protection locked="0"/>
    </xf>
    <xf numFmtId="176" fontId="91" fillId="98" borderId="0" applyNumberFormat="0" applyBorder="0" applyAlignment="0">
      <protection locked="0"/>
    </xf>
    <xf numFmtId="176" fontId="91" fillId="98" borderId="0" applyNumberFormat="0" applyBorder="0" applyAlignment="0">
      <protection locked="0"/>
    </xf>
    <xf numFmtId="176" fontId="15" fillId="102" borderId="0" applyNumberFormat="0" applyFont="0" applyBorder="0" applyAlignment="0">
      <protection locked="0"/>
    </xf>
    <xf numFmtId="176" fontId="15" fillId="102" borderId="0" applyNumberFormat="0" applyFont="0" applyBorder="0" applyAlignment="0">
      <protection locked="0"/>
    </xf>
    <xf numFmtId="176" fontId="15" fillId="102" borderId="0" applyNumberFormat="0" applyFont="0" applyBorder="0" applyAlignment="0">
      <protection locked="0"/>
    </xf>
    <xf numFmtId="176" fontId="91" fillId="98" borderId="0" applyNumberFormat="0" applyBorder="0" applyAlignment="0">
      <protection locked="0"/>
    </xf>
    <xf numFmtId="176" fontId="91" fillId="98" borderId="0" applyNumberFormat="0" applyBorder="0" applyAlignment="0">
      <protection locked="0"/>
    </xf>
    <xf numFmtId="176" fontId="15" fillId="102" borderId="0" applyNumberFormat="0" applyFont="0" applyBorder="0" applyAlignment="0">
      <protection locked="0"/>
    </xf>
    <xf numFmtId="176" fontId="91" fillId="98" borderId="0" applyNumberFormat="0" applyBorder="0" applyAlignment="0">
      <protection locked="0"/>
    </xf>
    <xf numFmtId="176" fontId="91" fillId="98" borderId="0" applyNumberFormat="0" applyBorder="0" applyAlignment="0">
      <protection locked="0"/>
    </xf>
    <xf numFmtId="176" fontId="91" fillId="98" borderId="0" applyNumberFormat="0" applyBorder="0" applyAlignment="0">
      <protection locked="0"/>
    </xf>
    <xf numFmtId="176" fontId="91" fillId="98" borderId="0" applyNumberFormat="0" applyBorder="0" applyAlignment="0">
      <protection locked="0"/>
    </xf>
    <xf numFmtId="176" fontId="91" fillId="98" borderId="0" applyNumberFormat="0" applyBorder="0" applyAlignment="0">
      <protection locked="0"/>
    </xf>
    <xf numFmtId="176" fontId="15" fillId="102" borderId="0" applyNumberFormat="0" applyFont="0" applyBorder="0" applyAlignment="0">
      <protection locked="0"/>
    </xf>
    <xf numFmtId="176" fontId="15" fillId="102" borderId="0" applyNumberFormat="0" applyFont="0" applyBorder="0" applyAlignment="0">
      <protection locked="0"/>
    </xf>
    <xf numFmtId="176" fontId="15" fillId="102" borderId="0" applyNumberFormat="0" applyFont="0" applyBorder="0" applyAlignment="0">
      <protection locked="0"/>
    </xf>
    <xf numFmtId="176" fontId="15" fillId="102" borderId="0" applyNumberFormat="0" applyFont="0" applyBorder="0" applyAlignment="0">
      <protection locked="0"/>
    </xf>
    <xf numFmtId="176" fontId="15" fillId="102" borderId="0" applyNumberFormat="0" applyFont="0" applyBorder="0" applyAlignment="0">
      <protection locked="0"/>
    </xf>
    <xf numFmtId="176" fontId="15" fillId="102" borderId="0" applyNumberFormat="0" applyFont="0" applyBorder="0" applyAlignment="0">
      <protection locked="0"/>
    </xf>
    <xf numFmtId="176" fontId="15" fillId="0" borderId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101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176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101" fillId="0" borderId="0" applyNumberFormat="0" applyFill="0" applyBorder="0" applyAlignment="0" applyProtection="0"/>
    <xf numFmtId="176" fontId="34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76" fontId="101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77" fontId="102" fillId="69" borderId="39" applyProtection="0">
      <alignment horizontal="center" vertical="center"/>
    </xf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49" applyNumberFormat="0" applyFill="0" applyAlignment="0" applyProtection="0"/>
    <xf numFmtId="0" fontId="53" fillId="0" borderId="33" applyNumberFormat="0" applyFill="0" applyAlignment="0" applyProtection="0"/>
    <xf numFmtId="0" fontId="53" fillId="0" borderId="33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53" fillId="0" borderId="33" applyNumberFormat="0" applyFill="0" applyAlignment="0" applyProtection="0"/>
    <xf numFmtId="176" fontId="35" fillId="0" borderId="9" applyNumberFormat="0" applyFill="0" applyAlignment="0" applyProtection="0"/>
    <xf numFmtId="176" fontId="35" fillId="0" borderId="9" applyNumberFormat="0" applyFill="0" applyAlignment="0" applyProtection="0"/>
    <xf numFmtId="176" fontId="35" fillId="0" borderId="9" applyNumberFormat="0" applyFill="0" applyAlignment="0" applyProtection="0"/>
    <xf numFmtId="0" fontId="35" fillId="0" borderId="9" applyNumberFormat="0" applyFill="0" applyAlignment="0" applyProtection="0"/>
    <xf numFmtId="0" fontId="53" fillId="0" borderId="33" applyNumberFormat="0" applyFill="0" applyAlignment="0" applyProtection="0"/>
    <xf numFmtId="0" fontId="53" fillId="0" borderId="33" applyNumberFormat="0" applyFill="0" applyAlignment="0" applyProtection="0"/>
    <xf numFmtId="0" fontId="53" fillId="0" borderId="33" applyNumberFormat="0" applyFill="0" applyAlignment="0" applyProtection="0"/>
    <xf numFmtId="0" fontId="53" fillId="0" borderId="33" applyNumberFormat="0" applyFill="0" applyAlignment="0" applyProtection="0"/>
    <xf numFmtId="0" fontId="53" fillId="0" borderId="33" applyNumberFormat="0" applyFill="0" applyAlignment="0" applyProtection="0"/>
    <xf numFmtId="0" fontId="53" fillId="0" borderId="33" applyNumberFormat="0" applyFill="0" applyAlignment="0" applyProtection="0"/>
    <xf numFmtId="0" fontId="53" fillId="0" borderId="33" applyNumberFormat="0" applyFill="0" applyAlignment="0" applyProtection="0"/>
    <xf numFmtId="0" fontId="53" fillId="0" borderId="33" applyNumberFormat="0" applyFill="0" applyAlignment="0" applyProtection="0"/>
    <xf numFmtId="0" fontId="53" fillId="0" borderId="33" applyNumberFormat="0" applyFill="0" applyAlignment="0" applyProtection="0"/>
    <xf numFmtId="0" fontId="53" fillId="0" borderId="33" applyNumberFormat="0" applyFill="0" applyAlignment="0" applyProtection="0"/>
    <xf numFmtId="0" fontId="53" fillId="0" borderId="33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50" applyNumberFormat="0" applyFill="0" applyAlignment="0" applyProtection="0"/>
    <xf numFmtId="176" fontId="35" fillId="0" borderId="50" applyNumberFormat="0" applyFill="0" applyAlignment="0" applyProtection="0"/>
    <xf numFmtId="176" fontId="35" fillId="0" borderId="50" applyNumberFormat="0" applyFill="0" applyAlignment="0" applyProtection="0"/>
    <xf numFmtId="176" fontId="35" fillId="0" borderId="9" applyNumberFormat="0" applyFill="0" applyAlignment="0" applyProtection="0"/>
    <xf numFmtId="0" fontId="53" fillId="0" borderId="33" applyNumberFormat="0" applyFill="0" applyAlignment="0" applyProtection="0"/>
    <xf numFmtId="0" fontId="53" fillId="0" borderId="33" applyNumberFormat="0" applyFill="0" applyAlignment="0" applyProtection="0"/>
    <xf numFmtId="0" fontId="53" fillId="0" borderId="33" applyNumberFormat="0" applyFill="0" applyAlignment="0" applyProtection="0"/>
    <xf numFmtId="0" fontId="53" fillId="0" borderId="33" applyNumberFormat="0" applyFill="0" applyAlignment="0" applyProtection="0"/>
    <xf numFmtId="0" fontId="35" fillId="0" borderId="9" applyNumberFormat="0" applyFill="0" applyAlignment="0" applyProtection="0"/>
    <xf numFmtId="176" fontId="35" fillId="0" borderId="9" applyNumberFormat="0" applyFill="0" applyAlignment="0" applyProtection="0"/>
    <xf numFmtId="0" fontId="53" fillId="0" borderId="33" applyNumberFormat="0" applyFill="0" applyAlignment="0" applyProtection="0"/>
    <xf numFmtId="0" fontId="35" fillId="0" borderId="9" applyNumberFormat="0" applyFill="0" applyAlignment="0" applyProtection="0"/>
    <xf numFmtId="176" fontId="35" fillId="0" borderId="50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176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176" fontId="36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176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176" fontId="103" fillId="69" borderId="51">
      <alignment horizontal="center" wrapText="1"/>
    </xf>
    <xf numFmtId="176" fontId="103" fillId="69" borderId="51">
      <alignment horizontal="center" wrapText="1"/>
    </xf>
    <xf numFmtId="176" fontId="103" fillId="69" borderId="51">
      <alignment horizontal="center" wrapText="1"/>
    </xf>
    <xf numFmtId="176" fontId="103" fillId="69" borderId="51">
      <alignment horizontal="center" wrapText="1"/>
    </xf>
    <xf numFmtId="176" fontId="103" fillId="69" borderId="51">
      <alignment horizontal="center" wrapText="1"/>
    </xf>
    <xf numFmtId="176" fontId="103" fillId="69" borderId="51">
      <alignment horizontal="center" wrapText="1"/>
    </xf>
    <xf numFmtId="176" fontId="103" fillId="69" borderId="51">
      <alignment horizontal="center" vertical="top" textRotation="90" wrapText="1"/>
    </xf>
    <xf numFmtId="176" fontId="103" fillId="69" borderId="51">
      <alignment horizontal="center" vertical="top" textRotation="90" wrapText="1"/>
    </xf>
    <xf numFmtId="176" fontId="103" fillId="69" borderId="51">
      <alignment horizontal="center" vertical="top" textRotation="90" wrapText="1"/>
    </xf>
    <xf numFmtId="176" fontId="104" fillId="0" borderId="0">
      <alignment horizontal="center"/>
    </xf>
    <xf numFmtId="176" fontId="105" fillId="70" borderId="0"/>
    <xf numFmtId="176" fontId="106" fillId="103" borderId="0"/>
    <xf numFmtId="176" fontId="105" fillId="70" borderId="0"/>
    <xf numFmtId="176" fontId="105" fillId="63" borderId="0"/>
    <xf numFmtId="176" fontId="107" fillId="70" borderId="39">
      <alignment horizontal="center" vertical="center"/>
    </xf>
    <xf numFmtId="176" fontId="107" fillId="70" borderId="39">
      <alignment horizontal="center" vertical="center"/>
    </xf>
    <xf numFmtId="176" fontId="107" fillId="70" borderId="39">
      <alignment horizontal="center" vertical="center"/>
    </xf>
    <xf numFmtId="9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9" fontId="57" fillId="0" borderId="0" applyFont="0" applyFill="0" applyBorder="0" applyAlignment="0" applyProtection="0"/>
    <xf numFmtId="0" fontId="20" fillId="2" borderId="0" applyNumberFormat="0" applyBorder="0" applyAlignment="0" applyProtection="0"/>
    <xf numFmtId="0" fontId="20" fillId="3" borderId="0" applyNumberFormat="0" applyBorder="0" applyAlignment="0" applyProtection="0"/>
    <xf numFmtId="0" fontId="20" fillId="4" borderId="0" applyNumberFormat="0" applyBorder="0" applyAlignment="0" applyProtection="0"/>
    <xf numFmtId="0" fontId="20" fillId="5" borderId="0" applyNumberFormat="0" applyBorder="0" applyAlignment="0" applyProtection="0"/>
    <xf numFmtId="0" fontId="20" fillId="6" borderId="0" applyNumberFormat="0" applyBorder="0" applyAlignment="0" applyProtection="0"/>
    <xf numFmtId="0" fontId="20" fillId="7" borderId="0" applyNumberFormat="0" applyBorder="0" applyAlignment="0" applyProtection="0"/>
    <xf numFmtId="0" fontId="20" fillId="8" borderId="0" applyNumberFormat="0" applyBorder="0" applyAlignment="0" applyProtection="0"/>
    <xf numFmtId="0" fontId="20" fillId="9" borderId="0" applyNumberFormat="0" applyBorder="0" applyAlignment="0" applyProtection="0"/>
    <xf numFmtId="0" fontId="20" fillId="10" borderId="0" applyNumberFormat="0" applyBorder="0" applyAlignment="0" applyProtection="0"/>
    <xf numFmtId="0" fontId="20" fillId="5" borderId="0" applyNumberFormat="0" applyBorder="0" applyAlignment="0" applyProtection="0"/>
    <xf numFmtId="0" fontId="20" fillId="8" borderId="0" applyNumberFormat="0" applyBorder="0" applyAlignment="0" applyProtection="0"/>
    <xf numFmtId="0" fontId="20" fillId="11" borderId="0" applyNumberFormat="0" applyBorder="0" applyAlignment="0" applyProtection="0"/>
    <xf numFmtId="0" fontId="21" fillId="12" borderId="0" applyNumberFormat="0" applyBorder="0" applyAlignment="0" applyProtection="0"/>
    <xf numFmtId="0" fontId="21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5" borderId="0" applyNumberFormat="0" applyBorder="0" applyAlignment="0" applyProtection="0"/>
    <xf numFmtId="0" fontId="21" fillId="16" borderId="0" applyNumberFormat="0" applyBorder="0" applyAlignment="0" applyProtection="0"/>
    <xf numFmtId="0" fontId="21" fillId="17" borderId="0" applyNumberFormat="0" applyBorder="0" applyAlignment="0" applyProtection="0"/>
    <xf numFmtId="0" fontId="21" fillId="18" borderId="0" applyNumberFormat="0" applyBorder="0" applyAlignment="0" applyProtection="0"/>
    <xf numFmtId="0" fontId="21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9" borderId="0" applyNumberFormat="0" applyBorder="0" applyAlignment="0" applyProtection="0"/>
    <xf numFmtId="0" fontId="33" fillId="20" borderId="8" applyNumberFormat="0" applyAlignment="0" applyProtection="0"/>
    <xf numFmtId="0" fontId="23" fillId="20" borderId="1" applyNumberFormat="0" applyAlignment="0" applyProtection="0"/>
    <xf numFmtId="0" fontId="30" fillId="7" borderId="1" applyNumberFormat="0" applyAlignment="0" applyProtection="0"/>
    <xf numFmtId="0" fontId="35" fillId="0" borderId="9" applyNumberFormat="0" applyFill="0" applyAlignment="0" applyProtection="0"/>
    <xf numFmtId="0" fontId="25" fillId="0" borderId="0" applyNumberFormat="0" applyFill="0" applyBorder="0" applyAlignment="0" applyProtection="0"/>
    <xf numFmtId="11" fontId="15" fillId="0" borderId="0" applyFont="0" applyFill="0" applyBorder="0" applyAlignment="0" applyProtection="0"/>
    <xf numFmtId="0" fontId="26" fillId="4" borderId="0" applyNumberFormat="0" applyBorder="0" applyAlignment="0" applyProtection="0"/>
    <xf numFmtId="0" fontId="15" fillId="23" borderId="7" applyNumberFormat="0" applyFont="0" applyAlignment="0" applyProtection="0"/>
    <xf numFmtId="0" fontId="22" fillId="3" borderId="0" applyNumberFormat="0" applyBorder="0" applyAlignment="0" applyProtection="0"/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0" fontId="14" fillId="104" borderId="15" applyNumberFormat="0" applyProtection="0">
      <alignment horizontal="right"/>
    </xf>
    <xf numFmtId="0" fontId="77" fillId="104" borderId="0" applyNumberFormat="0" applyBorder="0" applyProtection="0">
      <alignment horizontal="left"/>
    </xf>
    <xf numFmtId="0" fontId="14" fillId="104" borderId="15" applyNumberFormat="0" applyProtection="0">
      <alignment horizontal="left"/>
    </xf>
    <xf numFmtId="0" fontId="15" fillId="0" borderId="15" applyNumberFormat="0" applyFill="0" applyProtection="0">
      <alignment horizontal="right"/>
    </xf>
    <xf numFmtId="0" fontId="104" fillId="105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0" fontId="14" fillId="104" borderId="15" applyNumberFormat="0" applyProtection="0">
      <alignment horizontal="right"/>
    </xf>
    <xf numFmtId="0" fontId="77" fillId="104" borderId="0" applyNumberFormat="0" applyBorder="0" applyProtection="0">
      <alignment horizontal="left"/>
    </xf>
    <xf numFmtId="0" fontId="14" fillId="104" borderId="15" applyNumberFormat="0" applyProtection="0">
      <alignment horizontal="left"/>
    </xf>
    <xf numFmtId="0" fontId="15" fillId="0" borderId="15" applyNumberFormat="0" applyFill="0" applyProtection="0">
      <alignment horizontal="right"/>
    </xf>
    <xf numFmtId="0" fontId="104" fillId="105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49" fontId="15" fillId="0" borderId="15" applyFill="0" applyProtection="0">
      <alignment horizontal="right"/>
    </xf>
    <xf numFmtId="0" fontId="14" fillId="104" borderId="15" applyNumberFormat="0" applyProtection="0">
      <alignment horizontal="right"/>
    </xf>
    <xf numFmtId="0" fontId="77" fillId="104" borderId="0" applyNumberFormat="0" applyBorder="0" applyProtection="0">
      <alignment horizontal="left"/>
    </xf>
    <xf numFmtId="0" fontId="14" fillId="104" borderId="15" applyNumberFormat="0" applyProtection="0">
      <alignment horizontal="left"/>
    </xf>
    <xf numFmtId="0" fontId="15" fillId="0" borderId="15" applyNumberFormat="0" applyFill="0" applyProtection="0">
      <alignment horizontal="right"/>
    </xf>
    <xf numFmtId="0" fontId="104" fillId="105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49" fontId="15" fillId="0" borderId="15" applyFill="0" applyProtection="0">
      <alignment horizontal="right"/>
    </xf>
    <xf numFmtId="0" fontId="14" fillId="104" borderId="15" applyNumberFormat="0" applyProtection="0">
      <alignment horizontal="right"/>
    </xf>
    <xf numFmtId="0" fontId="77" fillId="104" borderId="0" applyNumberFormat="0" applyBorder="0" applyProtection="0">
      <alignment horizontal="left"/>
    </xf>
    <xf numFmtId="0" fontId="14" fillId="104" borderId="15" applyNumberFormat="0" applyProtection="0">
      <alignment horizontal="left"/>
    </xf>
    <xf numFmtId="0" fontId="15" fillId="0" borderId="15" applyNumberFormat="0" applyFill="0" applyProtection="0">
      <alignment horizontal="right"/>
    </xf>
    <xf numFmtId="0" fontId="104" fillId="105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49" fontId="15" fillId="0" borderId="15" applyFill="0" applyProtection="0">
      <alignment horizontal="right"/>
    </xf>
    <xf numFmtId="0" fontId="14" fillId="104" borderId="15" applyNumberFormat="0" applyProtection="0">
      <alignment horizontal="right"/>
    </xf>
    <xf numFmtId="0" fontId="77" fillId="104" borderId="0" applyNumberFormat="0" applyBorder="0" applyProtection="0">
      <alignment horizontal="left"/>
    </xf>
    <xf numFmtId="0" fontId="14" fillId="104" borderId="15" applyNumberFormat="0" applyProtection="0">
      <alignment horizontal="left"/>
    </xf>
    <xf numFmtId="0" fontId="15" fillId="0" borderId="15" applyNumberFormat="0" applyFill="0" applyProtection="0">
      <alignment horizontal="right"/>
    </xf>
    <xf numFmtId="0" fontId="104" fillId="105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49" fontId="15" fillId="0" borderId="15" applyFill="0" applyProtection="0">
      <alignment horizontal="right"/>
    </xf>
    <xf numFmtId="0" fontId="14" fillId="104" borderId="15" applyNumberFormat="0" applyProtection="0">
      <alignment horizontal="right"/>
    </xf>
    <xf numFmtId="0" fontId="77" fillId="104" borderId="0" applyNumberFormat="0" applyBorder="0" applyProtection="0">
      <alignment horizontal="left"/>
    </xf>
    <xf numFmtId="0" fontId="14" fillId="104" borderId="15" applyNumberFormat="0" applyProtection="0">
      <alignment horizontal="left"/>
    </xf>
    <xf numFmtId="0" fontId="15" fillId="0" borderId="15" applyNumberFormat="0" applyFill="0" applyProtection="0">
      <alignment horizontal="right"/>
    </xf>
    <xf numFmtId="0" fontId="104" fillId="105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49" fontId="15" fillId="0" borderId="15" applyFill="0" applyProtection="0">
      <alignment horizontal="right"/>
    </xf>
    <xf numFmtId="0" fontId="14" fillId="104" borderId="15" applyNumberFormat="0" applyProtection="0">
      <alignment horizontal="right"/>
    </xf>
    <xf numFmtId="0" fontId="77" fillId="104" borderId="0" applyNumberFormat="0" applyBorder="0" applyProtection="0">
      <alignment horizontal="left"/>
    </xf>
    <xf numFmtId="0" fontId="14" fillId="104" borderId="15" applyNumberFormat="0" applyProtection="0">
      <alignment horizontal="left"/>
    </xf>
    <xf numFmtId="0" fontId="15" fillId="0" borderId="15" applyNumberFormat="0" applyFill="0" applyProtection="0">
      <alignment horizontal="right"/>
    </xf>
    <xf numFmtId="0" fontId="104" fillId="105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49" fontId="15" fillId="0" borderId="15" applyFill="0" applyProtection="0">
      <alignment horizontal="right"/>
    </xf>
    <xf numFmtId="0" fontId="14" fillId="104" borderId="15" applyNumberFormat="0" applyProtection="0">
      <alignment horizontal="right"/>
    </xf>
    <xf numFmtId="0" fontId="77" fillId="104" borderId="0" applyNumberFormat="0" applyBorder="0" applyProtection="0">
      <alignment horizontal="left"/>
    </xf>
    <xf numFmtId="0" fontId="14" fillId="104" borderId="15" applyNumberFormat="0" applyProtection="0">
      <alignment horizontal="left"/>
    </xf>
    <xf numFmtId="0" fontId="15" fillId="0" borderId="15" applyNumberFormat="0" applyFill="0" applyProtection="0">
      <alignment horizontal="right"/>
    </xf>
    <xf numFmtId="0" fontId="104" fillId="105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49" fontId="15" fillId="0" borderId="15" applyFill="0" applyProtection="0">
      <alignment horizontal="right"/>
    </xf>
    <xf numFmtId="0" fontId="14" fillId="104" borderId="15" applyNumberFormat="0" applyProtection="0">
      <alignment horizontal="right"/>
    </xf>
    <xf numFmtId="0" fontId="77" fillId="104" borderId="0" applyNumberFormat="0" applyBorder="0" applyProtection="0">
      <alignment horizontal="left"/>
    </xf>
    <xf numFmtId="0" fontId="14" fillId="104" borderId="15" applyNumberFormat="0" applyProtection="0">
      <alignment horizontal="left"/>
    </xf>
    <xf numFmtId="0" fontId="15" fillId="0" borderId="15" applyNumberFormat="0" applyFill="0" applyProtection="0">
      <alignment horizontal="right"/>
    </xf>
    <xf numFmtId="0" fontId="104" fillId="105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49" fontId="15" fillId="0" borderId="15" applyFill="0" applyProtection="0">
      <alignment horizontal="right"/>
    </xf>
    <xf numFmtId="0" fontId="14" fillId="104" borderId="15" applyNumberFormat="0" applyProtection="0">
      <alignment horizontal="right"/>
    </xf>
    <xf numFmtId="0" fontId="77" fillId="104" borderId="0" applyNumberFormat="0" applyBorder="0" applyProtection="0">
      <alignment horizontal="left"/>
    </xf>
    <xf numFmtId="0" fontId="14" fillId="104" borderId="15" applyNumberFormat="0" applyProtection="0">
      <alignment horizontal="left"/>
    </xf>
    <xf numFmtId="0" fontId="15" fillId="0" borderId="15" applyNumberFormat="0" applyFill="0" applyProtection="0">
      <alignment horizontal="right"/>
    </xf>
    <xf numFmtId="0" fontId="104" fillId="105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49" fontId="15" fillId="0" borderId="15" applyFill="0" applyProtection="0">
      <alignment horizontal="right"/>
    </xf>
    <xf numFmtId="0" fontId="14" fillId="104" borderId="15" applyNumberFormat="0" applyProtection="0">
      <alignment horizontal="right"/>
    </xf>
    <xf numFmtId="0" fontId="77" fillId="104" borderId="0" applyNumberFormat="0" applyBorder="0" applyProtection="0">
      <alignment horizontal="left"/>
    </xf>
    <xf numFmtId="0" fontId="14" fillId="104" borderId="15" applyNumberFormat="0" applyProtection="0">
      <alignment horizontal="left"/>
    </xf>
    <xf numFmtId="0" fontId="15" fillId="0" borderId="15" applyNumberFormat="0" applyFill="0" applyProtection="0">
      <alignment horizontal="right"/>
    </xf>
    <xf numFmtId="0" fontId="104" fillId="105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0" fontId="14" fillId="104" borderId="15" applyNumberFormat="0" applyProtection="0">
      <alignment horizontal="right"/>
    </xf>
    <xf numFmtId="0" fontId="77" fillId="104" borderId="0" applyNumberFormat="0" applyBorder="0" applyProtection="0">
      <alignment horizontal="left"/>
    </xf>
    <xf numFmtId="0" fontId="14" fillId="104" borderId="15" applyNumberFormat="0" applyProtection="0">
      <alignment horizontal="left"/>
    </xf>
    <xf numFmtId="0" fontId="15" fillId="0" borderId="15" applyNumberFormat="0" applyFill="0" applyProtection="0">
      <alignment horizontal="right"/>
    </xf>
    <xf numFmtId="0" fontId="104" fillId="105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49" fontId="15" fillId="0" borderId="15" applyFill="0" applyProtection="0">
      <alignment horizontal="right"/>
    </xf>
    <xf numFmtId="0" fontId="14" fillId="104" borderId="15" applyNumberFormat="0" applyProtection="0">
      <alignment horizontal="right"/>
    </xf>
    <xf numFmtId="0" fontId="77" fillId="104" borderId="0" applyNumberFormat="0" applyBorder="0" applyProtection="0">
      <alignment horizontal="left"/>
    </xf>
    <xf numFmtId="0" fontId="14" fillId="104" borderId="15" applyNumberFormat="0" applyProtection="0">
      <alignment horizontal="left"/>
    </xf>
    <xf numFmtId="0" fontId="15" fillId="0" borderId="15" applyNumberFormat="0" applyFill="0" applyProtection="0">
      <alignment horizontal="right"/>
    </xf>
    <xf numFmtId="0" fontId="104" fillId="105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34" fillId="0" borderId="0" applyNumberFormat="0" applyFill="0" applyBorder="0" applyAlignment="0" applyProtection="0"/>
    <xf numFmtId="0" fontId="27" fillId="0" borderId="3" applyNumberFormat="0" applyFill="0" applyAlignment="0" applyProtection="0"/>
    <xf numFmtId="0" fontId="28" fillId="0" borderId="4" applyNumberFormat="0" applyFill="0" applyAlignment="0" applyProtection="0"/>
    <xf numFmtId="0" fontId="29" fillId="0" borderId="5" applyNumberFormat="0" applyFill="0" applyAlignment="0" applyProtection="0"/>
    <xf numFmtId="0" fontId="29" fillId="0" borderId="0" applyNumberFormat="0" applyFill="0" applyBorder="0" applyAlignment="0" applyProtection="0"/>
    <xf numFmtId="0" fontId="31" fillId="0" borderId="6" applyNumberFormat="0" applyFill="0" applyAlignment="0" applyProtection="0"/>
    <xf numFmtId="0" fontId="36" fillId="0" borderId="0" applyNumberFormat="0" applyFill="0" applyBorder="0" applyAlignment="0" applyProtection="0"/>
    <xf numFmtId="0" fontId="24" fillId="21" borderId="2" applyNumberFormat="0" applyAlignment="0" applyProtection="0"/>
    <xf numFmtId="0" fontId="38" fillId="0" borderId="0"/>
    <xf numFmtId="0" fontId="38" fillId="0" borderId="0"/>
    <xf numFmtId="0" fontId="38" fillId="0" borderId="0"/>
    <xf numFmtId="9" fontId="15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57" fillId="0" borderId="0"/>
    <xf numFmtId="0" fontId="38" fillId="0" borderId="0"/>
    <xf numFmtId="0" fontId="20" fillId="2" borderId="0" applyNumberFormat="0" applyBorder="0" applyAlignment="0" applyProtection="0"/>
    <xf numFmtId="0" fontId="20" fillId="3" borderId="0" applyNumberFormat="0" applyBorder="0" applyAlignment="0" applyProtection="0"/>
    <xf numFmtId="0" fontId="20" fillId="4" borderId="0" applyNumberFormat="0" applyBorder="0" applyAlignment="0" applyProtection="0"/>
    <xf numFmtId="0" fontId="20" fillId="5" borderId="0" applyNumberFormat="0" applyBorder="0" applyAlignment="0" applyProtection="0"/>
    <xf numFmtId="0" fontId="20" fillId="6" borderId="0" applyNumberFormat="0" applyBorder="0" applyAlignment="0" applyProtection="0"/>
    <xf numFmtId="0" fontId="20" fillId="7" borderId="0" applyNumberFormat="0" applyBorder="0" applyAlignment="0" applyProtection="0"/>
    <xf numFmtId="0" fontId="20" fillId="8" borderId="0" applyNumberFormat="0" applyBorder="0" applyAlignment="0" applyProtection="0"/>
    <xf numFmtId="0" fontId="20" fillId="9" borderId="0" applyNumberFormat="0" applyBorder="0" applyAlignment="0" applyProtection="0"/>
    <xf numFmtId="0" fontId="20" fillId="10" borderId="0" applyNumberFormat="0" applyBorder="0" applyAlignment="0" applyProtection="0"/>
    <xf numFmtId="0" fontId="20" fillId="5" borderId="0" applyNumberFormat="0" applyBorder="0" applyAlignment="0" applyProtection="0"/>
    <xf numFmtId="0" fontId="20" fillId="8" borderId="0" applyNumberFormat="0" applyBorder="0" applyAlignment="0" applyProtection="0"/>
    <xf numFmtId="0" fontId="20" fillId="11" borderId="0" applyNumberFormat="0" applyBorder="0" applyAlignment="0" applyProtection="0"/>
    <xf numFmtId="0" fontId="15" fillId="0" borderId="0" applyNumberFormat="0" applyFont="0" applyFill="0" applyBorder="0" applyProtection="0">
      <alignment horizontal="left" vertical="center" indent="5"/>
    </xf>
    <xf numFmtId="0" fontId="15" fillId="0" borderId="0" applyNumberFormat="0" applyFont="0" applyFill="0" applyBorder="0" applyProtection="0">
      <alignment horizontal="left" vertical="center" indent="5"/>
    </xf>
    <xf numFmtId="0" fontId="21" fillId="12" borderId="0" applyNumberFormat="0" applyBorder="0" applyAlignment="0" applyProtection="0"/>
    <xf numFmtId="0" fontId="21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5" borderId="0" applyNumberFormat="0" applyBorder="0" applyAlignment="0" applyProtection="0"/>
    <xf numFmtId="0" fontId="36" fillId="0" borderId="0" applyNumberFormat="0" applyFill="0" applyBorder="0" applyAlignment="0" applyProtection="0"/>
    <xf numFmtId="0" fontId="23" fillId="20" borderId="1" applyNumberFormat="0" applyAlignment="0" applyProtection="0"/>
    <xf numFmtId="0" fontId="31" fillId="0" borderId="6" applyNumberFormat="0" applyFill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20" fillId="23" borderId="7" applyNumberFormat="0" applyFont="0" applyAlignment="0" applyProtection="0"/>
    <xf numFmtId="0" fontId="108" fillId="0" borderId="52">
      <alignment horizontal="left" vertical="center" wrapText="1" indent="2"/>
    </xf>
    <xf numFmtId="0" fontId="30" fillId="7" borderId="1" applyNumberFormat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ill="0" applyBorder="0" applyAlignment="0" applyProtection="0"/>
    <xf numFmtId="0" fontId="109" fillId="53" borderId="25" applyNumberFormat="0" applyAlignment="0" applyProtection="0"/>
    <xf numFmtId="0" fontId="22" fillId="3" borderId="0" applyNumberFormat="0" applyBorder="0" applyAlignment="0" applyProtection="0"/>
    <xf numFmtId="0" fontId="12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0" fontId="32" fillId="22" borderId="0" applyNumberFormat="0" applyBorder="0" applyAlignment="0" applyProtection="0"/>
    <xf numFmtId="0" fontId="15" fillId="0" borderId="0"/>
    <xf numFmtId="0" fontId="15" fillId="0" borderId="0"/>
    <xf numFmtId="0" fontId="38" fillId="0" borderId="0"/>
    <xf numFmtId="0" fontId="15" fillId="0" borderId="0"/>
    <xf numFmtId="0" fontId="15" fillId="0" borderId="0"/>
    <xf numFmtId="0" fontId="15" fillId="0" borderId="0"/>
    <xf numFmtId="0" fontId="38" fillId="0" borderId="0"/>
    <xf numFmtId="0" fontId="38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38" fillId="0" borderId="0"/>
    <xf numFmtId="0" fontId="15" fillId="0" borderId="0"/>
    <xf numFmtId="0" fontId="38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38" fillId="0" borderId="0"/>
    <xf numFmtId="0" fontId="15" fillId="0" borderId="0"/>
    <xf numFmtId="0" fontId="15" fillId="0" borderId="0"/>
    <xf numFmtId="0" fontId="38" fillId="0" borderId="0"/>
    <xf numFmtId="0" fontId="15" fillId="0" borderId="0"/>
    <xf numFmtId="0" fontId="38" fillId="0" borderId="0"/>
    <xf numFmtId="0" fontId="38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10" fillId="0" borderId="0" applyNumberFormat="0" applyFill="0" applyBorder="0" applyProtection="0">
      <alignment horizontal="left" vertical="center"/>
    </xf>
    <xf numFmtId="4" fontId="15" fillId="107" borderId="0" applyNumberFormat="0" applyFont="0" applyBorder="0" applyAlignment="0" applyProtection="0"/>
    <xf numFmtId="4" fontId="15" fillId="107" borderId="0" applyNumberFormat="0" applyFont="0" applyBorder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108" borderId="7" applyNumberFormat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60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6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26" fillId="4" borderId="0" applyNumberFormat="0" applyBorder="0" applyAlignment="0" applyProtection="0"/>
    <xf numFmtId="0" fontId="33" fillId="20" borderId="8" applyNumberFormat="0" applyAlignment="0" applyProtection="0"/>
    <xf numFmtId="0" fontId="15" fillId="0" borderId="0"/>
    <xf numFmtId="0" fontId="15" fillId="0" borderId="0"/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39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39" applyFill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81" borderId="39" applyNumberFormat="0" applyProtection="0">
      <alignment horizontal="righ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81" borderId="0" applyNumberFormat="0" applyBorder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81" borderId="39" applyNumberFormat="0" applyProtection="0">
      <alignment horizontal="lef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39" applyNumberFormat="0" applyFill="0" applyProtection="0">
      <alignment horizontal="righ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9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10" borderId="0" applyNumberFormat="0" applyBorder="0" applyProtection="0">
      <alignment horizontal="lef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39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39" applyFill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81" borderId="39" applyNumberFormat="0" applyProtection="0">
      <alignment horizontal="righ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81" borderId="0" applyNumberFormat="0" applyBorder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81" borderId="39" applyNumberFormat="0" applyProtection="0">
      <alignment horizontal="lef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39" applyNumberFormat="0" applyFill="0" applyProtection="0">
      <alignment horizontal="righ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9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10" borderId="0" applyNumberFormat="0" applyBorder="0" applyProtection="0">
      <alignment horizontal="lef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39" applyFill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81" borderId="39" applyNumberFormat="0" applyProtection="0">
      <alignment horizontal="righ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81" borderId="0" applyNumberFormat="0" applyBorder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81" borderId="39" applyNumberFormat="0" applyProtection="0">
      <alignment horizontal="lef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39" applyNumberFormat="0" applyFill="0" applyProtection="0">
      <alignment horizontal="righ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9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10" borderId="0" applyNumberFormat="0" applyBorder="0" applyProtection="0">
      <alignment horizontal="lef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39" applyFill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81" borderId="39" applyNumberFormat="0" applyProtection="0">
      <alignment horizontal="righ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81" borderId="0" applyNumberFormat="0" applyBorder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81" borderId="39" applyNumberFormat="0" applyProtection="0">
      <alignment horizontal="lef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39" applyNumberFormat="0" applyFill="0" applyProtection="0">
      <alignment horizontal="righ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9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10" borderId="0" applyNumberFormat="0" applyBorder="0" applyProtection="0">
      <alignment horizontal="lef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39" applyFill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81" borderId="39" applyNumberFormat="0" applyProtection="0">
      <alignment horizontal="righ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81" borderId="0" applyNumberFormat="0" applyBorder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81" borderId="39" applyNumberFormat="0" applyProtection="0">
      <alignment horizontal="lef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39" applyNumberFormat="0" applyFill="0" applyProtection="0">
      <alignment horizontal="righ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9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10" borderId="0" applyNumberFormat="0" applyBorder="0" applyProtection="0">
      <alignment horizontal="lef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39" applyFill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81" borderId="39" applyNumberFormat="0" applyProtection="0">
      <alignment horizontal="righ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81" borderId="0" applyNumberFormat="0" applyBorder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81" borderId="39" applyNumberFormat="0" applyProtection="0">
      <alignment horizontal="lef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39" applyNumberFormat="0" applyFill="0" applyProtection="0">
      <alignment horizontal="righ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9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10" borderId="0" applyNumberFormat="0" applyBorder="0" applyProtection="0">
      <alignment horizontal="lef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39" applyFill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81" borderId="39" applyNumberFormat="0" applyProtection="0">
      <alignment horizontal="righ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81" borderId="0" applyNumberFormat="0" applyBorder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81" borderId="39" applyNumberFormat="0" applyProtection="0">
      <alignment horizontal="lef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39" applyNumberFormat="0" applyFill="0" applyProtection="0">
      <alignment horizontal="righ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9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10" borderId="0" applyNumberFormat="0" applyBorder="0" applyProtection="0">
      <alignment horizontal="lef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39" applyFill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81" borderId="39" applyNumberFormat="0" applyProtection="0">
      <alignment horizontal="righ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81" borderId="0" applyNumberFormat="0" applyBorder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81" borderId="39" applyNumberFormat="0" applyProtection="0">
      <alignment horizontal="lef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39" applyNumberFormat="0" applyFill="0" applyProtection="0">
      <alignment horizontal="righ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9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10" borderId="0" applyNumberFormat="0" applyBorder="0" applyProtection="0">
      <alignment horizontal="lef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39" applyFill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81" borderId="39" applyNumberFormat="0" applyProtection="0">
      <alignment horizontal="righ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81" borderId="0" applyNumberFormat="0" applyBorder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81" borderId="39" applyNumberFormat="0" applyProtection="0">
      <alignment horizontal="lef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39" applyNumberFormat="0" applyFill="0" applyProtection="0">
      <alignment horizontal="righ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9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10" borderId="0" applyNumberFormat="0" applyBorder="0" applyProtection="0">
      <alignment horizontal="lef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39" applyFill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81" borderId="39" applyNumberFormat="0" applyProtection="0">
      <alignment horizontal="righ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81" borderId="0" applyNumberFormat="0" applyBorder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81" borderId="39" applyNumberFormat="0" applyProtection="0">
      <alignment horizontal="lef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39" applyNumberFormat="0" applyFill="0" applyProtection="0">
      <alignment horizontal="righ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9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10" borderId="0" applyNumberFormat="0" applyBorder="0" applyProtection="0">
      <alignment horizontal="lef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39" applyFill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81" borderId="39" applyNumberFormat="0" applyProtection="0">
      <alignment horizontal="righ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81" borderId="0" applyNumberFormat="0" applyBorder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81" borderId="39" applyNumberFormat="0" applyProtection="0">
      <alignment horizontal="lef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39" applyNumberFormat="0" applyFill="0" applyProtection="0">
      <alignment horizontal="righ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9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10" borderId="0" applyNumberFormat="0" applyBorder="0" applyProtection="0">
      <alignment horizontal="lef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39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39" applyFill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81" borderId="39" applyNumberFormat="0" applyProtection="0">
      <alignment horizontal="righ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81" borderId="0" applyNumberFormat="0" applyBorder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81" borderId="39" applyNumberFormat="0" applyProtection="0">
      <alignment horizontal="lef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39" applyNumberFormat="0" applyFill="0" applyProtection="0">
      <alignment horizontal="righ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9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10" borderId="0" applyNumberFormat="0" applyBorder="0" applyProtection="0">
      <alignment horizontal="lef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39" applyFill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81" borderId="39" applyNumberFormat="0" applyProtection="0">
      <alignment horizontal="righ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81" borderId="0" applyNumberFormat="0" applyBorder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81" borderId="39" applyNumberFormat="0" applyProtection="0">
      <alignment horizontal="lef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39" applyNumberFormat="0" applyFill="0" applyProtection="0">
      <alignment horizontal="righ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9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10" borderId="0" applyNumberFormat="0" applyBorder="0" applyProtection="0">
      <alignment horizontal="left"/>
    </xf>
    <xf numFmtId="0" fontId="2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27" fillId="0" borderId="3" applyNumberFormat="0" applyFill="0" applyAlignment="0" applyProtection="0"/>
    <xf numFmtId="0" fontId="28" fillId="0" borderId="4" applyNumberFormat="0" applyFill="0" applyAlignment="0" applyProtection="0"/>
    <xf numFmtId="0" fontId="29" fillId="0" borderId="5" applyNumberFormat="0" applyFill="0" applyAlignment="0" applyProtection="0"/>
    <xf numFmtId="0" fontId="29" fillId="0" borderId="0" applyNumberFormat="0" applyFill="0" applyBorder="0" applyAlignment="0" applyProtection="0"/>
    <xf numFmtId="0" fontId="101" fillId="0" borderId="0" applyNumberFormat="0" applyFill="0" applyBorder="0" applyAlignment="0" applyProtection="0"/>
    <xf numFmtId="0" fontId="24" fillId="21" borderId="2" applyNumberFormat="0" applyAlignment="0" applyProtection="0"/>
    <xf numFmtId="4" fontId="108" fillId="0" borderId="0"/>
    <xf numFmtId="0" fontId="38" fillId="29" borderId="0" applyNumberFormat="0" applyBorder="0" applyAlignment="0" applyProtection="0"/>
    <xf numFmtId="0" fontId="38" fillId="33" borderId="0" applyNumberFormat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176" fontId="38" fillId="0" borderId="0"/>
    <xf numFmtId="176" fontId="38" fillId="0" borderId="0"/>
    <xf numFmtId="176" fontId="38" fillId="0" borderId="0"/>
    <xf numFmtId="176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176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9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29" borderId="0" applyNumberFormat="0" applyBorder="0" applyAlignment="0" applyProtection="0"/>
    <xf numFmtId="0" fontId="38" fillId="33" borderId="0" applyNumberFormat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176" fontId="38" fillId="0" borderId="0"/>
    <xf numFmtId="176" fontId="38" fillId="0" borderId="0"/>
    <xf numFmtId="176" fontId="38" fillId="0" borderId="0"/>
    <xf numFmtId="176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176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9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9" fontId="38" fillId="0" borderId="0" applyFont="0" applyFill="0" applyBorder="0" applyAlignment="0" applyProtection="0"/>
    <xf numFmtId="0" fontId="38" fillId="29" borderId="0" applyNumberFormat="0" applyBorder="0" applyAlignment="0" applyProtection="0"/>
    <xf numFmtId="0" fontId="38" fillId="33" borderId="0" applyNumberFormat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176" fontId="38" fillId="0" borderId="0"/>
    <xf numFmtId="176" fontId="38" fillId="0" borderId="0"/>
    <xf numFmtId="176" fontId="38" fillId="0" borderId="0"/>
    <xf numFmtId="176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176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9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9" fontId="38" fillId="0" borderId="0" applyFont="0" applyFill="0" applyBorder="0" applyAlignment="0" applyProtection="0"/>
    <xf numFmtId="0" fontId="38" fillId="29" borderId="0" applyNumberFormat="0" applyBorder="0" applyAlignment="0" applyProtection="0"/>
    <xf numFmtId="0" fontId="38" fillId="33" borderId="0" applyNumberFormat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176" fontId="38" fillId="0" borderId="0"/>
    <xf numFmtId="176" fontId="38" fillId="0" borderId="0"/>
    <xf numFmtId="176" fontId="38" fillId="0" borderId="0"/>
    <xf numFmtId="176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176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9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29" borderId="0" applyNumberFormat="0" applyBorder="0" applyAlignment="0" applyProtection="0"/>
    <xf numFmtId="0" fontId="38" fillId="33" borderId="0" applyNumberFormat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176" fontId="38" fillId="0" borderId="0"/>
    <xf numFmtId="176" fontId="38" fillId="0" borderId="0"/>
    <xf numFmtId="176" fontId="38" fillId="0" borderId="0"/>
    <xf numFmtId="176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176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9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9" fontId="38" fillId="0" borderId="0" applyFont="0" applyFill="0" applyBorder="0" applyAlignment="0" applyProtection="0"/>
    <xf numFmtId="0" fontId="38" fillId="29" borderId="0" applyNumberFormat="0" applyBorder="0" applyAlignment="0" applyProtection="0"/>
    <xf numFmtId="0" fontId="38" fillId="33" borderId="0" applyNumberFormat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176" fontId="38" fillId="0" borderId="0"/>
    <xf numFmtId="176" fontId="38" fillId="0" borderId="0"/>
    <xf numFmtId="176" fontId="38" fillId="0" borderId="0"/>
    <xf numFmtId="176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176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9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9" fontId="38" fillId="0" borderId="0" applyFont="0" applyFill="0" applyBorder="0" applyAlignment="0" applyProtection="0"/>
    <xf numFmtId="0" fontId="38" fillId="29" borderId="0" applyNumberFormat="0" applyBorder="0" applyAlignment="0" applyProtection="0"/>
    <xf numFmtId="0" fontId="38" fillId="33" borderId="0" applyNumberFormat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176" fontId="38" fillId="0" borderId="0"/>
    <xf numFmtId="176" fontId="38" fillId="0" borderId="0"/>
    <xf numFmtId="176" fontId="38" fillId="0" borderId="0"/>
    <xf numFmtId="176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176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9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29" borderId="0" applyNumberFormat="0" applyBorder="0" applyAlignment="0" applyProtection="0"/>
    <xf numFmtId="0" fontId="38" fillId="33" borderId="0" applyNumberFormat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176" fontId="38" fillId="0" borderId="0"/>
    <xf numFmtId="176" fontId="38" fillId="0" borderId="0"/>
    <xf numFmtId="176" fontId="38" fillId="0" borderId="0"/>
    <xf numFmtId="176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176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9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9" fontId="38" fillId="0" borderId="0" applyFont="0" applyFill="0" applyBorder="0" applyAlignment="0" applyProtection="0"/>
    <xf numFmtId="0" fontId="38" fillId="29" borderId="0" applyNumberFormat="0" applyBorder="0" applyAlignment="0" applyProtection="0"/>
    <xf numFmtId="0" fontId="38" fillId="33" borderId="0" applyNumberFormat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176" fontId="38" fillId="0" borderId="0"/>
    <xf numFmtId="176" fontId="38" fillId="0" borderId="0"/>
    <xf numFmtId="176" fontId="38" fillId="0" borderId="0"/>
    <xf numFmtId="176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176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9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9" fontId="38" fillId="0" borderId="0" applyFont="0" applyFill="0" applyBorder="0" applyAlignment="0" applyProtection="0"/>
    <xf numFmtId="0" fontId="38" fillId="29" borderId="0" applyNumberFormat="0" applyBorder="0" applyAlignment="0" applyProtection="0"/>
    <xf numFmtId="0" fontId="38" fillId="33" borderId="0" applyNumberFormat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176" fontId="38" fillId="0" borderId="0"/>
    <xf numFmtId="176" fontId="38" fillId="0" borderId="0"/>
    <xf numFmtId="176" fontId="38" fillId="0" borderId="0"/>
    <xf numFmtId="176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176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9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29" borderId="0" applyNumberFormat="0" applyBorder="0" applyAlignment="0" applyProtection="0"/>
    <xf numFmtId="0" fontId="38" fillId="33" borderId="0" applyNumberFormat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176" fontId="38" fillId="0" borderId="0"/>
    <xf numFmtId="176" fontId="38" fillId="0" borderId="0"/>
    <xf numFmtId="176" fontId="38" fillId="0" borderId="0"/>
    <xf numFmtId="176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176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9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9" fontId="38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0" fontId="77" fillId="104" borderId="0" applyNumberFormat="0" applyBorder="0" applyProtection="0">
      <alignment horizontal="left"/>
    </xf>
    <xf numFmtId="0" fontId="14" fillId="104" borderId="15" applyNumberFormat="0" applyProtection="0">
      <alignment horizontal="righ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77" fillId="104" borderId="0" applyNumberFormat="0" applyBorder="0" applyProtection="0">
      <alignment horizontal="left"/>
    </xf>
    <xf numFmtId="0" fontId="15" fillId="0" borderId="0"/>
    <xf numFmtId="0" fontId="15" fillId="0" borderId="0"/>
    <xf numFmtId="0" fontId="14" fillId="104" borderId="15" applyNumberFormat="0" applyProtection="0">
      <alignment horizontal="right"/>
    </xf>
    <xf numFmtId="0" fontId="15" fillId="0" borderId="0"/>
    <xf numFmtId="0" fontId="15" fillId="0" borderId="0"/>
    <xf numFmtId="0" fontId="15" fillId="0" borderId="0"/>
    <xf numFmtId="0" fontId="104" fillId="105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77" fillId="104" borderId="0" applyNumberFormat="0" applyBorder="0" applyProtection="0">
      <alignment horizontal="left"/>
    </xf>
    <xf numFmtId="0" fontId="14" fillId="104" borderId="15" applyNumberFormat="0" applyProtection="0">
      <alignment horizontal="right"/>
    </xf>
    <xf numFmtId="49" fontId="15" fillId="0" borderId="15" applyFill="0" applyProtection="0">
      <alignment horizontal="right"/>
    </xf>
    <xf numFmtId="0" fontId="112" fillId="53" borderId="25" applyNumberFormat="0" applyAlignment="0" applyProtection="0"/>
    <xf numFmtId="0" fontId="111" fillId="53" borderId="25" applyNumberFormat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49" fontId="15" fillId="0" borderId="15" applyFill="0" applyProtection="0">
      <alignment horizontal="righ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77" fillId="104" borderId="0" applyNumberFormat="0" applyBorder="0" applyProtection="0">
      <alignment horizontal="lef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04" fillId="105" borderId="0" applyNumberFormat="0" applyBorder="0" applyProtection="0">
      <alignment horizontal="lef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4" fillId="104" borderId="15" applyNumberFormat="0" applyProtection="0">
      <alignment horizontal="righ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75" fillId="106" borderId="0" applyNumberFormat="0" applyBorder="0" applyProtection="0">
      <alignment horizontal="left"/>
    </xf>
    <xf numFmtId="0" fontId="15" fillId="0" borderId="0"/>
    <xf numFmtId="0" fontId="15" fillId="0" borderId="0"/>
    <xf numFmtId="0" fontId="15" fillId="0" borderId="0"/>
    <xf numFmtId="0" fontId="112" fillId="53" borderId="25" applyNumberFormat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4" fillId="104" borderId="15" applyNumberFormat="0" applyProtection="0">
      <alignment horizontal="right"/>
    </xf>
    <xf numFmtId="0" fontId="104" fillId="105" borderId="0" applyNumberFormat="0" applyBorder="0" applyProtection="0">
      <alignment horizontal="lef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0" fontId="75" fillId="106" borderId="0" applyNumberFormat="0" applyBorder="0" applyProtection="0">
      <alignment horizontal="left"/>
    </xf>
    <xf numFmtId="49" fontId="15" fillId="0" borderId="15" applyFill="0" applyProtection="0">
      <alignment horizontal="right"/>
    </xf>
    <xf numFmtId="0" fontId="75" fillId="106" borderId="0" applyNumberFormat="0" applyBorder="0" applyProtection="0">
      <alignment horizontal="lef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49" fontId="15" fillId="0" borderId="15" applyFill="0" applyProtection="0">
      <alignment horizontal="righ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4" fillId="104" borderId="15" applyNumberFormat="0" applyProtection="0">
      <alignment horizontal="left"/>
    </xf>
    <xf numFmtId="0" fontId="41" fillId="93" borderId="25" applyNumberFormat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4" fillId="104" borderId="15" applyNumberFormat="0" applyProtection="0">
      <alignment horizontal="righ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75" fillId="106" borderId="0" applyNumberFormat="0" applyBorder="0" applyProtection="0">
      <alignment horizontal="lef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9" fontId="37" fillId="0" borderId="0" applyFont="0" applyFill="0" applyBorder="0" applyAlignment="0" applyProtection="0"/>
    <xf numFmtId="0" fontId="15" fillId="0" borderId="0"/>
    <xf numFmtId="0" fontId="15" fillId="0" borderId="0"/>
    <xf numFmtId="0" fontId="77" fillId="104" borderId="0" applyNumberFormat="0" applyBorder="0" applyProtection="0">
      <alignment horizontal="left"/>
    </xf>
    <xf numFmtId="49" fontId="15" fillId="0" borderId="15" applyFill="0" applyProtection="0">
      <alignment horizontal="righ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04" fillId="105" borderId="0" applyNumberFormat="0" applyBorder="0" applyProtection="0">
      <alignment horizontal="left"/>
    </xf>
    <xf numFmtId="9" fontId="20" fillId="0" borderId="0" applyFont="0" applyFill="0" applyBorder="0" applyAlignment="0" applyProtection="0"/>
    <xf numFmtId="0" fontId="15" fillId="0" borderId="0"/>
    <xf numFmtId="49" fontId="15" fillId="0" borderId="15" applyFill="0" applyProtection="0">
      <alignment horizontal="right"/>
    </xf>
    <xf numFmtId="0" fontId="15" fillId="0" borderId="0"/>
    <xf numFmtId="0" fontId="104" fillId="105" borderId="0" applyNumberFormat="0" applyBorder="0" applyProtection="0">
      <alignment horizontal="left"/>
    </xf>
    <xf numFmtId="0" fontId="15" fillId="0" borderId="15" applyNumberFormat="0" applyFill="0" applyProtection="0">
      <alignment horizontal="right"/>
    </xf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9" fontId="20" fillId="0" borderId="0" applyFont="0" applyFill="0" applyBorder="0" applyAlignment="0" applyProtection="0"/>
    <xf numFmtId="0" fontId="111" fillId="53" borderId="25" applyNumberFormat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77" fillId="104" borderId="0" applyNumberFormat="0" applyBorder="0" applyProtection="0">
      <alignment horizontal="left"/>
    </xf>
    <xf numFmtId="0" fontId="14" fillId="104" borderId="15" applyNumberFormat="0" applyProtection="0">
      <alignment horizontal="lef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0" fontId="38" fillId="0" borderId="0"/>
    <xf numFmtId="0" fontId="38" fillId="0" borderId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0" fontId="112" fillId="53" borderId="25" applyNumberFormat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49" fontId="15" fillId="0" borderId="15" applyFill="0" applyProtection="0">
      <alignment horizontal="right"/>
    </xf>
    <xf numFmtId="0" fontId="104" fillId="105" borderId="0" applyNumberFormat="0" applyBorder="0" applyProtection="0">
      <alignment horizontal="left"/>
    </xf>
    <xf numFmtId="0" fontId="15" fillId="0" borderId="15" applyNumberFormat="0" applyFill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0" fontId="77" fillId="104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5" fillId="0" borderId="15" applyNumberFormat="0" applyFill="0" applyProtection="0">
      <alignment horizontal="right"/>
    </xf>
    <xf numFmtId="0" fontId="14" fillId="104" borderId="15" applyNumberFormat="0" applyProtection="0">
      <alignment horizontal="left"/>
    </xf>
    <xf numFmtId="49" fontId="15" fillId="0" borderId="15" applyFill="0" applyProtection="0">
      <alignment horizontal="righ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49" fontId="15" fillId="0" borderId="15" applyFill="0" applyProtection="0">
      <alignment horizontal="right"/>
    </xf>
    <xf numFmtId="9" fontId="15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20" fillId="0" borderId="0" applyFont="0" applyFill="0" applyBorder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56" fillId="0" borderId="0"/>
    <xf numFmtId="0" fontId="15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56" fillId="0" borderId="0"/>
    <xf numFmtId="0" fontId="38" fillId="0" borderId="0"/>
    <xf numFmtId="0" fontId="56" fillId="0" borderId="0"/>
    <xf numFmtId="0" fontId="60" fillId="0" borderId="0"/>
    <xf numFmtId="0" fontId="56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15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15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15" fillId="0" borderId="0"/>
    <xf numFmtId="0" fontId="15" fillId="0" borderId="0"/>
    <xf numFmtId="0" fontId="112" fillId="53" borderId="25" applyNumberFormat="0" applyAlignment="0" applyProtection="0"/>
    <xf numFmtId="0" fontId="48" fillId="53" borderId="25" applyNumberFormat="0" applyAlignment="0" applyProtection="0"/>
    <xf numFmtId="0" fontId="111" fillId="53" borderId="25" applyNumberFormat="0" applyAlignment="0" applyProtection="0"/>
    <xf numFmtId="0" fontId="109" fillId="53" borderId="25" applyNumberFormat="0" applyAlignment="0" applyProtection="0"/>
    <xf numFmtId="0" fontId="111" fillId="53" borderId="25" applyNumberFormat="0" applyAlignment="0" applyProtection="0"/>
    <xf numFmtId="0" fontId="48" fillId="53" borderId="25" applyNumberFormat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0" fontId="113" fillId="54" borderId="0" applyNumberFormat="0" applyBorder="0" applyAlignment="0" applyProtection="0"/>
    <xf numFmtId="0" fontId="111" fillId="53" borderId="25" applyNumberFormat="0" applyAlignment="0" applyProtection="0"/>
    <xf numFmtId="0" fontId="111" fillId="53" borderId="25" applyNumberFormat="0" applyAlignment="0" applyProtection="0"/>
    <xf numFmtId="0" fontId="111" fillId="53" borderId="25" applyNumberFormat="0" applyAlignment="0" applyProtection="0"/>
    <xf numFmtId="0" fontId="111" fillId="53" borderId="25" applyNumberFormat="0" applyAlignment="0" applyProtection="0"/>
    <xf numFmtId="0" fontId="111" fillId="53" borderId="25" applyNumberFormat="0" applyAlignment="0" applyProtection="0"/>
    <xf numFmtId="0" fontId="111" fillId="53" borderId="25" applyNumberFormat="0" applyAlignment="0" applyProtection="0"/>
    <xf numFmtId="0" fontId="112" fillId="53" borderId="25" applyNumberFormat="0" applyAlignment="0" applyProtection="0"/>
    <xf numFmtId="0" fontId="112" fillId="53" borderId="25" applyNumberFormat="0" applyAlignment="0" applyProtection="0"/>
    <xf numFmtId="0" fontId="112" fillId="53" borderId="25" applyNumberFormat="0" applyAlignment="0" applyProtection="0"/>
    <xf numFmtId="0" fontId="112" fillId="53" borderId="25" applyNumberFormat="0" applyAlignment="0" applyProtection="0"/>
    <xf numFmtId="0" fontId="111" fillId="53" borderId="25" applyNumberFormat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77" fillId="104" borderId="0" applyNumberFormat="0" applyBorder="0" applyProtection="0">
      <alignment horizontal="lef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04" fillId="105" borderId="0" applyNumberFormat="0" applyBorder="0" applyProtection="0">
      <alignment horizontal="left"/>
    </xf>
    <xf numFmtId="0" fontId="112" fillId="53" borderId="25" applyNumberFormat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75" fillId="106" borderId="0" applyNumberFormat="0" applyBorder="0" applyProtection="0">
      <alignment horizontal="left"/>
    </xf>
    <xf numFmtId="0" fontId="15" fillId="0" borderId="0"/>
    <xf numFmtId="0" fontId="15" fillId="0" borderId="0"/>
    <xf numFmtId="0" fontId="104" fillId="105" borderId="0" applyNumberFormat="0" applyBorder="0" applyProtection="0">
      <alignment horizontal="lef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0" fontId="112" fillId="53" borderId="25" applyNumberFormat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75" fillId="106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75" fillId="106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5" fillId="0" borderId="15" applyNumberFormat="0" applyFill="0" applyProtection="0">
      <alignment horizontal="righ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59" fillId="0" borderId="0" applyNumberFormat="0" applyFill="0" applyBorder="0" applyAlignment="0" applyProtection="0"/>
    <xf numFmtId="0" fontId="15" fillId="0" borderId="0"/>
    <xf numFmtId="0" fontId="15" fillId="0" borderId="0"/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5" fillId="0" borderId="0"/>
    <xf numFmtId="0" fontId="15" fillId="0" borderId="0"/>
    <xf numFmtId="0" fontId="15" fillId="0" borderId="0"/>
    <xf numFmtId="18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4" fillId="104" borderId="15" applyNumberFormat="0" applyProtection="0">
      <alignment horizontal="left"/>
    </xf>
    <xf numFmtId="0" fontId="41" fillId="93" borderId="25" applyNumberFormat="0" applyAlignment="0" applyProtection="0"/>
    <xf numFmtId="0" fontId="14" fillId="104" borderId="15" applyNumberFormat="0" applyProtection="0">
      <alignment horizontal="right"/>
    </xf>
    <xf numFmtId="0" fontId="75" fillId="106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43" fontId="15" fillId="0" borderId="0" applyFont="0" applyFill="0" applyBorder="0" applyAlignment="0" applyProtection="0"/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112" fillId="53" borderId="25" applyNumberFormat="0" applyAlignment="0" applyProtection="0"/>
    <xf numFmtId="0" fontId="15" fillId="0" borderId="0"/>
    <xf numFmtId="0" fontId="15" fillId="0" borderId="0"/>
    <xf numFmtId="0" fontId="15" fillId="0" borderId="0"/>
    <xf numFmtId="0" fontId="14" fillId="104" borderId="15" applyNumberFormat="0" applyProtection="0">
      <alignment horizontal="righ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4" fillId="104" borderId="15" applyNumberFormat="0" applyProtection="0">
      <alignment horizontal="right"/>
    </xf>
    <xf numFmtId="0" fontId="15" fillId="0" borderId="0"/>
    <xf numFmtId="0" fontId="15" fillId="0" borderId="0"/>
    <xf numFmtId="0" fontId="15" fillId="0" borderId="0"/>
    <xf numFmtId="0" fontId="15" fillId="0" borderId="15" applyNumberFormat="0" applyFill="0" applyProtection="0">
      <alignment horizontal="right"/>
    </xf>
    <xf numFmtId="0" fontId="15" fillId="0" borderId="0"/>
    <xf numFmtId="0" fontId="15" fillId="0" borderId="0"/>
    <xf numFmtId="0" fontId="14" fillId="104" borderId="15" applyNumberFormat="0" applyProtection="0">
      <alignment horizontal="left"/>
    </xf>
    <xf numFmtId="0" fontId="15" fillId="0" borderId="0"/>
    <xf numFmtId="0" fontId="15" fillId="0" borderId="0"/>
    <xf numFmtId="0" fontId="15" fillId="0" borderId="0"/>
    <xf numFmtId="49" fontId="15" fillId="0" borderId="15" applyFill="0" applyProtection="0">
      <alignment horizontal="right"/>
    </xf>
    <xf numFmtId="0" fontId="15" fillId="0" borderId="0"/>
    <xf numFmtId="0" fontId="112" fillId="53" borderId="25" applyNumberFormat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4" fillId="104" borderId="15" applyNumberFormat="0" applyProtection="0">
      <alignment horizontal="righ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15" applyNumberFormat="0" applyFill="0" applyProtection="0">
      <alignment horizontal="right"/>
    </xf>
    <xf numFmtId="0" fontId="111" fillId="53" borderId="25" applyNumberFormat="0" applyAlignment="0" applyProtection="0"/>
    <xf numFmtId="0" fontId="15" fillId="0" borderId="0"/>
    <xf numFmtId="0" fontId="15" fillId="0" borderId="0"/>
    <xf numFmtId="0" fontId="104" fillId="105" borderId="0" applyNumberFormat="0" applyBorder="0" applyProtection="0">
      <alignment horizontal="left"/>
    </xf>
    <xf numFmtId="0" fontId="112" fillId="53" borderId="25" applyNumberFormat="0" applyAlignment="0" applyProtection="0"/>
    <xf numFmtId="49" fontId="15" fillId="0" borderId="15" applyFill="0" applyProtection="0">
      <alignment horizontal="righ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1" fillId="93" borderId="25" applyNumberFormat="0" applyAlignment="0" applyProtection="0"/>
    <xf numFmtId="0" fontId="104" fillId="105" borderId="0" applyNumberFormat="0" applyBorder="0" applyProtection="0">
      <alignment horizontal="left"/>
    </xf>
    <xf numFmtId="43" fontId="15" fillId="0" borderId="0" applyFont="0" applyFill="0" applyBorder="0" applyAlignment="0" applyProtection="0"/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right"/>
    </xf>
    <xf numFmtId="43" fontId="15" fillId="0" borderId="0" applyFont="0" applyFill="0" applyBorder="0" applyAlignment="0" applyProtection="0"/>
    <xf numFmtId="9" fontId="20" fillId="0" borderId="0" applyFont="0" applyFill="0" applyBorder="0" applyAlignment="0" applyProtection="0"/>
    <xf numFmtId="0" fontId="14" fillId="104" borderId="15" applyNumberFormat="0" applyProtection="0">
      <alignment horizontal="lef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9" fontId="20" fillId="0" borderId="0" applyFont="0" applyFill="0" applyBorder="0" applyAlignment="0" applyProtection="0"/>
    <xf numFmtId="0" fontId="15" fillId="0" borderId="15" applyNumberFormat="0" applyFill="0" applyProtection="0">
      <alignment horizontal="right"/>
    </xf>
    <xf numFmtId="0" fontId="111" fillId="53" borderId="25" applyNumberFormat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15" applyNumberFormat="0" applyFill="0" applyProtection="0">
      <alignment horizontal="right"/>
    </xf>
    <xf numFmtId="0" fontId="15" fillId="0" borderId="0"/>
    <xf numFmtId="0" fontId="15" fillId="0" borderId="0"/>
    <xf numFmtId="0" fontId="15" fillId="0" borderId="0"/>
    <xf numFmtId="49" fontId="15" fillId="0" borderId="15" applyFill="0" applyProtection="0">
      <alignment horizontal="right"/>
    </xf>
    <xf numFmtId="0" fontId="112" fillId="53" borderId="25" applyNumberFormat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11" fillId="53" borderId="25" applyNumberFormat="0" applyAlignment="0" applyProtection="0"/>
    <xf numFmtId="0" fontId="15" fillId="0" borderId="0"/>
    <xf numFmtId="0" fontId="15" fillId="0" borderId="0"/>
    <xf numFmtId="0" fontId="15" fillId="0" borderId="0"/>
    <xf numFmtId="49" fontId="15" fillId="0" borderId="15" applyFill="0" applyProtection="0">
      <alignment horizontal="right"/>
    </xf>
    <xf numFmtId="0" fontId="104" fillId="105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14" fillId="104" borderId="15" applyNumberFormat="0" applyProtection="0">
      <alignment horizontal="right"/>
    </xf>
    <xf numFmtId="0" fontId="15" fillId="0" borderId="0"/>
    <xf numFmtId="0" fontId="15" fillId="0" borderId="0"/>
    <xf numFmtId="0" fontId="15" fillId="0" borderId="0"/>
    <xf numFmtId="0" fontId="15" fillId="0" borderId="15" applyNumberFormat="0" applyFill="0" applyProtection="0">
      <alignment horizontal="right"/>
    </xf>
    <xf numFmtId="0" fontId="15" fillId="0" borderId="0"/>
    <xf numFmtId="0" fontId="15" fillId="0" borderId="0"/>
    <xf numFmtId="0" fontId="15" fillId="0" borderId="0"/>
    <xf numFmtId="0" fontId="104" fillId="105" borderId="0" applyNumberFormat="0" applyBorder="0" applyProtection="0">
      <alignment horizontal="left"/>
    </xf>
    <xf numFmtId="49" fontId="15" fillId="0" borderId="15" applyFill="0" applyProtection="0">
      <alignment horizontal="righ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77" fillId="104" borderId="0" applyNumberFormat="0" applyBorder="0" applyProtection="0">
      <alignment horizontal="left"/>
    </xf>
    <xf numFmtId="49" fontId="15" fillId="0" borderId="15" applyFill="0" applyProtection="0">
      <alignment horizontal="righ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4" fillId="104" borderId="15" applyNumberFormat="0" applyProtection="0">
      <alignment horizontal="righ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04" fillId="105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41" fillId="93" borderId="25" applyNumberFormat="0" applyAlignment="0" applyProtection="0"/>
    <xf numFmtId="0" fontId="41" fillId="93" borderId="25" applyNumberFormat="0" applyAlignment="0" applyProtection="0"/>
    <xf numFmtId="43" fontId="15" fillId="0" borderId="0" applyFont="0" applyFill="0" applyBorder="0" applyAlignment="0" applyProtection="0"/>
    <xf numFmtId="0" fontId="15" fillId="0" borderId="15" applyNumberFormat="0" applyFill="0" applyProtection="0">
      <alignment horizontal="right"/>
    </xf>
    <xf numFmtId="9" fontId="20" fillId="0" borderId="0" applyFont="0" applyFill="0" applyBorder="0" applyAlignment="0" applyProtection="0"/>
    <xf numFmtId="0" fontId="15" fillId="0" borderId="15" applyNumberFormat="0" applyFill="0" applyProtection="0">
      <alignment horizontal="right"/>
    </xf>
    <xf numFmtId="0" fontId="112" fillId="53" borderId="25" applyNumberFormat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04" fillId="105" borderId="0" applyNumberFormat="0" applyBorder="0" applyProtection="0">
      <alignment horizontal="left"/>
    </xf>
    <xf numFmtId="0" fontId="15" fillId="0" borderId="0"/>
    <xf numFmtId="0" fontId="15" fillId="0" borderId="0"/>
    <xf numFmtId="0" fontId="15" fillId="0" borderId="0"/>
    <xf numFmtId="0" fontId="75" fillId="106" borderId="0" applyNumberFormat="0" applyBorder="0" applyProtection="0">
      <alignment horizontal="left"/>
    </xf>
    <xf numFmtId="0" fontId="15" fillId="0" borderId="0"/>
    <xf numFmtId="49" fontId="15" fillId="0" borderId="15" applyFill="0" applyProtection="0">
      <alignment horizontal="right"/>
    </xf>
    <xf numFmtId="0" fontId="75" fillId="106" borderId="0" applyNumberFormat="0" applyBorder="0" applyProtection="0">
      <alignment horizontal="left"/>
    </xf>
    <xf numFmtId="0" fontId="111" fillId="53" borderId="25" applyNumberFormat="0" applyAlignment="0" applyProtection="0"/>
    <xf numFmtId="0" fontId="15" fillId="0" borderId="0"/>
    <xf numFmtId="0" fontId="15" fillId="0" borderId="0"/>
    <xf numFmtId="0" fontId="15" fillId="0" borderId="0"/>
    <xf numFmtId="0" fontId="77" fillId="104" borderId="0" applyNumberFormat="0" applyBorder="0" applyProtection="0">
      <alignment horizontal="left"/>
    </xf>
    <xf numFmtId="0" fontId="14" fillId="104" borderId="15" applyNumberFormat="0" applyProtection="0">
      <alignment horizontal="righ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04" fillId="105" borderId="0" applyNumberFormat="0" applyBorder="0" applyProtection="0">
      <alignment horizontal="left"/>
    </xf>
    <xf numFmtId="0" fontId="15" fillId="0" borderId="15" applyNumberFormat="0" applyFill="0" applyProtection="0">
      <alignment horizontal="righ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04" fillId="105" borderId="0" applyNumberFormat="0" applyBorder="0" applyProtection="0">
      <alignment horizontal="left"/>
    </xf>
    <xf numFmtId="0" fontId="15" fillId="0" borderId="0"/>
    <xf numFmtId="0" fontId="15" fillId="0" borderId="0"/>
    <xf numFmtId="0" fontId="15" fillId="0" borderId="0"/>
    <xf numFmtId="0" fontId="77" fillId="104" borderId="0" applyNumberFormat="0" applyBorder="0" applyProtection="0">
      <alignment horizontal="lef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77" fillId="104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14" fillId="104" borderId="15" applyNumberFormat="0" applyProtection="0">
      <alignment horizontal="lef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1" fillId="93" borderId="25" applyNumberFormat="0" applyAlignment="0" applyProtection="0"/>
    <xf numFmtId="49" fontId="15" fillId="0" borderId="15" applyFill="0" applyProtection="0">
      <alignment horizontal="righ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4" fillId="104" borderId="15" applyNumberFormat="0" applyProtection="0">
      <alignment horizontal="left"/>
    </xf>
    <xf numFmtId="0" fontId="77" fillId="104" borderId="0" applyNumberFormat="0" applyBorder="0" applyProtection="0">
      <alignment horizontal="lef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04" fillId="105" borderId="0" applyNumberFormat="0" applyBorder="0" applyProtection="0">
      <alignment horizontal="left"/>
    </xf>
    <xf numFmtId="0" fontId="15" fillId="0" borderId="0"/>
    <xf numFmtId="0" fontId="15" fillId="0" borderId="0"/>
    <xf numFmtId="0" fontId="14" fillId="104" borderId="15" applyNumberFormat="0" applyProtection="0">
      <alignment horizontal="right"/>
    </xf>
    <xf numFmtId="0" fontId="75" fillId="106" borderId="0" applyNumberFormat="0" applyBorder="0" applyProtection="0">
      <alignment horizontal="left"/>
    </xf>
    <xf numFmtId="0" fontId="15" fillId="0" borderId="0"/>
    <xf numFmtId="0" fontId="15" fillId="0" borderId="0"/>
    <xf numFmtId="0" fontId="111" fillId="53" borderId="25" applyNumberFormat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12" fillId="53" borderId="25" applyNumberFormat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15" applyNumberFormat="0" applyFill="0" applyProtection="0">
      <alignment horizontal="right"/>
    </xf>
    <xf numFmtId="0" fontId="112" fillId="53" borderId="25" applyNumberFormat="0" applyAlignment="0" applyProtection="0"/>
    <xf numFmtId="0" fontId="15" fillId="0" borderId="0"/>
    <xf numFmtId="0" fontId="15" fillId="0" borderId="0"/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111" fillId="53" borderId="25" applyNumberFormat="0" applyAlignment="0" applyProtection="0"/>
    <xf numFmtId="0" fontId="15" fillId="0" borderId="0"/>
    <xf numFmtId="0" fontId="75" fillId="106" borderId="0" applyNumberFormat="0" applyBorder="0" applyProtection="0">
      <alignment horizontal="left"/>
    </xf>
    <xf numFmtId="0" fontId="112" fillId="53" borderId="25" applyNumberFormat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1" fillId="93" borderId="25" applyNumberFormat="0" applyAlignment="0" applyProtection="0"/>
    <xf numFmtId="43" fontId="15" fillId="0" borderId="0" applyFont="0" applyFill="0" applyBorder="0" applyAlignment="0" applyProtection="0"/>
    <xf numFmtId="0" fontId="14" fillId="104" borderId="15" applyNumberFormat="0" applyProtection="0">
      <alignment horizontal="right"/>
    </xf>
    <xf numFmtId="9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04" fillId="105" borderId="0" applyNumberFormat="0" applyBorder="0" applyProtection="0">
      <alignment horizontal="left"/>
    </xf>
    <xf numFmtId="0" fontId="14" fillId="104" borderId="15" applyNumberFormat="0" applyProtection="0">
      <alignment horizontal="left"/>
    </xf>
    <xf numFmtId="0" fontId="77" fillId="104" borderId="0" applyNumberFormat="0" applyBorder="0" applyProtection="0">
      <alignment horizontal="lef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4" fillId="104" borderId="15" applyNumberFormat="0" applyProtection="0">
      <alignment horizontal="right"/>
    </xf>
    <xf numFmtId="0" fontId="15" fillId="0" borderId="0"/>
    <xf numFmtId="0" fontId="15" fillId="0" borderId="0"/>
    <xf numFmtId="0" fontId="14" fillId="104" borderId="15" applyNumberFormat="0" applyProtection="0">
      <alignment horizontal="left"/>
    </xf>
    <xf numFmtId="0" fontId="111" fillId="53" borderId="25" applyNumberFormat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15" fillId="0" borderId="0"/>
    <xf numFmtId="0" fontId="15" fillId="0" borderId="15" applyNumberFormat="0" applyFill="0" applyProtection="0">
      <alignment horizontal="righ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11" fillId="53" borderId="25" applyNumberFormat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04" fillId="105" borderId="0" applyNumberFormat="0" applyBorder="0" applyProtection="0">
      <alignment horizontal="left"/>
    </xf>
    <xf numFmtId="0" fontId="15" fillId="0" borderId="15" applyNumberFormat="0" applyFill="0" applyProtection="0">
      <alignment horizontal="right"/>
    </xf>
    <xf numFmtId="0" fontId="15" fillId="0" borderId="0"/>
    <xf numFmtId="0" fontId="15" fillId="0" borderId="0"/>
    <xf numFmtId="0" fontId="15" fillId="0" borderId="0"/>
    <xf numFmtId="0" fontId="14" fillId="104" borderId="15" applyNumberFormat="0" applyProtection="0">
      <alignment horizontal="lef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15" applyNumberFormat="0" applyFill="0" applyProtection="0">
      <alignment horizontal="right"/>
    </xf>
    <xf numFmtId="0" fontId="77" fillId="104" borderId="0" applyNumberFormat="0" applyBorder="0" applyProtection="0">
      <alignment horizontal="left"/>
    </xf>
    <xf numFmtId="0" fontId="15" fillId="0" borderId="0"/>
    <xf numFmtId="0" fontId="15" fillId="0" borderId="0"/>
    <xf numFmtId="0" fontId="15" fillId="0" borderId="0"/>
    <xf numFmtId="9" fontId="20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77" fillId="104" borderId="0" applyNumberFormat="0" applyBorder="0" applyProtection="0">
      <alignment horizontal="left"/>
    </xf>
    <xf numFmtId="49" fontId="15" fillId="0" borderId="15" applyFill="0" applyProtection="0">
      <alignment horizontal="right"/>
    </xf>
    <xf numFmtId="0" fontId="60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4" fillId="104" borderId="15" applyNumberFormat="0" applyProtection="0">
      <alignment horizontal="lef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75" fillId="106" borderId="0" applyNumberFormat="0" applyBorder="0" applyProtection="0">
      <alignment horizontal="left"/>
    </xf>
    <xf numFmtId="0" fontId="41" fillId="93" borderId="25" applyNumberFormat="0" applyAlignment="0" applyProtection="0"/>
    <xf numFmtId="0" fontId="41" fillId="50" borderId="25" applyNumberFormat="0" applyAlignment="0" applyProtection="0"/>
    <xf numFmtId="0" fontId="15" fillId="0" borderId="0"/>
    <xf numFmtId="0" fontId="77" fillId="104" borderId="0" applyNumberFormat="0" applyBorder="0" applyProtection="0">
      <alignment horizontal="left"/>
    </xf>
    <xf numFmtId="43" fontId="15" fillId="0" borderId="0" applyFont="0" applyFill="0" applyBorder="0" applyAlignment="0" applyProtection="0"/>
    <xf numFmtId="9" fontId="20" fillId="0" borderId="0" applyFont="0" applyFill="0" applyBorder="0" applyAlignment="0" applyProtection="0"/>
    <xf numFmtId="0" fontId="75" fillId="106" borderId="0" applyNumberFormat="0" applyBorder="0" applyProtection="0">
      <alignment horizontal="left"/>
    </xf>
    <xf numFmtId="0" fontId="111" fillId="53" borderId="25" applyNumberFormat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15" applyNumberFormat="0" applyFill="0" applyProtection="0">
      <alignment horizontal="righ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15" applyNumberFormat="0" applyFill="0" applyProtection="0">
      <alignment horizontal="right"/>
    </xf>
    <xf numFmtId="0" fontId="15" fillId="0" borderId="0"/>
    <xf numFmtId="0" fontId="15" fillId="0" borderId="0"/>
    <xf numFmtId="0" fontId="15" fillId="0" borderId="0"/>
    <xf numFmtId="0" fontId="111" fillId="53" borderId="25" applyNumberFormat="0" applyAlignment="0" applyProtection="0"/>
    <xf numFmtId="0" fontId="15" fillId="0" borderId="0"/>
    <xf numFmtId="0" fontId="15" fillId="0" borderId="0"/>
    <xf numFmtId="0" fontId="15" fillId="0" borderId="0"/>
    <xf numFmtId="49" fontId="15" fillId="0" borderId="15" applyFill="0" applyProtection="0">
      <alignment horizontal="righ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49" fontId="15" fillId="0" borderId="15" applyFill="0" applyProtection="0">
      <alignment horizontal="right"/>
    </xf>
    <xf numFmtId="0" fontId="75" fillId="106" borderId="0" applyNumberFormat="0" applyBorder="0" applyProtection="0">
      <alignment horizontal="left"/>
    </xf>
    <xf numFmtId="0" fontId="112" fillId="53" borderId="25" applyNumberFormat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4" fillId="104" borderId="15" applyNumberFormat="0" applyProtection="0">
      <alignment horizontal="left"/>
    </xf>
    <xf numFmtId="0" fontId="15" fillId="0" borderId="0"/>
    <xf numFmtId="0" fontId="15" fillId="0" borderId="0"/>
    <xf numFmtId="0" fontId="15" fillId="0" borderId="0"/>
    <xf numFmtId="0" fontId="104" fillId="105" borderId="0" applyNumberFormat="0" applyBorder="0" applyProtection="0">
      <alignment horizontal="left"/>
    </xf>
    <xf numFmtId="0" fontId="15" fillId="0" borderId="0"/>
    <xf numFmtId="0" fontId="15" fillId="0" borderId="0"/>
    <xf numFmtId="49" fontId="15" fillId="0" borderId="15" applyFill="0" applyProtection="0">
      <alignment horizontal="right"/>
    </xf>
    <xf numFmtId="0" fontId="77" fillId="104" borderId="0" applyNumberFormat="0" applyBorder="0" applyProtection="0">
      <alignment horizontal="left"/>
    </xf>
    <xf numFmtId="0" fontId="14" fillId="104" borderId="15" applyNumberFormat="0" applyProtection="0">
      <alignment horizontal="righ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75" fillId="106" borderId="0" applyNumberFormat="0" applyBorder="0" applyProtection="0">
      <alignment horizontal="left"/>
    </xf>
    <xf numFmtId="0" fontId="15" fillId="0" borderId="15" applyNumberFormat="0" applyFill="0" applyProtection="0">
      <alignment horizontal="right"/>
    </xf>
    <xf numFmtId="0" fontId="77" fillId="104" borderId="0" applyNumberFormat="0" applyBorder="0" applyProtection="0">
      <alignment horizontal="lef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4" fillId="104" borderId="15" applyNumberFormat="0" applyProtection="0">
      <alignment horizontal="left"/>
    </xf>
    <xf numFmtId="0" fontId="41" fillId="93" borderId="25" applyNumberFormat="0" applyAlignment="0" applyProtection="0"/>
    <xf numFmtId="49" fontId="15" fillId="0" borderId="15" applyFill="0" applyProtection="0">
      <alignment horizontal="right"/>
    </xf>
    <xf numFmtId="0" fontId="77" fillId="104" borderId="0" applyNumberFormat="0" applyBorder="0" applyProtection="0">
      <alignment horizontal="left"/>
    </xf>
    <xf numFmtId="49" fontId="15" fillId="0" borderId="15" applyFill="0" applyProtection="0">
      <alignment horizontal="righ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04" fillId="105" borderId="0" applyNumberFormat="0" applyBorder="0" applyProtection="0">
      <alignment horizontal="left"/>
    </xf>
    <xf numFmtId="0" fontId="15" fillId="0" borderId="0"/>
    <xf numFmtId="0" fontId="15" fillId="0" borderId="0"/>
    <xf numFmtId="0" fontId="15" fillId="0" borderId="0"/>
    <xf numFmtId="0" fontId="75" fillId="106" borderId="0" applyNumberFormat="0" applyBorder="0" applyProtection="0">
      <alignment horizontal="lef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75" fillId="106" borderId="0" applyNumberFormat="0" applyBorder="0" applyProtection="0">
      <alignment horizontal="lef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77" fillId="104" borderId="0" applyNumberFormat="0" applyBorder="0" applyProtection="0">
      <alignment horizontal="left"/>
    </xf>
    <xf numFmtId="49" fontId="15" fillId="0" borderId="15" applyFill="0" applyProtection="0">
      <alignment horizontal="right"/>
    </xf>
    <xf numFmtId="0" fontId="15" fillId="0" borderId="0"/>
    <xf numFmtId="0" fontId="15" fillId="0" borderId="0"/>
    <xf numFmtId="0" fontId="15" fillId="0" borderId="0"/>
    <xf numFmtId="0" fontId="104" fillId="105" borderId="0" applyNumberFormat="0" applyBorder="0" applyProtection="0">
      <alignment horizontal="left"/>
    </xf>
    <xf numFmtId="0" fontId="111" fillId="53" borderId="25" applyNumberFormat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75" fillId="106" borderId="0" applyNumberFormat="0" applyBorder="0" applyProtection="0">
      <alignment horizontal="left"/>
    </xf>
    <xf numFmtId="0" fontId="112" fillId="53" borderId="25" applyNumberFormat="0" applyAlignment="0" applyProtection="0"/>
    <xf numFmtId="0" fontId="15" fillId="0" borderId="0"/>
    <xf numFmtId="0" fontId="15" fillId="0" borderId="0"/>
    <xf numFmtId="0" fontId="111" fillId="53" borderId="25" applyNumberFormat="0" applyAlignment="0" applyProtection="0"/>
    <xf numFmtId="0" fontId="15" fillId="0" borderId="0"/>
    <xf numFmtId="0" fontId="15" fillId="0" borderId="0"/>
    <xf numFmtId="0" fontId="15" fillId="0" borderId="0"/>
    <xf numFmtId="0" fontId="104" fillId="105" borderId="0" applyNumberFormat="0" applyBorder="0" applyProtection="0">
      <alignment horizontal="left"/>
    </xf>
    <xf numFmtId="0" fontId="15" fillId="0" borderId="15" applyNumberFormat="0" applyFill="0" applyProtection="0">
      <alignment horizontal="righ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11" fillId="53" borderId="25" applyNumberFormat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1" fillId="93" borderId="25" applyNumberFormat="0" applyAlignment="0" applyProtection="0"/>
    <xf numFmtId="0" fontId="15" fillId="0" borderId="0"/>
    <xf numFmtId="43" fontId="15" fillId="0" borderId="0" applyFont="0" applyFill="0" applyBorder="0" applyAlignment="0" applyProtection="0"/>
    <xf numFmtId="0" fontId="14" fillId="104" borderId="15" applyNumberFormat="0" applyProtection="0">
      <alignment horizontal="righ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04" fillId="105" borderId="0" applyNumberFormat="0" applyBorder="0" applyProtection="0">
      <alignment horizontal="lef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4" fillId="104" borderId="15" applyNumberFormat="0" applyProtection="0">
      <alignment horizontal="left"/>
    </xf>
    <xf numFmtId="0" fontId="77" fillId="104" borderId="0" applyNumberFormat="0" applyBorder="0" applyProtection="0">
      <alignment horizontal="left"/>
    </xf>
    <xf numFmtId="0" fontId="15" fillId="0" borderId="0"/>
    <xf numFmtId="0" fontId="15" fillId="0" borderId="0"/>
    <xf numFmtId="0" fontId="15" fillId="0" borderId="15" applyNumberFormat="0" applyFill="0" applyProtection="0">
      <alignment horizontal="right"/>
    </xf>
    <xf numFmtId="0" fontId="15" fillId="0" borderId="0"/>
    <xf numFmtId="0" fontId="15" fillId="0" borderId="0"/>
    <xf numFmtId="0" fontId="15" fillId="0" borderId="0"/>
    <xf numFmtId="49" fontId="15" fillId="0" borderId="15" applyFill="0" applyProtection="0">
      <alignment horizontal="right"/>
    </xf>
    <xf numFmtId="0" fontId="59" fillId="0" borderId="0" applyNumberForma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4" fillId="104" borderId="15" applyNumberFormat="0" applyProtection="0">
      <alignment horizontal="left"/>
    </xf>
    <xf numFmtId="0" fontId="15" fillId="0" borderId="0"/>
    <xf numFmtId="0" fontId="104" fillId="105" borderId="0" applyNumberFormat="0" applyBorder="0" applyProtection="0">
      <alignment horizontal="left"/>
    </xf>
    <xf numFmtId="0" fontId="15" fillId="0" borderId="15" applyNumberFormat="0" applyFill="0" applyProtection="0">
      <alignment horizontal="righ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77" fillId="104" borderId="0" applyNumberFormat="0" applyBorder="0" applyProtection="0">
      <alignment horizontal="lef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77" fillId="104" borderId="0" applyNumberFormat="0" applyBorder="0" applyProtection="0">
      <alignment horizontal="lef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9" fontId="20" fillId="0" borderId="0" applyFont="0" applyFill="0" applyBorder="0" applyAlignment="0" applyProtection="0"/>
    <xf numFmtId="0" fontId="15" fillId="0" borderId="15" applyNumberFormat="0" applyFill="0" applyProtection="0">
      <alignment horizontal="righ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75" fillId="106" borderId="0" applyNumberFormat="0" applyBorder="0" applyProtection="0">
      <alignment horizontal="left"/>
    </xf>
    <xf numFmtId="49" fontId="15" fillId="0" borderId="15" applyFill="0" applyProtection="0">
      <alignment horizontal="right"/>
    </xf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49" fontId="15" fillId="0" borderId="15" applyFill="0" applyProtection="0">
      <alignment horizontal="righ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1" fillId="93" borderId="25" applyNumberFormat="0" applyAlignment="0" applyProtection="0"/>
    <xf numFmtId="0" fontId="15" fillId="0" borderId="0"/>
    <xf numFmtId="0" fontId="14" fillId="104" borderId="15" applyNumberFormat="0" applyProtection="0">
      <alignment horizontal="right"/>
    </xf>
    <xf numFmtId="9" fontId="20" fillId="0" borderId="0" applyFont="0" applyFill="0" applyBorder="0" applyAlignment="0" applyProtection="0"/>
    <xf numFmtId="0" fontId="104" fillId="105" borderId="0" applyNumberFormat="0" applyBorder="0" applyProtection="0">
      <alignment horizontal="lef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9" fontId="20" fillId="0" borderId="0" applyFont="0" applyFill="0" applyBorder="0" applyAlignment="0" applyProtection="0"/>
    <xf numFmtId="0" fontId="15" fillId="0" borderId="0"/>
    <xf numFmtId="0" fontId="104" fillId="105" borderId="0" applyNumberFormat="0" applyBorder="0" applyProtection="0">
      <alignment horizontal="left"/>
    </xf>
    <xf numFmtId="0" fontId="112" fillId="53" borderId="25" applyNumberFormat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75" fillId="106" borderId="0" applyNumberFormat="0" applyBorder="0" applyProtection="0">
      <alignment horizontal="lef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75" fillId="106" borderId="0" applyNumberFormat="0" applyBorder="0" applyProtection="0">
      <alignment horizontal="left"/>
    </xf>
    <xf numFmtId="0" fontId="111" fillId="53" borderId="25" applyNumberFormat="0" applyAlignment="0" applyProtection="0"/>
    <xf numFmtId="0" fontId="15" fillId="0" borderId="0"/>
    <xf numFmtId="0" fontId="15" fillId="0" borderId="0"/>
    <xf numFmtId="0" fontId="15" fillId="0" borderId="0"/>
    <xf numFmtId="49" fontId="15" fillId="0" borderId="15" applyFill="0" applyProtection="0">
      <alignment horizontal="right"/>
    </xf>
    <xf numFmtId="0" fontId="15" fillId="0" borderId="0"/>
    <xf numFmtId="0" fontId="15" fillId="0" borderId="0"/>
    <xf numFmtId="0" fontId="15" fillId="0" borderId="15" applyNumberFormat="0" applyFill="0" applyProtection="0">
      <alignment horizontal="right"/>
    </xf>
    <xf numFmtId="0" fontId="15" fillId="0" borderId="0"/>
    <xf numFmtId="0" fontId="15" fillId="0" borderId="0"/>
    <xf numFmtId="0" fontId="15" fillId="0" borderId="0"/>
    <xf numFmtId="0" fontId="14" fillId="104" borderId="15" applyNumberFormat="0" applyProtection="0">
      <alignment horizontal="righ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4" fillId="104" borderId="15" applyNumberFormat="0" applyProtection="0">
      <alignment horizontal="righ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75" fillId="106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4" fillId="104" borderId="15" applyNumberFormat="0" applyProtection="0">
      <alignment horizontal="left"/>
    </xf>
    <xf numFmtId="0" fontId="41" fillId="93" borderId="25" applyNumberFormat="0" applyAlignment="0" applyProtection="0"/>
    <xf numFmtId="0" fontId="15" fillId="0" borderId="0"/>
    <xf numFmtId="0" fontId="15" fillId="0" borderId="0"/>
    <xf numFmtId="0" fontId="14" fillId="104" borderId="15" applyNumberFormat="0" applyProtection="0">
      <alignment horizontal="right"/>
    </xf>
    <xf numFmtId="0" fontId="15" fillId="0" borderId="0"/>
    <xf numFmtId="0" fontId="75" fillId="106" borderId="0" applyNumberFormat="0" applyBorder="0" applyProtection="0">
      <alignment horizontal="lef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77" fillId="104" borderId="0" applyNumberFormat="0" applyBorder="0" applyProtection="0">
      <alignment horizontal="left"/>
    </xf>
    <xf numFmtId="0" fontId="15" fillId="0" borderId="15" applyNumberFormat="0" applyFill="0" applyProtection="0">
      <alignment horizontal="right"/>
    </xf>
    <xf numFmtId="0" fontId="15" fillId="0" borderId="0"/>
    <xf numFmtId="0" fontId="15" fillId="0" borderId="0"/>
    <xf numFmtId="49" fontId="15" fillId="0" borderId="15" applyFill="0" applyProtection="0">
      <alignment horizontal="right"/>
    </xf>
    <xf numFmtId="0" fontId="15" fillId="0" borderId="0"/>
    <xf numFmtId="0" fontId="14" fillId="104" borderId="15" applyNumberFormat="0" applyProtection="0">
      <alignment horizontal="right"/>
    </xf>
    <xf numFmtId="49" fontId="15" fillId="0" borderId="15" applyFill="0" applyProtection="0">
      <alignment horizontal="righ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4" fillId="104" borderId="15" applyNumberFormat="0" applyProtection="0">
      <alignment horizontal="lef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49" fontId="15" fillId="0" borderId="15" applyFill="0" applyProtection="0">
      <alignment horizontal="right"/>
    </xf>
    <xf numFmtId="0" fontId="104" fillId="105" borderId="0" applyNumberFormat="0" applyBorder="0" applyProtection="0">
      <alignment horizontal="lef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04" fillId="105" borderId="0" applyNumberFormat="0" applyBorder="0" applyProtection="0">
      <alignment horizontal="left"/>
    </xf>
    <xf numFmtId="0" fontId="111" fillId="53" borderId="25" applyNumberFormat="0" applyAlignment="0" applyProtection="0"/>
    <xf numFmtId="0" fontId="15" fillId="0" borderId="0"/>
    <xf numFmtId="0" fontId="75" fillId="106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49" fontId="15" fillId="0" borderId="15" applyFill="0" applyProtection="0">
      <alignment horizontal="righ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75" fillId="106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5" fillId="0" borderId="0"/>
    <xf numFmtId="0" fontId="77" fillId="104" borderId="0" applyNumberFormat="0" applyBorder="0" applyProtection="0">
      <alignment horizontal="lef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1" fillId="93" borderId="25" applyNumberFormat="0" applyAlignment="0" applyProtection="0"/>
    <xf numFmtId="0" fontId="75" fillId="106" borderId="0" applyNumberFormat="0" applyBorder="0" applyProtection="0">
      <alignment horizontal="left"/>
    </xf>
    <xf numFmtId="43" fontId="15" fillId="0" borderId="0" applyFont="0" applyFill="0" applyBorder="0" applyAlignment="0" applyProtection="0"/>
    <xf numFmtId="49" fontId="15" fillId="0" borderId="15" applyFill="0" applyProtection="0">
      <alignment horizontal="right"/>
    </xf>
    <xf numFmtId="43" fontId="15" fillId="0" borderId="0" applyFont="0" applyFill="0" applyBorder="0" applyAlignment="0" applyProtection="0"/>
    <xf numFmtId="0" fontId="11" fillId="29" borderId="0" applyNumberFormat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176" fontId="11" fillId="0" borderId="0"/>
    <xf numFmtId="176" fontId="11" fillId="0" borderId="0"/>
    <xf numFmtId="176" fontId="11" fillId="0" borderId="0"/>
    <xf numFmtId="176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76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0" fillId="0" borderId="0"/>
    <xf numFmtId="0" fontId="20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0" fontId="11" fillId="29" borderId="0" applyNumberFormat="0" applyBorder="0" applyAlignment="0" applyProtection="0"/>
    <xf numFmtId="0" fontId="11" fillId="33" borderId="0" applyNumberFormat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176" fontId="11" fillId="0" borderId="0"/>
    <xf numFmtId="176" fontId="11" fillId="0" borderId="0"/>
    <xf numFmtId="176" fontId="11" fillId="0" borderId="0"/>
    <xf numFmtId="176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76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29" borderId="0" applyNumberFormat="0" applyBorder="0" applyAlignment="0" applyProtection="0"/>
    <xf numFmtId="0" fontId="11" fillId="33" borderId="0" applyNumberFormat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176" fontId="11" fillId="0" borderId="0"/>
    <xf numFmtId="176" fontId="11" fillId="0" borderId="0"/>
    <xf numFmtId="176" fontId="11" fillId="0" borderId="0"/>
    <xf numFmtId="176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76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0" fontId="11" fillId="29" borderId="0" applyNumberFormat="0" applyBorder="0" applyAlignment="0" applyProtection="0"/>
    <xf numFmtId="0" fontId="11" fillId="33" borderId="0" applyNumberFormat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176" fontId="11" fillId="0" borderId="0"/>
    <xf numFmtId="176" fontId="11" fillId="0" borderId="0"/>
    <xf numFmtId="176" fontId="11" fillId="0" borderId="0"/>
    <xf numFmtId="176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76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0" fontId="11" fillId="29" borderId="0" applyNumberFormat="0" applyBorder="0" applyAlignment="0" applyProtection="0"/>
    <xf numFmtId="0" fontId="11" fillId="33" borderId="0" applyNumberFormat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176" fontId="11" fillId="0" borderId="0"/>
    <xf numFmtId="176" fontId="11" fillId="0" borderId="0"/>
    <xf numFmtId="176" fontId="11" fillId="0" borderId="0"/>
    <xf numFmtId="176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76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29" borderId="0" applyNumberFormat="0" applyBorder="0" applyAlignment="0" applyProtection="0"/>
    <xf numFmtId="0" fontId="11" fillId="33" borderId="0" applyNumberFormat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176" fontId="11" fillId="0" borderId="0"/>
    <xf numFmtId="176" fontId="11" fillId="0" borderId="0"/>
    <xf numFmtId="176" fontId="11" fillId="0" borderId="0"/>
    <xf numFmtId="176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76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0" fontId="11" fillId="29" borderId="0" applyNumberFormat="0" applyBorder="0" applyAlignment="0" applyProtection="0"/>
    <xf numFmtId="0" fontId="11" fillId="33" borderId="0" applyNumberFormat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176" fontId="11" fillId="0" borderId="0"/>
    <xf numFmtId="176" fontId="11" fillId="0" borderId="0"/>
    <xf numFmtId="176" fontId="11" fillId="0" borderId="0"/>
    <xf numFmtId="176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76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0" fontId="11" fillId="29" borderId="0" applyNumberFormat="0" applyBorder="0" applyAlignment="0" applyProtection="0"/>
    <xf numFmtId="0" fontId="11" fillId="33" borderId="0" applyNumberFormat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176" fontId="11" fillId="0" borderId="0"/>
    <xf numFmtId="176" fontId="11" fillId="0" borderId="0"/>
    <xf numFmtId="176" fontId="11" fillId="0" borderId="0"/>
    <xf numFmtId="176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76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29" borderId="0" applyNumberFormat="0" applyBorder="0" applyAlignment="0" applyProtection="0"/>
    <xf numFmtId="0" fontId="11" fillId="33" borderId="0" applyNumberFormat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176" fontId="11" fillId="0" borderId="0"/>
    <xf numFmtId="176" fontId="11" fillId="0" borderId="0"/>
    <xf numFmtId="176" fontId="11" fillId="0" borderId="0"/>
    <xf numFmtId="176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76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0" fontId="11" fillId="29" borderId="0" applyNumberFormat="0" applyBorder="0" applyAlignment="0" applyProtection="0"/>
    <xf numFmtId="0" fontId="11" fillId="33" borderId="0" applyNumberFormat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176" fontId="11" fillId="0" borderId="0"/>
    <xf numFmtId="176" fontId="11" fillId="0" borderId="0"/>
    <xf numFmtId="176" fontId="11" fillId="0" borderId="0"/>
    <xf numFmtId="176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76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0" fontId="11" fillId="29" borderId="0" applyNumberFormat="0" applyBorder="0" applyAlignment="0" applyProtection="0"/>
    <xf numFmtId="0" fontId="11" fillId="33" borderId="0" applyNumberFormat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176" fontId="11" fillId="0" borderId="0"/>
    <xf numFmtId="176" fontId="11" fillId="0" borderId="0"/>
    <xf numFmtId="176" fontId="11" fillId="0" borderId="0"/>
    <xf numFmtId="176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76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29" borderId="0" applyNumberFormat="0" applyBorder="0" applyAlignment="0" applyProtection="0"/>
    <xf numFmtId="0" fontId="11" fillId="33" borderId="0" applyNumberFormat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176" fontId="11" fillId="0" borderId="0"/>
    <xf numFmtId="176" fontId="11" fillId="0" borderId="0"/>
    <xf numFmtId="176" fontId="11" fillId="0" borderId="0"/>
    <xf numFmtId="176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76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74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78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61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89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74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74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78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61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89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74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74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78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61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89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74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0" borderId="0"/>
    <xf numFmtId="0" fontId="118" fillId="0" borderId="0">
      <alignment vertical="top"/>
    </xf>
    <xf numFmtId="0" fontId="118" fillId="0" borderId="0">
      <alignment vertical="top"/>
    </xf>
    <xf numFmtId="0" fontId="8" fillId="29" borderId="0" applyNumberFormat="0" applyBorder="0" applyAlignment="0" applyProtection="0"/>
    <xf numFmtId="0" fontId="8" fillId="0" borderId="0"/>
    <xf numFmtId="9" fontId="118" fillId="0" borderId="0" applyFont="0" applyFill="0" applyBorder="0" applyAlignment="0" applyProtection="0"/>
    <xf numFmtId="0" fontId="118" fillId="0" borderId="0">
      <alignment vertical="top"/>
    </xf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57" fillId="0" borderId="0"/>
    <xf numFmtId="0" fontId="119" fillId="0" borderId="0" applyNumberFormat="0" applyFill="0" applyBorder="0" applyAlignment="0" applyProtection="0"/>
    <xf numFmtId="0" fontId="118" fillId="0" borderId="0">
      <alignment vertical="top"/>
    </xf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18" fillId="0" borderId="0">
      <alignment vertical="top"/>
    </xf>
    <xf numFmtId="43" fontId="15" fillId="0" borderId="0" applyFont="0" applyFill="0" applyBorder="0" applyAlignment="0" applyProtection="0"/>
    <xf numFmtId="0" fontId="118" fillId="0" borderId="0"/>
    <xf numFmtId="0" fontId="7" fillId="0" borderId="0"/>
    <xf numFmtId="0" fontId="118" fillId="0" borderId="0"/>
    <xf numFmtId="0" fontId="7" fillId="29" borderId="0" applyNumberFormat="0" applyBorder="0" applyAlignment="0" applyProtection="0"/>
    <xf numFmtId="43" fontId="7" fillId="0" borderId="0" applyFont="0" applyFill="0" applyBorder="0" applyAlignment="0" applyProtection="0"/>
    <xf numFmtId="0" fontId="15" fillId="0" borderId="0"/>
    <xf numFmtId="0" fontId="15" fillId="0" borderId="0"/>
    <xf numFmtId="0" fontId="5" fillId="0" borderId="0"/>
    <xf numFmtId="0" fontId="3" fillId="29" borderId="0" applyNumberFormat="0" applyBorder="0" applyAlignment="0" applyProtection="0"/>
    <xf numFmtId="0" fontId="3" fillId="0" borderId="0"/>
    <xf numFmtId="9" fontId="122" fillId="0" borderId="0" applyFont="0" applyFill="0" applyBorder="0" applyAlignment="0" applyProtection="0"/>
  </cellStyleXfs>
  <cellXfs count="427">
    <xf numFmtId="0" fontId="0" fillId="0" borderId="0" xfId="0"/>
    <xf numFmtId="0" fontId="62" fillId="0" borderId="0" xfId="0" applyFont="1"/>
    <xf numFmtId="0" fontId="65" fillId="0" borderId="0" xfId="0" applyFont="1"/>
    <xf numFmtId="0" fontId="66" fillId="0" borderId="15" xfId="0" applyFont="1" applyBorder="1"/>
    <xf numFmtId="0" fontId="67" fillId="57" borderId="15" xfId="9" applyFont="1" applyFill="1" applyBorder="1"/>
    <xf numFmtId="0" fontId="67" fillId="57" borderId="13" xfId="9" applyFont="1" applyFill="1" applyBorder="1" applyAlignment="1">
      <alignment horizontal="right" wrapText="1"/>
    </xf>
    <xf numFmtId="0" fontId="67" fillId="57" borderId="13" xfId="9" applyFont="1" applyFill="1" applyBorder="1" applyAlignment="1">
      <alignment horizontal="right"/>
    </xf>
    <xf numFmtId="0" fontId="67" fillId="57" borderId="15" xfId="9" applyFont="1" applyFill="1" applyBorder="1" applyAlignment="1">
      <alignment horizontal="right"/>
    </xf>
    <xf numFmtId="0" fontId="65" fillId="60" borderId="17" xfId="0" applyFont="1" applyFill="1" applyBorder="1"/>
    <xf numFmtId="0" fontId="68" fillId="60" borderId="17" xfId="9" applyFont="1" applyFill="1" applyBorder="1"/>
    <xf numFmtId="2" fontId="65" fillId="60" borderId="0" xfId="0" applyNumberFormat="1" applyFont="1" applyFill="1"/>
    <xf numFmtId="2" fontId="65" fillId="60" borderId="17" xfId="0" applyNumberFormat="1" applyFont="1" applyFill="1" applyBorder="1"/>
    <xf numFmtId="0" fontId="65" fillId="60" borderId="15" xfId="0" applyFont="1" applyFill="1" applyBorder="1"/>
    <xf numFmtId="0" fontId="67" fillId="60" borderId="15" xfId="9" applyFont="1" applyFill="1" applyBorder="1"/>
    <xf numFmtId="2" fontId="65" fillId="60" borderId="13" xfId="0" applyNumberFormat="1" applyFont="1" applyFill="1" applyBorder="1"/>
    <xf numFmtId="2" fontId="65" fillId="60" borderId="15" xfId="0" applyNumberFormat="1" applyFont="1" applyFill="1" applyBorder="1"/>
    <xf numFmtId="168" fontId="65" fillId="0" borderId="0" xfId="0" applyNumberFormat="1" applyFont="1"/>
    <xf numFmtId="0" fontId="69" fillId="62" borderId="13" xfId="9" applyFont="1" applyFill="1" applyBorder="1" applyAlignment="1">
      <alignment horizontal="right" wrapText="1"/>
    </xf>
    <xf numFmtId="0" fontId="69" fillId="61" borderId="13" xfId="9" applyFont="1" applyFill="1" applyBorder="1" applyAlignment="1">
      <alignment horizontal="right"/>
    </xf>
    <xf numFmtId="0" fontId="69" fillId="62" borderId="13" xfId="9" applyFont="1" applyFill="1" applyBorder="1" applyAlignment="1">
      <alignment horizontal="right"/>
    </xf>
    <xf numFmtId="0" fontId="70" fillId="59" borderId="13" xfId="9" applyFont="1" applyFill="1" applyBorder="1" applyAlignment="1">
      <alignment horizontal="right"/>
    </xf>
    <xf numFmtId="0" fontId="67" fillId="60" borderId="17" xfId="9" applyFont="1" applyFill="1" applyBorder="1"/>
    <xf numFmtId="0" fontId="67" fillId="60" borderId="0" xfId="9" applyFont="1" applyFill="1" applyBorder="1" applyAlignment="1">
      <alignment horizontal="right" wrapText="1"/>
    </xf>
    <xf numFmtId="0" fontId="67" fillId="60" borderId="0" xfId="9" applyFont="1" applyFill="1" applyBorder="1" applyAlignment="1">
      <alignment horizontal="right"/>
    </xf>
    <xf numFmtId="2" fontId="67" fillId="60" borderId="16" xfId="9" applyNumberFormat="1" applyFont="1" applyFill="1" applyBorder="1"/>
    <xf numFmtId="0" fontId="67" fillId="58" borderId="35" xfId="9" applyFont="1" applyFill="1" applyBorder="1" applyAlignment="1">
      <alignment horizontal="left"/>
    </xf>
    <xf numFmtId="174" fontId="67" fillId="58" borderId="34" xfId="9" applyNumberFormat="1" applyFont="1" applyFill="1" applyBorder="1" applyAlignment="1">
      <alignment horizontal="right"/>
    </xf>
    <xf numFmtId="2" fontId="67" fillId="58" borderId="35" xfId="9" applyNumberFormat="1" applyFont="1" applyFill="1" applyBorder="1" applyAlignment="1">
      <alignment horizontal="right"/>
    </xf>
    <xf numFmtId="0" fontId="68" fillId="60" borderId="17" xfId="9" applyFont="1" applyFill="1" applyBorder="1" applyAlignment="1">
      <alignment horizontal="left" indent="1"/>
    </xf>
    <xf numFmtId="174" fontId="68" fillId="60" borderId="0" xfId="9" applyNumberFormat="1" applyFont="1" applyFill="1" applyBorder="1" applyAlignment="1">
      <alignment horizontal="right"/>
    </xf>
    <xf numFmtId="2" fontId="68" fillId="60" borderId="17" xfId="9" applyNumberFormat="1" applyFont="1" applyFill="1" applyBorder="1"/>
    <xf numFmtId="174" fontId="68" fillId="60" borderId="0" xfId="9" applyNumberFormat="1" applyFont="1" applyFill="1" applyAlignment="1">
      <alignment horizontal="right"/>
    </xf>
    <xf numFmtId="171" fontId="68" fillId="60" borderId="0" xfId="9" applyNumberFormat="1" applyFont="1" applyFill="1" applyBorder="1"/>
    <xf numFmtId="171" fontId="68" fillId="60" borderId="0" xfId="9" applyNumberFormat="1" applyFont="1" applyFill="1"/>
    <xf numFmtId="174" fontId="67" fillId="57" borderId="13" xfId="9" applyNumberFormat="1" applyFont="1" applyFill="1" applyBorder="1"/>
    <xf numFmtId="173" fontId="67" fillId="57" borderId="15" xfId="9" applyNumberFormat="1" applyFont="1" applyFill="1" applyBorder="1"/>
    <xf numFmtId="172" fontId="67" fillId="58" borderId="34" xfId="9" applyNumberFormat="1" applyFont="1" applyFill="1" applyBorder="1" applyAlignment="1">
      <alignment horizontal="right"/>
    </xf>
    <xf numFmtId="172" fontId="67" fillId="58" borderId="35" xfId="9" applyNumberFormat="1" applyFont="1" applyFill="1" applyBorder="1" applyAlignment="1">
      <alignment horizontal="right"/>
    </xf>
    <xf numFmtId="172" fontId="68" fillId="60" borderId="0" xfId="9" applyNumberFormat="1" applyFont="1" applyFill="1" applyBorder="1" applyAlignment="1">
      <alignment horizontal="right"/>
    </xf>
    <xf numFmtId="172" fontId="68" fillId="60" borderId="17" xfId="9" applyNumberFormat="1" applyFont="1" applyFill="1" applyBorder="1"/>
    <xf numFmtId="172" fontId="68" fillId="60" borderId="0" xfId="9" applyNumberFormat="1" applyFont="1" applyFill="1" applyAlignment="1">
      <alignment horizontal="right"/>
    </xf>
    <xf numFmtId="172" fontId="68" fillId="60" borderId="0" xfId="9" applyNumberFormat="1" applyFont="1" applyFill="1"/>
    <xf numFmtId="172" fontId="67" fillId="57" borderId="13" xfId="9" applyNumberFormat="1" applyFont="1" applyFill="1" applyBorder="1"/>
    <xf numFmtId="172" fontId="67" fillId="57" borderId="15" xfId="9" applyNumberFormat="1" applyFont="1" applyFill="1" applyBorder="1"/>
    <xf numFmtId="0" fontId="67" fillId="58" borderId="17" xfId="9" applyFont="1" applyFill="1" applyBorder="1" applyAlignment="1">
      <alignment horizontal="left"/>
    </xf>
    <xf numFmtId="0" fontId="67" fillId="57" borderId="15" xfId="9" applyFont="1" applyFill="1" applyBorder="1" applyAlignment="1"/>
    <xf numFmtId="0" fontId="67" fillId="60" borderId="17" xfId="9" applyFont="1" applyFill="1" applyBorder="1" applyAlignment="1"/>
    <xf numFmtId="0" fontId="68" fillId="60" borderId="16" xfId="9" applyFont="1" applyFill="1" applyBorder="1" applyAlignment="1">
      <alignment horizontal="left"/>
    </xf>
    <xf numFmtId="0" fontId="68" fillId="60" borderId="17" xfId="9" applyFont="1" applyFill="1" applyBorder="1" applyAlignment="1">
      <alignment horizontal="left"/>
    </xf>
    <xf numFmtId="0" fontId="68" fillId="60" borderId="18" xfId="9" applyFont="1" applyFill="1" applyBorder="1" applyAlignment="1">
      <alignment horizontal="left"/>
    </xf>
    <xf numFmtId="0" fontId="67" fillId="60" borderId="19" xfId="9" applyFont="1" applyFill="1" applyBorder="1" applyAlignment="1">
      <alignment horizontal="right" wrapText="1"/>
    </xf>
    <xf numFmtId="172" fontId="67" fillId="58" borderId="36" xfId="9" applyNumberFormat="1" applyFont="1" applyFill="1" applyBorder="1" applyAlignment="1">
      <alignment horizontal="right"/>
    </xf>
    <xf numFmtId="172" fontId="68" fillId="60" borderId="20" xfId="9" applyNumberFormat="1" applyFont="1" applyFill="1" applyBorder="1" applyAlignment="1">
      <alignment horizontal="right"/>
    </xf>
    <xf numFmtId="172" fontId="68" fillId="60" borderId="20" xfId="9" applyNumberFormat="1" applyFont="1" applyFill="1" applyBorder="1"/>
    <xf numFmtId="172" fontId="67" fillId="57" borderId="21" xfId="9" applyNumberFormat="1" applyFont="1" applyFill="1" applyBorder="1"/>
    <xf numFmtId="168" fontId="65" fillId="60" borderId="0" xfId="0" applyNumberFormat="1" applyFont="1" applyFill="1" applyBorder="1"/>
    <xf numFmtId="168" fontId="65" fillId="60" borderId="22" xfId="0" applyNumberFormat="1" applyFont="1" applyFill="1" applyBorder="1"/>
    <xf numFmtId="168" fontId="65" fillId="60" borderId="11" xfId="0" applyNumberFormat="1" applyFont="1" applyFill="1" applyBorder="1"/>
    <xf numFmtId="168" fontId="65" fillId="60" borderId="23" xfId="0" applyNumberFormat="1" applyFont="1" applyFill="1" applyBorder="1"/>
    <xf numFmtId="168" fontId="65" fillId="57" borderId="13" xfId="0" applyNumberFormat="1" applyFont="1" applyFill="1" applyBorder="1"/>
    <xf numFmtId="168" fontId="65" fillId="57" borderId="14" xfId="0" applyNumberFormat="1" applyFont="1" applyFill="1" applyBorder="1"/>
    <xf numFmtId="168" fontId="65" fillId="57" borderId="15" xfId="0" applyNumberFormat="1" applyFont="1" applyFill="1" applyBorder="1"/>
    <xf numFmtId="168" fontId="65" fillId="60" borderId="17" xfId="0" applyNumberFormat="1" applyFont="1" applyFill="1" applyBorder="1"/>
    <xf numFmtId="168" fontId="65" fillId="60" borderId="18" xfId="0" applyNumberFormat="1" applyFont="1" applyFill="1" applyBorder="1"/>
    <xf numFmtId="0" fontId="39" fillId="44" borderId="0" xfId="2" applyFont="1" applyAlignment="1">
      <alignment horizontal="left" vertical="top"/>
    </xf>
    <xf numFmtId="0" fontId="39" fillId="0" borderId="0" xfId="2" applyFont="1" applyFill="1" applyAlignment="1">
      <alignment horizontal="left" vertical="top"/>
    </xf>
    <xf numFmtId="0" fontId="62" fillId="0" borderId="0" xfId="0" applyFont="1" applyAlignment="1">
      <alignment horizontal="left" vertical="top"/>
    </xf>
    <xf numFmtId="0" fontId="55" fillId="56" borderId="0" xfId="4" applyFont="1" applyFill="1" applyAlignment="1">
      <alignment horizontal="left" vertical="top"/>
    </xf>
    <xf numFmtId="0" fontId="55" fillId="0" borderId="0" xfId="4" applyFont="1" applyFill="1" applyAlignment="1">
      <alignment horizontal="left" vertical="top"/>
    </xf>
    <xf numFmtId="170" fontId="71" fillId="0" borderId="0" xfId="0" applyNumberFormat="1" applyFont="1" applyAlignment="1">
      <alignment horizontal="left" vertical="top"/>
    </xf>
    <xf numFmtId="170" fontId="62" fillId="0" borderId="0" xfId="0" applyNumberFormat="1" applyFont="1" applyAlignment="1">
      <alignment horizontal="left" vertical="top"/>
    </xf>
    <xf numFmtId="0" fontId="62" fillId="0" borderId="0" xfId="0" applyFont="1" applyFill="1" applyAlignment="1">
      <alignment horizontal="left" vertical="top"/>
    </xf>
    <xf numFmtId="170" fontId="63" fillId="24" borderId="10" xfId="0" applyNumberFormat="1" applyFont="1" applyFill="1" applyBorder="1" applyAlignment="1">
      <alignment horizontal="left" vertical="top"/>
    </xf>
    <xf numFmtId="170" fontId="63" fillId="24" borderId="13" xfId="0" applyNumberFormat="1" applyFont="1" applyFill="1" applyBorder="1" applyAlignment="1">
      <alignment horizontal="left" vertical="top"/>
    </xf>
    <xf numFmtId="170" fontId="62" fillId="0" borderId="0" xfId="0" applyNumberFormat="1" applyFont="1" applyFill="1" applyAlignment="1">
      <alignment horizontal="left" vertical="top"/>
    </xf>
    <xf numFmtId="170" fontId="62" fillId="0" borderId="0" xfId="0" applyNumberFormat="1" applyFont="1" applyFill="1" applyAlignment="1">
      <alignment horizontal="left" vertical="top" wrapText="1"/>
    </xf>
    <xf numFmtId="0" fontId="62" fillId="0" borderId="0" xfId="0" applyFont="1" applyFill="1" applyAlignment="1">
      <alignment horizontal="left" vertical="top" wrapText="1"/>
    </xf>
    <xf numFmtId="0" fontId="62" fillId="0" borderId="0" xfId="5" applyFont="1" applyFill="1" applyBorder="1" applyAlignment="1">
      <alignment horizontal="left" vertical="top"/>
    </xf>
    <xf numFmtId="0" fontId="62" fillId="0" borderId="0" xfId="5" applyFont="1" applyFill="1" applyBorder="1" applyAlignment="1">
      <alignment horizontal="left" vertical="top" wrapText="1"/>
    </xf>
    <xf numFmtId="0" fontId="71" fillId="0" borderId="0" xfId="7" applyFont="1" applyFill="1" applyAlignment="1">
      <alignment horizontal="left" vertical="top"/>
    </xf>
    <xf numFmtId="0" fontId="63" fillId="24" borderId="10" xfId="7" applyFont="1" applyFill="1" applyBorder="1" applyAlignment="1">
      <alignment horizontal="left" vertical="top"/>
    </xf>
    <xf numFmtId="0" fontId="63" fillId="24" borderId="10" xfId="8" applyFont="1" applyFill="1" applyBorder="1" applyAlignment="1">
      <alignment horizontal="left" vertical="top" wrapText="1"/>
    </xf>
    <xf numFmtId="0" fontId="63" fillId="24" borderId="10" xfId="7" applyFont="1" applyFill="1" applyBorder="1" applyAlignment="1">
      <alignment horizontal="left" vertical="top" wrapText="1"/>
    </xf>
    <xf numFmtId="0" fontId="62" fillId="0" borderId="0" xfId="5" applyFont="1" applyAlignment="1">
      <alignment horizontal="left" vertical="top"/>
    </xf>
    <xf numFmtId="170" fontId="64" fillId="24" borderId="10" xfId="0" applyNumberFormat="1" applyFont="1" applyFill="1" applyBorder="1" applyAlignment="1">
      <alignment horizontal="left" vertical="top"/>
    </xf>
    <xf numFmtId="170" fontId="64" fillId="24" borderId="13" xfId="0" applyNumberFormat="1" applyFont="1" applyFill="1" applyBorder="1" applyAlignment="1">
      <alignment horizontal="left" vertical="top"/>
    </xf>
    <xf numFmtId="170" fontId="62" fillId="0" borderId="37" xfId="0" applyNumberFormat="1" applyFont="1" applyFill="1" applyBorder="1" applyAlignment="1">
      <alignment horizontal="left" vertical="top"/>
    </xf>
    <xf numFmtId="172" fontId="67" fillId="57" borderId="21" xfId="9" applyNumberFormat="1" applyFont="1" applyFill="1" applyBorder="1" applyAlignment="1">
      <alignment horizontal="center"/>
    </xf>
    <xf numFmtId="172" fontId="68" fillId="60" borderId="0" xfId="9" applyNumberFormat="1" applyFont="1" applyFill="1" applyAlignment="1">
      <alignment horizontal="center"/>
    </xf>
    <xf numFmtId="0" fontId="68" fillId="60" borderId="18" xfId="9" applyFont="1" applyFill="1" applyBorder="1" applyAlignment="1">
      <alignment horizontal="center"/>
    </xf>
    <xf numFmtId="0" fontId="67" fillId="58" borderId="35" xfId="9" applyFont="1" applyFill="1" applyBorder="1" applyAlignment="1">
      <alignment horizontal="center"/>
    </xf>
    <xf numFmtId="0" fontId="68" fillId="60" borderId="17" xfId="9" applyFont="1" applyFill="1" applyBorder="1" applyAlignment="1">
      <alignment horizontal="center"/>
    </xf>
    <xf numFmtId="172" fontId="68" fillId="60" borderId="17" xfId="9" applyNumberFormat="1" applyFont="1" applyFill="1" applyBorder="1" applyAlignment="1">
      <alignment horizontal="center"/>
    </xf>
    <xf numFmtId="172" fontId="68" fillId="60" borderId="20" xfId="9" applyNumberFormat="1" applyFont="1" applyFill="1" applyBorder="1" applyAlignment="1">
      <alignment horizontal="center"/>
    </xf>
    <xf numFmtId="0" fontId="68" fillId="60" borderId="16" xfId="9" applyFont="1" applyFill="1" applyBorder="1" applyAlignment="1">
      <alignment horizontal="center"/>
    </xf>
    <xf numFmtId="172" fontId="67" fillId="58" borderId="35" xfId="9" applyNumberFormat="1" applyFont="1" applyFill="1" applyBorder="1" applyAlignment="1">
      <alignment horizontal="center"/>
    </xf>
    <xf numFmtId="172" fontId="67" fillId="58" borderId="34" xfId="9" applyNumberFormat="1" applyFont="1" applyFill="1" applyBorder="1" applyAlignment="1">
      <alignment horizontal="center"/>
    </xf>
    <xf numFmtId="172" fontId="67" fillId="58" borderId="36" xfId="9" applyNumberFormat="1" applyFont="1" applyFill="1" applyBorder="1" applyAlignment="1">
      <alignment horizontal="center"/>
    </xf>
    <xf numFmtId="0" fontId="67" fillId="58" borderId="17" xfId="9" applyFont="1" applyFill="1" applyBorder="1" applyAlignment="1">
      <alignment horizontal="center"/>
    </xf>
    <xf numFmtId="2" fontId="67" fillId="60" borderId="16" xfId="9" applyNumberFormat="1" applyFont="1" applyFill="1" applyBorder="1" applyAlignment="1">
      <alignment horizontal="center"/>
    </xf>
    <xf numFmtId="0" fontId="67" fillId="60" borderId="0" xfId="9" applyFont="1" applyFill="1" applyBorder="1" applyAlignment="1">
      <alignment horizontal="center"/>
    </xf>
    <xf numFmtId="0" fontId="67" fillId="60" borderId="19" xfId="9" applyFont="1" applyFill="1" applyBorder="1" applyAlignment="1">
      <alignment horizontal="center" wrapText="1"/>
    </xf>
    <xf numFmtId="0" fontId="67" fillId="60" borderId="17" xfId="9" applyFont="1" applyFill="1" applyBorder="1" applyAlignment="1">
      <alignment horizontal="center"/>
    </xf>
    <xf numFmtId="0" fontId="70" fillId="59" borderId="13" xfId="9" applyFont="1" applyFill="1" applyBorder="1" applyAlignment="1">
      <alignment horizontal="center"/>
    </xf>
    <xf numFmtId="0" fontId="69" fillId="62" borderId="13" xfId="9" applyFont="1" applyFill="1" applyBorder="1" applyAlignment="1">
      <alignment horizontal="center"/>
    </xf>
    <xf numFmtId="0" fontId="67" fillId="57" borderId="13" xfId="9" applyFont="1" applyFill="1" applyBorder="1" applyAlignment="1">
      <alignment horizontal="center"/>
    </xf>
    <xf numFmtId="0" fontId="69" fillId="61" borderId="13" xfId="9" applyFont="1" applyFill="1" applyBorder="1" applyAlignment="1">
      <alignment horizontal="center"/>
    </xf>
    <xf numFmtId="0" fontId="69" fillId="62" borderId="13" xfId="9" applyFont="1" applyFill="1" applyBorder="1" applyAlignment="1">
      <alignment horizontal="center" wrapText="1"/>
    </xf>
    <xf numFmtId="0" fontId="67" fillId="57" borderId="15" xfId="9" applyFont="1" applyFill="1" applyBorder="1" applyAlignment="1">
      <alignment horizontal="center"/>
    </xf>
    <xf numFmtId="168" fontId="65" fillId="0" borderId="0" xfId="0" applyNumberFormat="1" applyFont="1" applyAlignment="1">
      <alignment horizontal="center"/>
    </xf>
    <xf numFmtId="0" fontId="62" fillId="0" borderId="0" xfId="0" applyFont="1" applyBorder="1" applyAlignment="1">
      <alignment horizontal="center" vertical="center"/>
    </xf>
    <xf numFmtId="173" fontId="68" fillId="60" borderId="20" xfId="9" applyNumberFormat="1" applyFont="1" applyFill="1" applyBorder="1" applyAlignment="1">
      <alignment horizontal="center"/>
    </xf>
    <xf numFmtId="172" fontId="67" fillId="57" borderId="15" xfId="9" applyNumberFormat="1" applyFont="1" applyFill="1" applyBorder="1" applyAlignment="1">
      <alignment horizontal="center"/>
    </xf>
    <xf numFmtId="172" fontId="67" fillId="57" borderId="13" xfId="9" applyNumberFormat="1" applyFont="1" applyFill="1" applyBorder="1" applyAlignment="1">
      <alignment horizontal="center"/>
    </xf>
    <xf numFmtId="170" fontId="62" fillId="0" borderId="37" xfId="5" applyNumberFormat="1" applyFont="1" applyFill="1" applyBorder="1" applyAlignment="1">
      <alignment wrapText="1"/>
    </xf>
    <xf numFmtId="0" fontId="62" fillId="57" borderId="0" xfId="5" applyFont="1" applyFill="1" applyAlignment="1">
      <alignment horizontal="center" vertical="center"/>
    </xf>
    <xf numFmtId="170" fontId="62" fillId="57" borderId="0" xfId="0" applyNumberFormat="1" applyFont="1" applyFill="1" applyBorder="1" applyAlignment="1">
      <alignment horizontal="center" vertical="center" wrapText="1"/>
    </xf>
    <xf numFmtId="0" fontId="62" fillId="57" borderId="0" xfId="0" applyFont="1" applyFill="1" applyBorder="1" applyAlignment="1">
      <alignment horizontal="center" vertical="center"/>
    </xf>
    <xf numFmtId="0" fontId="63" fillId="58" borderId="0" xfId="0" applyFont="1" applyFill="1" applyBorder="1" applyAlignment="1">
      <alignment horizontal="center" vertical="center"/>
    </xf>
    <xf numFmtId="0" fontId="62" fillId="111" borderId="0" xfId="5" applyFont="1" applyFill="1" applyAlignment="1">
      <alignment horizontal="center" vertical="center"/>
    </xf>
    <xf numFmtId="167" fontId="65" fillId="0" borderId="0" xfId="0" applyNumberFormat="1" applyFont="1" applyAlignment="1">
      <alignment horizontal="center"/>
    </xf>
    <xf numFmtId="0" fontId="62" fillId="60" borderId="37" xfId="0" applyFont="1" applyFill="1" applyBorder="1"/>
    <xf numFmtId="170" fontId="62" fillId="111" borderId="0" xfId="0" applyNumberFormat="1" applyFont="1" applyFill="1" applyBorder="1" applyAlignment="1">
      <alignment horizontal="center" vertical="center" wrapText="1"/>
    </xf>
    <xf numFmtId="170" fontId="62" fillId="60" borderId="37" xfId="0" applyNumberFormat="1" applyFont="1" applyFill="1" applyBorder="1"/>
    <xf numFmtId="0" fontId="62" fillId="0" borderId="37" xfId="5" applyFont="1" applyBorder="1"/>
    <xf numFmtId="0" fontId="62" fillId="111" borderId="0" xfId="0" applyFont="1" applyFill="1" applyBorder="1" applyAlignment="1">
      <alignment horizontal="center" vertical="center"/>
    </xf>
    <xf numFmtId="0" fontId="65" fillId="0" borderId="0" xfId="0" applyFont="1" applyAlignment="1">
      <alignment horizontal="center"/>
    </xf>
    <xf numFmtId="170" fontId="62" fillId="0" borderId="37" xfId="5" applyNumberFormat="1" applyFont="1" applyBorder="1"/>
    <xf numFmtId="2" fontId="62" fillId="60" borderId="37" xfId="0" applyNumberFormat="1" applyFont="1" applyFill="1" applyBorder="1" applyAlignment="1">
      <alignment horizontal="center"/>
    </xf>
    <xf numFmtId="0" fontId="62" fillId="57" borderId="61" xfId="0" applyFont="1" applyFill="1" applyBorder="1"/>
    <xf numFmtId="0" fontId="62" fillId="57" borderId="62" xfId="0" applyFont="1" applyFill="1" applyBorder="1"/>
    <xf numFmtId="0" fontId="62" fillId="60" borderId="64" xfId="0" applyFont="1" applyFill="1" applyBorder="1"/>
    <xf numFmtId="2" fontId="62" fillId="112" borderId="65" xfId="0" applyNumberFormat="1" applyFont="1" applyFill="1" applyBorder="1" applyAlignment="1">
      <alignment horizontal="center"/>
    </xf>
    <xf numFmtId="2" fontId="62" fillId="112" borderId="69" xfId="0" applyNumberFormat="1" applyFont="1" applyFill="1" applyBorder="1" applyAlignment="1">
      <alignment horizontal="center"/>
    </xf>
    <xf numFmtId="2" fontId="62" fillId="112" borderId="70" xfId="0" applyNumberFormat="1" applyFont="1" applyFill="1" applyBorder="1" applyAlignment="1">
      <alignment horizontal="center"/>
    </xf>
    <xf numFmtId="2" fontId="62" fillId="112" borderId="71" xfId="0" applyNumberFormat="1" applyFont="1" applyFill="1" applyBorder="1" applyAlignment="1">
      <alignment horizontal="center"/>
    </xf>
    <xf numFmtId="2" fontId="62" fillId="112" borderId="72" xfId="0" applyNumberFormat="1" applyFont="1" applyFill="1" applyBorder="1" applyAlignment="1">
      <alignment horizontal="center"/>
    </xf>
    <xf numFmtId="2" fontId="62" fillId="112" borderId="73" xfId="0" applyNumberFormat="1" applyFont="1" applyFill="1" applyBorder="1" applyAlignment="1">
      <alignment horizontal="center"/>
    </xf>
    <xf numFmtId="2" fontId="62" fillId="112" borderId="74" xfId="0" applyNumberFormat="1" applyFont="1" applyFill="1" applyBorder="1" applyAlignment="1">
      <alignment horizontal="center"/>
    </xf>
    <xf numFmtId="2" fontId="62" fillId="112" borderId="75" xfId="0" applyNumberFormat="1" applyFont="1" applyFill="1" applyBorder="1" applyAlignment="1">
      <alignment horizontal="center"/>
    </xf>
    <xf numFmtId="2" fontId="62" fillId="112" borderId="76" xfId="0" applyNumberFormat="1" applyFont="1" applyFill="1" applyBorder="1" applyAlignment="1">
      <alignment horizontal="center"/>
    </xf>
    <xf numFmtId="2" fontId="62" fillId="112" borderId="77" xfId="0" applyNumberFormat="1" applyFont="1" applyFill="1" applyBorder="1" applyAlignment="1">
      <alignment horizontal="center"/>
    </xf>
    <xf numFmtId="0" fontId="62" fillId="57" borderId="78" xfId="0" applyFont="1" applyFill="1" applyBorder="1" applyAlignment="1">
      <alignment horizontal="center" vertical="center"/>
    </xf>
    <xf numFmtId="0" fontId="62" fillId="57" borderId="79" xfId="0" applyFont="1" applyFill="1" applyBorder="1" applyAlignment="1">
      <alignment horizontal="center" vertical="center"/>
    </xf>
    <xf numFmtId="0" fontId="62" fillId="57" borderId="80" xfId="0" applyFont="1" applyFill="1" applyBorder="1" applyAlignment="1">
      <alignment horizontal="center" vertical="center"/>
    </xf>
    <xf numFmtId="0" fontId="62" fillId="57" borderId="81" xfId="0" applyFont="1" applyFill="1" applyBorder="1" applyAlignment="1">
      <alignment horizontal="center" vertical="center"/>
    </xf>
    <xf numFmtId="0" fontId="62" fillId="57" borderId="82" xfId="0" applyFont="1" applyFill="1" applyBorder="1" applyAlignment="1">
      <alignment horizontal="center" vertical="center"/>
    </xf>
    <xf numFmtId="0" fontId="62" fillId="57" borderId="83" xfId="0" applyFont="1" applyFill="1" applyBorder="1" applyAlignment="1">
      <alignment horizontal="center" vertical="center"/>
    </xf>
    <xf numFmtId="2" fontId="62" fillId="112" borderId="84" xfId="0" applyNumberFormat="1" applyFont="1" applyFill="1" applyBorder="1" applyAlignment="1">
      <alignment horizontal="center"/>
    </xf>
    <xf numFmtId="0" fontId="62" fillId="57" borderId="53" xfId="0" applyFont="1" applyFill="1" applyBorder="1" applyAlignment="1">
      <alignment horizontal="center" vertical="center"/>
    </xf>
    <xf numFmtId="0" fontId="62" fillId="57" borderId="56" xfId="0" applyFont="1" applyFill="1" applyBorder="1" applyAlignment="1">
      <alignment horizontal="center" vertical="center"/>
    </xf>
    <xf numFmtId="0" fontId="62" fillId="57" borderId="66" xfId="0" applyFont="1" applyFill="1" applyBorder="1" applyAlignment="1">
      <alignment horizontal="center" vertical="center"/>
    </xf>
    <xf numFmtId="0" fontId="62" fillId="57" borderId="67" xfId="0" applyFont="1" applyFill="1" applyBorder="1" applyAlignment="1">
      <alignment horizontal="center" vertical="center"/>
    </xf>
    <xf numFmtId="0" fontId="62" fillId="57" borderId="68" xfId="0" applyFont="1" applyFill="1" applyBorder="1" applyAlignment="1">
      <alignment horizontal="center" vertical="center"/>
    </xf>
    <xf numFmtId="0" fontId="62" fillId="111" borderId="53" xfId="0" applyFont="1" applyFill="1" applyBorder="1" applyAlignment="1">
      <alignment horizontal="center" vertical="center"/>
    </xf>
    <xf numFmtId="0" fontId="62" fillId="111" borderId="56" xfId="0" applyFont="1" applyFill="1" applyBorder="1" applyAlignment="1">
      <alignment horizontal="center" vertical="center"/>
    </xf>
    <xf numFmtId="0" fontId="62" fillId="111" borderId="66" xfId="0" applyFont="1" applyFill="1" applyBorder="1" applyAlignment="1">
      <alignment horizontal="center" vertical="center"/>
    </xf>
    <xf numFmtId="0" fontId="62" fillId="111" borderId="67" xfId="0" applyFont="1" applyFill="1" applyBorder="1" applyAlignment="1">
      <alignment horizontal="center" vertical="center"/>
    </xf>
    <xf numFmtId="0" fontId="62" fillId="111" borderId="68" xfId="0" applyFont="1" applyFill="1" applyBorder="1" applyAlignment="1">
      <alignment horizontal="center" vertical="center"/>
    </xf>
    <xf numFmtId="0" fontId="62" fillId="57" borderId="55" xfId="0" applyFont="1" applyFill="1" applyBorder="1" applyAlignment="1">
      <alignment horizontal="center" vertical="center"/>
    </xf>
    <xf numFmtId="0" fontId="62" fillId="57" borderId="57" xfId="0" applyFont="1" applyFill="1" applyBorder="1" applyAlignment="1">
      <alignment horizontal="center" vertical="center"/>
    </xf>
    <xf numFmtId="0" fontId="62" fillId="111" borderId="57" xfId="0" applyFont="1" applyFill="1" applyBorder="1" applyAlignment="1">
      <alignment horizontal="center" vertical="center"/>
    </xf>
    <xf numFmtId="0" fontId="62" fillId="111" borderId="60" xfId="0" applyFont="1" applyFill="1" applyBorder="1" applyAlignment="1">
      <alignment horizontal="center" vertical="center"/>
    </xf>
    <xf numFmtId="0" fontId="62" fillId="111" borderId="55" xfId="0" applyFont="1" applyFill="1" applyBorder="1" applyAlignment="1">
      <alignment horizontal="center" vertical="center"/>
    </xf>
    <xf numFmtId="0" fontId="62" fillId="111" borderId="58" xfId="0" applyFont="1" applyFill="1" applyBorder="1" applyAlignment="1">
      <alignment horizontal="center" vertical="center"/>
    </xf>
    <xf numFmtId="0" fontId="62" fillId="57" borderId="58" xfId="0" applyFont="1" applyFill="1" applyBorder="1" applyAlignment="1">
      <alignment horizontal="center" vertical="center"/>
    </xf>
    <xf numFmtId="0" fontId="62" fillId="111" borderId="54" xfId="0" applyFont="1" applyFill="1" applyBorder="1" applyAlignment="1">
      <alignment horizontal="center" vertical="center"/>
    </xf>
    <xf numFmtId="0" fontId="62" fillId="111" borderId="59" xfId="0" applyFont="1" applyFill="1" applyBorder="1" applyAlignment="1">
      <alignment horizontal="center" vertical="center"/>
    </xf>
    <xf numFmtId="2" fontId="62" fillId="0" borderId="0" xfId="0" applyNumberFormat="1" applyFont="1" applyBorder="1" applyAlignment="1">
      <alignment horizontal="center" vertical="center"/>
    </xf>
    <xf numFmtId="2" fontId="62" fillId="57" borderId="62" xfId="0" applyNumberFormat="1" applyFont="1" applyFill="1" applyBorder="1" applyAlignment="1">
      <alignment horizontal="center" vertical="center"/>
    </xf>
    <xf numFmtId="2" fontId="62" fillId="57" borderId="63" xfId="0" applyNumberFormat="1" applyFont="1" applyFill="1" applyBorder="1" applyAlignment="1">
      <alignment horizontal="center" vertical="center"/>
    </xf>
    <xf numFmtId="0" fontId="115" fillId="111" borderId="0" xfId="0" applyFont="1" applyFill="1" applyBorder="1" applyAlignment="1">
      <alignment horizontal="center" vertical="center"/>
    </xf>
    <xf numFmtId="0" fontId="71" fillId="0" borderId="0" xfId="0" applyFont="1" applyFill="1" applyAlignment="1">
      <alignment horizontal="left"/>
    </xf>
    <xf numFmtId="0" fontId="116" fillId="0" borderId="0" xfId="0" applyFont="1" applyFill="1"/>
    <xf numFmtId="0" fontId="62" fillId="0" borderId="0" xfId="0" applyFont="1" applyFill="1" applyBorder="1"/>
    <xf numFmtId="2" fontId="62" fillId="0" borderId="0" xfId="0" applyNumberFormat="1" applyFont="1" applyFill="1" applyBorder="1"/>
    <xf numFmtId="0" fontId="63" fillId="57" borderId="12" xfId="7" applyFont="1" applyFill="1" applyBorder="1" applyAlignment="1">
      <alignment horizontal="left" vertical="center"/>
    </xf>
    <xf numFmtId="0" fontId="72" fillId="58" borderId="12" xfId="1" applyFont="1" applyFill="1" applyBorder="1" applyAlignment="1">
      <alignment horizontal="left" wrapText="1"/>
    </xf>
    <xf numFmtId="0" fontId="63" fillId="60" borderId="0" xfId="7" applyFont="1" applyFill="1" applyBorder="1" applyAlignment="1">
      <alignment horizontal="left" vertical="center"/>
    </xf>
    <xf numFmtId="2" fontId="62" fillId="60" borderId="0" xfId="0" applyNumberFormat="1" applyFont="1" applyFill="1"/>
    <xf numFmtId="2" fontId="62" fillId="60" borderId="0" xfId="0" applyNumberFormat="1" applyFont="1" applyFill="1" applyBorder="1"/>
    <xf numFmtId="2" fontId="65" fillId="0" borderId="0" xfId="0" applyNumberFormat="1" applyFont="1"/>
    <xf numFmtId="170" fontId="62" fillId="0" borderId="37" xfId="5" applyNumberFormat="1" applyFont="1" applyFill="1" applyBorder="1" applyAlignment="1">
      <alignment horizontal="center" vertical="center"/>
    </xf>
    <xf numFmtId="170" fontId="62" fillId="0" borderId="37" xfId="0" applyNumberFormat="1" applyFont="1" applyFill="1" applyBorder="1" applyAlignment="1">
      <alignment horizontal="center" vertical="center" wrapText="1"/>
    </xf>
    <xf numFmtId="170" fontId="62" fillId="0" borderId="37" xfId="0" applyNumberFormat="1" applyFont="1" applyFill="1" applyBorder="1" applyAlignment="1">
      <alignment horizontal="center" vertical="center"/>
    </xf>
    <xf numFmtId="0" fontId="73" fillId="29" borderId="10" xfId="27221" applyFont="1" applyBorder="1" applyAlignment="1">
      <alignment horizontal="left" vertical="top" wrapText="1"/>
    </xf>
    <xf numFmtId="0" fontId="117" fillId="0" borderId="0" xfId="7" applyFont="1" applyFill="1" applyAlignment="1">
      <alignment horizontal="left"/>
    </xf>
    <xf numFmtId="0" fontId="78" fillId="0" borderId="0" xfId="7" applyFont="1"/>
    <xf numFmtId="0" fontId="78" fillId="0" borderId="0" xfId="7" applyFont="1" applyFill="1"/>
    <xf numFmtId="0" fontId="104" fillId="0" borderId="0" xfId="7" applyFont="1" applyFill="1" applyBorder="1" applyAlignment="1">
      <alignment horizontal="right"/>
    </xf>
    <xf numFmtId="0" fontId="78" fillId="0" borderId="0" xfId="7" applyFont="1" applyFill="1" applyBorder="1" applyAlignment="1">
      <alignment horizontal="right"/>
    </xf>
    <xf numFmtId="0" fontId="75" fillId="24" borderId="10" xfId="7" applyFont="1" applyFill="1" applyBorder="1" applyAlignment="1">
      <alignment vertical="center"/>
    </xf>
    <xf numFmtId="0" fontId="75" fillId="24" borderId="10" xfId="5" applyFont="1" applyFill="1" applyBorder="1" applyAlignment="1">
      <alignment vertical="center"/>
    </xf>
    <xf numFmtId="0" fontId="75" fillId="24" borderId="10" xfId="7" applyFont="1" applyFill="1" applyBorder="1" applyAlignment="1">
      <alignment horizontal="center" vertical="center" wrapText="1"/>
    </xf>
    <xf numFmtId="0" fontId="75" fillId="24" borderId="13" xfId="5" applyFont="1" applyFill="1" applyBorder="1" applyAlignment="1">
      <alignment horizontal="center" vertical="center" wrapText="1"/>
    </xf>
    <xf numFmtId="0" fontId="78" fillId="114" borderId="12" xfId="5" applyFont="1" applyFill="1" applyBorder="1" applyAlignment="1">
      <alignment horizontal="center" vertical="center" wrapText="1"/>
    </xf>
    <xf numFmtId="0" fontId="15" fillId="0" borderId="0" xfId="5"/>
    <xf numFmtId="0" fontId="15" fillId="0" borderId="0" xfId="5" applyFont="1"/>
    <xf numFmtId="170" fontId="114" fillId="0" borderId="0" xfId="5" applyNumberFormat="1" applyFont="1"/>
    <xf numFmtId="170" fontId="62" fillId="0" borderId="0" xfId="5" applyNumberFormat="1" applyFont="1"/>
    <xf numFmtId="170" fontId="62" fillId="57" borderId="0" xfId="5" applyNumberFormat="1" applyFont="1" applyFill="1"/>
    <xf numFmtId="170" fontId="62" fillId="60" borderId="37" xfId="5" applyNumberFormat="1" applyFont="1" applyFill="1" applyBorder="1"/>
    <xf numFmtId="0" fontId="62" fillId="60" borderId="37" xfId="5" applyFont="1" applyFill="1" applyBorder="1"/>
    <xf numFmtId="0" fontId="73" fillId="29" borderId="10" xfId="27222" applyFont="1" applyBorder="1" applyAlignment="1">
      <alignment horizontal="left" vertical="top" wrapText="1"/>
    </xf>
    <xf numFmtId="43" fontId="15" fillId="0" borderId="0" xfId="5" applyNumberFormat="1"/>
    <xf numFmtId="170" fontId="73" fillId="29" borderId="10" xfId="27226" applyNumberFormat="1" applyFont="1" applyBorder="1" applyAlignment="1">
      <alignment horizontal="left" vertical="top" wrapText="1"/>
    </xf>
    <xf numFmtId="170" fontId="62" fillId="0" borderId="0" xfId="0" applyNumberFormat="1" applyFont="1" applyFill="1" applyBorder="1" applyAlignment="1">
      <alignment horizontal="center" vertical="center"/>
    </xf>
    <xf numFmtId="170" fontId="62" fillId="0" borderId="0" xfId="5" applyNumberFormat="1" applyFont="1" applyBorder="1" applyAlignment="1">
      <alignment horizontal="center" vertical="center"/>
    </xf>
    <xf numFmtId="170" fontId="62" fillId="0" borderId="0" xfId="0" applyNumberFormat="1" applyFont="1" applyFill="1" applyBorder="1" applyAlignment="1">
      <alignment horizontal="center" vertical="center" wrapText="1"/>
    </xf>
    <xf numFmtId="0" fontId="73" fillId="29" borderId="10" xfId="27226" applyFont="1" applyBorder="1" applyAlignment="1">
      <alignment horizontal="left" vertical="top" wrapText="1"/>
    </xf>
    <xf numFmtId="2" fontId="62" fillId="0" borderId="37" xfId="5" applyNumberFormat="1" applyFont="1" applyFill="1" applyBorder="1"/>
    <xf numFmtId="170" fontId="72" fillId="29" borderId="12" xfId="27226" applyNumberFormat="1" applyFont="1" applyBorder="1" applyAlignment="1">
      <alignment horizontal="left" vertical="top" wrapText="1"/>
    </xf>
    <xf numFmtId="170" fontId="72" fillId="29" borderId="10" xfId="27226" applyNumberFormat="1" applyFont="1" applyBorder="1" applyAlignment="1">
      <alignment horizontal="left" vertical="top" wrapText="1"/>
    </xf>
    <xf numFmtId="167" fontId="0" fillId="0" borderId="0" xfId="0" applyNumberFormat="1"/>
    <xf numFmtId="170" fontId="71" fillId="0" borderId="0" xfId="27241" applyNumberFormat="1" applyFont="1" applyAlignment="1">
      <alignment horizontal="left" vertical="top"/>
    </xf>
    <xf numFmtId="170" fontId="62" fillId="0" borderId="0" xfId="27241" applyNumberFormat="1" applyFont="1" applyAlignment="1">
      <alignment horizontal="left" vertical="top"/>
    </xf>
    <xf numFmtId="0" fontId="7" fillId="0" borderId="0" xfId="27242"/>
    <xf numFmtId="170" fontId="71" fillId="0" borderId="0" xfId="27243" applyNumberFormat="1" applyFont="1" applyAlignment="1">
      <alignment horizontal="left" vertical="top"/>
    </xf>
    <xf numFmtId="170" fontId="62" fillId="0" borderId="0" xfId="27243" applyNumberFormat="1" applyFont="1" applyAlignment="1">
      <alignment horizontal="left" vertical="top"/>
    </xf>
    <xf numFmtId="170" fontId="64" fillId="24" borderId="10" xfId="27241" applyNumberFormat="1" applyFont="1" applyFill="1" applyBorder="1" applyAlignment="1">
      <alignment horizontal="left" vertical="top"/>
    </xf>
    <xf numFmtId="170" fontId="64" fillId="24" borderId="13" xfId="27241" applyNumberFormat="1" applyFont="1" applyFill="1" applyBorder="1" applyAlignment="1">
      <alignment horizontal="left" vertical="top"/>
    </xf>
    <xf numFmtId="170" fontId="63" fillId="24" borderId="10" xfId="27243" applyNumberFormat="1" applyFont="1" applyFill="1" applyBorder="1" applyAlignment="1">
      <alignment horizontal="left" vertical="top"/>
    </xf>
    <xf numFmtId="170" fontId="63" fillId="24" borderId="13" xfId="27243" applyNumberFormat="1" applyFont="1" applyFill="1" applyBorder="1" applyAlignment="1">
      <alignment horizontal="left" vertical="top"/>
    </xf>
    <xf numFmtId="170" fontId="73" fillId="29" borderId="10" xfId="27244" applyNumberFormat="1" applyFont="1" applyBorder="1" applyAlignment="1">
      <alignment horizontal="left" vertical="top" wrapText="1"/>
    </xf>
    <xf numFmtId="170" fontId="72" fillId="29" borderId="12" xfId="27244" applyNumberFormat="1" applyFont="1" applyBorder="1" applyAlignment="1">
      <alignment horizontal="left" vertical="top" wrapText="1"/>
    </xf>
    <xf numFmtId="170" fontId="62" fillId="0" borderId="37" xfId="27241" applyNumberFormat="1" applyFont="1" applyFill="1" applyBorder="1" applyAlignment="1">
      <alignment horizontal="center" vertical="center"/>
    </xf>
    <xf numFmtId="170" fontId="62" fillId="0" borderId="37" xfId="5" applyNumberFormat="1" applyFont="1" applyFill="1" applyBorder="1" applyAlignment="1">
      <alignment horizontal="left" vertical="center"/>
    </xf>
    <xf numFmtId="170" fontId="62" fillId="0" borderId="37" xfId="27241" applyNumberFormat="1" applyFont="1" applyFill="1" applyBorder="1" applyAlignment="1">
      <alignment horizontal="left" vertical="center"/>
    </xf>
    <xf numFmtId="170" fontId="72" fillId="29" borderId="10" xfId="27244" applyNumberFormat="1" applyFont="1" applyBorder="1" applyAlignment="1">
      <alignment horizontal="left" vertical="top" wrapText="1"/>
    </xf>
    <xf numFmtId="170" fontId="62" fillId="0" borderId="37" xfId="27243" applyNumberFormat="1" applyFont="1" applyFill="1" applyBorder="1" applyAlignment="1">
      <alignment horizontal="left" vertical="top"/>
    </xf>
    <xf numFmtId="170" fontId="62" fillId="0" borderId="37" xfId="5" applyNumberFormat="1" applyFont="1" applyFill="1" applyBorder="1" applyAlignment="1"/>
    <xf numFmtId="0" fontId="7" fillId="0" borderId="37" xfId="27242" applyBorder="1"/>
    <xf numFmtId="0" fontId="7" fillId="0" borderId="0" xfId="27242" applyBorder="1"/>
    <xf numFmtId="0" fontId="7" fillId="0" borderId="11" xfId="27242" applyBorder="1"/>
    <xf numFmtId="0" fontId="7" fillId="0" borderId="10" xfId="27242" applyBorder="1"/>
    <xf numFmtId="43" fontId="0" fillId="0" borderId="10" xfId="27245" applyFont="1" applyBorder="1"/>
    <xf numFmtId="186" fontId="0" fillId="0" borderId="10" xfId="27245" applyNumberFormat="1" applyFont="1" applyBorder="1"/>
    <xf numFmtId="187" fontId="0" fillId="0" borderId="10" xfId="27245" applyNumberFormat="1" applyFont="1" applyBorder="1"/>
    <xf numFmtId="43" fontId="0" fillId="0" borderId="0" xfId="27245" applyFont="1" applyBorder="1"/>
    <xf numFmtId="186" fontId="0" fillId="0" borderId="0" xfId="27245" applyNumberFormat="1" applyFont="1" applyBorder="1"/>
    <xf numFmtId="187" fontId="0" fillId="0" borderId="0" xfId="27245" applyNumberFormat="1" applyFont="1" applyBorder="1"/>
    <xf numFmtId="43" fontId="0" fillId="0" borderId="11" xfId="27245" applyFont="1" applyBorder="1"/>
    <xf numFmtId="186" fontId="0" fillId="0" borderId="11" xfId="27245" applyNumberFormat="1" applyFont="1" applyBorder="1"/>
    <xf numFmtId="187" fontId="0" fillId="0" borderId="11" xfId="27245" applyNumberFormat="1" applyFont="1" applyBorder="1"/>
    <xf numFmtId="2" fontId="7" fillId="0" borderId="0" xfId="27242" applyNumberFormat="1"/>
    <xf numFmtId="0" fontId="6" fillId="0" borderId="0" xfId="27242" applyFont="1" applyBorder="1"/>
    <xf numFmtId="0" fontId="75" fillId="117" borderId="10" xfId="27246" applyFont="1" applyFill="1" applyBorder="1" applyAlignment="1">
      <alignment vertical="center"/>
    </xf>
    <xf numFmtId="0" fontId="75" fillId="117" borderId="10" xfId="27247" applyFont="1" applyFill="1" applyBorder="1" applyAlignment="1">
      <alignment vertical="center"/>
    </xf>
    <xf numFmtId="0" fontId="75" fillId="117" borderId="10" xfId="27246" applyFont="1" applyFill="1" applyBorder="1" applyAlignment="1">
      <alignment horizontal="center" vertical="center" wrapText="1"/>
    </xf>
    <xf numFmtId="1" fontId="75" fillId="117" borderId="10" xfId="27246" applyNumberFormat="1" applyFont="1" applyFill="1" applyBorder="1" applyAlignment="1">
      <alignment horizontal="center" vertical="center" wrapText="1"/>
    </xf>
    <xf numFmtId="0" fontId="5" fillId="0" borderId="0" xfId="27248"/>
    <xf numFmtId="0" fontId="78" fillId="118" borderId="12" xfId="27247" applyFont="1" applyFill="1" applyBorder="1" applyAlignment="1">
      <alignment horizontal="center" vertical="center" wrapText="1"/>
    </xf>
    <xf numFmtId="1" fontId="78" fillId="118" borderId="12" xfId="27247" applyNumberFormat="1" applyFont="1" applyFill="1" applyBorder="1" applyAlignment="1">
      <alignment horizontal="center" vertical="center" wrapText="1"/>
    </xf>
    <xf numFmtId="170" fontId="75" fillId="119" borderId="0" xfId="27248" applyNumberFormat="1" applyFont="1" applyFill="1" applyBorder="1" applyAlignment="1">
      <alignment horizontal="left" vertical="top"/>
    </xf>
    <xf numFmtId="170" fontId="75" fillId="119" borderId="0" xfId="27248" applyNumberFormat="1" applyFont="1" applyFill="1" applyBorder="1"/>
    <xf numFmtId="0" fontId="78" fillId="119" borderId="0" xfId="27248" applyFont="1" applyFill="1" applyBorder="1" applyAlignment="1">
      <alignment horizontal="center"/>
    </xf>
    <xf numFmtId="9" fontId="78" fillId="119" borderId="0" xfId="27248" applyNumberFormat="1" applyFont="1" applyFill="1" applyBorder="1" applyAlignment="1">
      <alignment horizontal="center"/>
    </xf>
    <xf numFmtId="2" fontId="78" fillId="119" borderId="0" xfId="27248" applyNumberFormat="1" applyFont="1" applyFill="1" applyBorder="1" applyAlignment="1">
      <alignment horizontal="center"/>
    </xf>
    <xf numFmtId="1" fontId="78" fillId="119" borderId="0" xfId="27248" applyNumberFormat="1" applyFont="1" applyFill="1" applyBorder="1" applyAlignment="1">
      <alignment horizontal="center"/>
    </xf>
    <xf numFmtId="1" fontId="5" fillId="0" borderId="0" xfId="27248" applyNumberFormat="1"/>
    <xf numFmtId="170" fontId="62" fillId="120" borderId="37" xfId="5" applyNumberFormat="1" applyFont="1" applyFill="1" applyBorder="1"/>
    <xf numFmtId="170" fontId="62" fillId="121" borderId="37" xfId="5" applyNumberFormat="1" applyFont="1" applyFill="1" applyBorder="1"/>
    <xf numFmtId="170" fontId="62" fillId="115" borderId="37" xfId="5" applyNumberFormat="1" applyFont="1" applyFill="1" applyBorder="1"/>
    <xf numFmtId="0" fontId="62" fillId="115" borderId="37" xfId="5" applyFont="1" applyFill="1" applyBorder="1"/>
    <xf numFmtId="2" fontId="5" fillId="0" borderId="0" xfId="27248" applyNumberFormat="1"/>
    <xf numFmtId="170" fontId="75" fillId="122" borderId="0" xfId="27248" applyNumberFormat="1" applyFont="1" applyFill="1" applyBorder="1" applyAlignment="1">
      <alignment horizontal="left" vertical="top"/>
    </xf>
    <xf numFmtId="170" fontId="75" fillId="122" borderId="0" xfId="27248" applyNumberFormat="1" applyFont="1" applyFill="1" applyBorder="1"/>
    <xf numFmtId="0" fontId="78" fillId="122" borderId="0" xfId="27248" applyFont="1" applyFill="1" applyBorder="1" applyAlignment="1">
      <alignment horizontal="center"/>
    </xf>
    <xf numFmtId="9" fontId="78" fillId="122" borderId="0" xfId="27248" applyNumberFormat="1" applyFont="1" applyFill="1" applyBorder="1" applyAlignment="1">
      <alignment horizontal="center"/>
    </xf>
    <xf numFmtId="2" fontId="78" fillId="122" borderId="0" xfId="27248" applyNumberFormat="1" applyFont="1" applyFill="1" applyBorder="1" applyAlignment="1">
      <alignment horizontal="center"/>
    </xf>
    <xf numFmtId="1" fontId="78" fillId="122" borderId="0" xfId="27248" applyNumberFormat="1" applyFont="1" applyFill="1" applyBorder="1" applyAlignment="1">
      <alignment horizontal="center"/>
    </xf>
    <xf numFmtId="2" fontId="5" fillId="123" borderId="0" xfId="27248" applyNumberFormat="1" applyFill="1"/>
    <xf numFmtId="170" fontId="75" fillId="124" borderId="0" xfId="27248" applyNumberFormat="1" applyFont="1" applyFill="1" applyBorder="1" applyAlignment="1">
      <alignment horizontal="left" vertical="top"/>
    </xf>
    <xf numFmtId="170" fontId="75" fillId="124" borderId="0" xfId="27248" applyNumberFormat="1" applyFont="1" applyFill="1" applyBorder="1"/>
    <xf numFmtId="0" fontId="78" fillId="124" borderId="0" xfId="27248" applyFont="1" applyFill="1" applyBorder="1" applyAlignment="1">
      <alignment horizontal="center"/>
    </xf>
    <xf numFmtId="2" fontId="78" fillId="124" borderId="0" xfId="27248" applyNumberFormat="1" applyFont="1" applyFill="1" applyBorder="1" applyAlignment="1">
      <alignment horizontal="center"/>
    </xf>
    <xf numFmtId="9" fontId="78" fillId="124" borderId="0" xfId="27248" applyNumberFormat="1" applyFont="1" applyFill="1" applyBorder="1" applyAlignment="1">
      <alignment horizontal="center"/>
    </xf>
    <xf numFmtId="1" fontId="78" fillId="124" borderId="0" xfId="27248" applyNumberFormat="1" applyFont="1" applyFill="1" applyBorder="1" applyAlignment="1">
      <alignment horizontal="center"/>
    </xf>
    <xf numFmtId="2" fontId="5" fillId="58" borderId="0" xfId="27248" applyNumberFormat="1" applyFill="1"/>
    <xf numFmtId="170" fontId="75" fillId="125" borderId="0" xfId="27248" applyNumberFormat="1" applyFont="1" applyFill="1" applyBorder="1" applyAlignment="1">
      <alignment horizontal="left" vertical="top"/>
    </xf>
    <xf numFmtId="170" fontId="75" fillId="125" borderId="0" xfId="27248" applyNumberFormat="1" applyFont="1" applyFill="1" applyBorder="1"/>
    <xf numFmtId="0" fontId="78" fillId="125" borderId="0" xfId="27248" applyFont="1" applyFill="1" applyBorder="1" applyAlignment="1">
      <alignment horizontal="center"/>
    </xf>
    <xf numFmtId="9" fontId="78" fillId="125" borderId="0" xfId="27248" applyNumberFormat="1" applyFont="1" applyFill="1" applyBorder="1" applyAlignment="1">
      <alignment horizontal="center"/>
    </xf>
    <xf numFmtId="2" fontId="78" fillId="125" borderId="0" xfId="27248" applyNumberFormat="1" applyFont="1" applyFill="1" applyBorder="1" applyAlignment="1">
      <alignment horizontal="center"/>
    </xf>
    <xf numFmtId="1" fontId="78" fillId="125" borderId="0" xfId="27248" applyNumberFormat="1" applyFont="1" applyFill="1" applyBorder="1" applyAlignment="1">
      <alignment horizontal="center"/>
    </xf>
    <xf numFmtId="2" fontId="5" fillId="113" borderId="0" xfId="27248" applyNumberFormat="1" applyFill="1"/>
    <xf numFmtId="167" fontId="78" fillId="119" borderId="0" xfId="27248" applyNumberFormat="1" applyFont="1" applyFill="1" applyBorder="1" applyAlignment="1">
      <alignment horizontal="center"/>
    </xf>
    <xf numFmtId="167" fontId="78" fillId="122" borderId="0" xfId="27248" applyNumberFormat="1" applyFont="1" applyFill="1" applyBorder="1" applyAlignment="1">
      <alignment horizontal="center"/>
    </xf>
    <xf numFmtId="167" fontId="78" fillId="124" borderId="0" xfId="27248" applyNumberFormat="1" applyFont="1" applyFill="1" applyBorder="1" applyAlignment="1">
      <alignment horizontal="center"/>
    </xf>
    <xf numFmtId="167" fontId="78" fillId="125" borderId="0" xfId="27248" applyNumberFormat="1" applyFont="1" applyFill="1" applyBorder="1" applyAlignment="1">
      <alignment horizontal="center"/>
    </xf>
    <xf numFmtId="0" fontId="4" fillId="0" borderId="0" xfId="27248" applyFont="1"/>
    <xf numFmtId="2" fontId="15" fillId="0" borderId="0" xfId="5" applyNumberFormat="1"/>
    <xf numFmtId="0" fontId="62" fillId="116" borderId="37" xfId="5" applyFont="1" applyFill="1" applyBorder="1"/>
    <xf numFmtId="170" fontId="62" fillId="116" borderId="37" xfId="5" applyNumberFormat="1" applyFont="1" applyFill="1" applyBorder="1"/>
    <xf numFmtId="170" fontId="62" fillId="126" borderId="37" xfId="5" applyNumberFormat="1" applyFont="1" applyFill="1" applyBorder="1"/>
    <xf numFmtId="0" fontId="73" fillId="29" borderId="10" xfId="27249" applyFont="1" applyBorder="1" applyAlignment="1">
      <alignment horizontal="left" vertical="top" wrapText="1"/>
    </xf>
    <xf numFmtId="0" fontId="75" fillId="24" borderId="13" xfId="5" applyFont="1" applyFill="1" applyBorder="1" applyAlignment="1">
      <alignment horizontal="center" vertical="top" wrapText="1"/>
    </xf>
    <xf numFmtId="0" fontId="78" fillId="114" borderId="12" xfId="5" applyFont="1" applyFill="1" applyBorder="1" applyAlignment="1">
      <alignment horizontal="left" wrapText="1"/>
    </xf>
    <xf numFmtId="0" fontId="78" fillId="114" borderId="12" xfId="5" applyFont="1" applyFill="1" applyBorder="1" applyAlignment="1">
      <alignment horizontal="center" wrapText="1"/>
    </xf>
    <xf numFmtId="167" fontId="3" fillId="0" borderId="0" xfId="27250" applyNumberFormat="1"/>
    <xf numFmtId="2" fontId="3" fillId="0" borderId="0" xfId="27250" applyNumberFormat="1"/>
    <xf numFmtId="0" fontId="3" fillId="0" borderId="0" xfId="27250"/>
    <xf numFmtId="0" fontId="3" fillId="121" borderId="85" xfId="27250" applyFill="1" applyBorder="1"/>
    <xf numFmtId="2" fontId="3" fillId="121" borderId="85" xfId="27250" applyNumberFormat="1" applyFill="1" applyBorder="1"/>
    <xf numFmtId="1" fontId="3" fillId="121" borderId="85" xfId="27250" applyNumberFormat="1" applyFill="1" applyBorder="1"/>
    <xf numFmtId="168" fontId="3" fillId="121" borderId="85" xfId="27250" applyNumberFormat="1" applyFill="1" applyBorder="1"/>
    <xf numFmtId="0" fontId="3" fillId="121" borderId="0" xfId="27250" applyFill="1" applyBorder="1"/>
    <xf numFmtId="2" fontId="3" fillId="121" borderId="0" xfId="27250" applyNumberFormat="1" applyFill="1" applyBorder="1"/>
    <xf numFmtId="1" fontId="3" fillId="121" borderId="0" xfId="27250" applyNumberFormat="1" applyFill="1" applyBorder="1"/>
    <xf numFmtId="168" fontId="3" fillId="121" borderId="0" xfId="27250" applyNumberFormat="1" applyFill="1" applyBorder="1"/>
    <xf numFmtId="0" fontId="3" fillId="121" borderId="11" xfId="27250" applyFill="1" applyBorder="1"/>
    <xf numFmtId="2" fontId="3" fillId="121" borderId="11" xfId="27250" applyNumberFormat="1" applyFill="1" applyBorder="1"/>
    <xf numFmtId="1" fontId="3" fillId="121" borderId="11" xfId="27250" applyNumberFormat="1" applyFill="1" applyBorder="1"/>
    <xf numFmtId="168" fontId="3" fillId="121" borderId="11" xfId="27250" applyNumberFormat="1" applyFill="1" applyBorder="1"/>
    <xf numFmtId="0" fontId="3" fillId="57" borderId="10" xfId="27250" applyFill="1" applyBorder="1"/>
    <xf numFmtId="2" fontId="3" fillId="57" borderId="10" xfId="27250" applyNumberFormat="1" applyFill="1" applyBorder="1"/>
    <xf numFmtId="1" fontId="3" fillId="57" borderId="10" xfId="27250" applyNumberFormat="1" applyFill="1" applyBorder="1"/>
    <xf numFmtId="168" fontId="3" fillId="57" borderId="10" xfId="27250" applyNumberFormat="1" applyFill="1" applyBorder="1"/>
    <xf numFmtId="0" fontId="3" fillId="57" borderId="0" xfId="27250" applyFill="1" applyBorder="1"/>
    <xf numFmtId="2" fontId="3" fillId="57" borderId="0" xfId="27250" applyNumberFormat="1" applyFill="1" applyBorder="1"/>
    <xf numFmtId="1" fontId="3" fillId="57" borderId="0" xfId="27250" applyNumberFormat="1" applyFill="1" applyBorder="1"/>
    <xf numFmtId="168" fontId="3" fillId="57" borderId="0" xfId="27250" applyNumberFormat="1" applyFill="1" applyBorder="1"/>
    <xf numFmtId="0" fontId="3" fillId="57" borderId="11" xfId="27250" applyFill="1" applyBorder="1"/>
    <xf numFmtId="2" fontId="3" fillId="57" borderId="11" xfId="27250" applyNumberFormat="1" applyFill="1" applyBorder="1"/>
    <xf numFmtId="1" fontId="3" fillId="57" borderId="11" xfId="27250" applyNumberFormat="1" applyFill="1" applyBorder="1"/>
    <xf numFmtId="168" fontId="3" fillId="57" borderId="11" xfId="27250" applyNumberFormat="1" applyFill="1" applyBorder="1"/>
    <xf numFmtId="0" fontId="3" fillId="60" borderId="0" xfId="27250" applyFill="1"/>
    <xf numFmtId="2" fontId="3" fillId="60" borderId="0" xfId="27250" applyNumberFormat="1" applyFill="1"/>
    <xf numFmtId="1" fontId="3" fillId="60" borderId="0" xfId="27250" applyNumberFormat="1" applyFill="1"/>
    <xf numFmtId="168" fontId="3" fillId="60" borderId="0" xfId="27250" applyNumberFormat="1" applyFill="1"/>
    <xf numFmtId="0" fontId="3" fillId="0" borderId="11" xfId="27250" applyBorder="1"/>
    <xf numFmtId="2" fontId="3" fillId="0" borderId="11" xfId="27250" applyNumberFormat="1" applyBorder="1"/>
    <xf numFmtId="1" fontId="3" fillId="0" borderId="11" xfId="27250" applyNumberFormat="1" applyBorder="1"/>
    <xf numFmtId="168" fontId="3" fillId="0" borderId="11" xfId="27250" applyNumberFormat="1" applyBorder="1"/>
    <xf numFmtId="0" fontId="3" fillId="0" borderId="13" xfId="27250" applyBorder="1"/>
    <xf numFmtId="2" fontId="3" fillId="0" borderId="13" xfId="27250" applyNumberFormat="1" applyBorder="1"/>
    <xf numFmtId="1" fontId="3" fillId="0" borderId="13" xfId="27250" applyNumberFormat="1" applyBorder="1"/>
    <xf numFmtId="168" fontId="3" fillId="0" borderId="13" xfId="27250" applyNumberFormat="1" applyBorder="1"/>
    <xf numFmtId="0" fontId="3" fillId="0" borderId="10" xfId="27250" applyBorder="1"/>
    <xf numFmtId="2" fontId="3" fillId="0" borderId="10" xfId="27250" applyNumberFormat="1" applyBorder="1"/>
    <xf numFmtId="1" fontId="3" fillId="0" borderId="10" xfId="27250" applyNumberFormat="1" applyBorder="1"/>
    <xf numFmtId="168" fontId="3" fillId="0" borderId="10" xfId="27250" applyNumberFormat="1" applyBorder="1"/>
    <xf numFmtId="0" fontId="3" fillId="0" borderId="0" xfId="27250" applyBorder="1"/>
    <xf numFmtId="2" fontId="3" fillId="0" borderId="0" xfId="27250" applyNumberFormat="1" applyBorder="1"/>
    <xf numFmtId="1" fontId="3" fillId="0" borderId="0" xfId="27250" applyNumberFormat="1" applyBorder="1"/>
    <xf numFmtId="168" fontId="3" fillId="0" borderId="0" xfId="27250" applyNumberFormat="1" applyBorder="1"/>
    <xf numFmtId="0" fontId="3" fillId="56" borderId="10" xfId="27250" applyFill="1" applyBorder="1"/>
    <xf numFmtId="2" fontId="3" fillId="56" borderId="10" xfId="27250" applyNumberFormat="1" applyFill="1" applyBorder="1"/>
    <xf numFmtId="1" fontId="3" fillId="56" borderId="10" xfId="27250" applyNumberFormat="1" applyFill="1" applyBorder="1"/>
    <xf numFmtId="168" fontId="3" fillId="56" borderId="10" xfId="27250" applyNumberFormat="1" applyFill="1" applyBorder="1"/>
    <xf numFmtId="0" fontId="3" fillId="56" borderId="0" xfId="27250" applyFill="1" applyBorder="1"/>
    <xf numFmtId="2" fontId="3" fillId="56" borderId="0" xfId="27250" applyNumberFormat="1" applyFill="1" applyBorder="1"/>
    <xf numFmtId="1" fontId="3" fillId="56" borderId="0" xfId="27250" applyNumberFormat="1" applyFill="1" applyBorder="1"/>
    <xf numFmtId="168" fontId="3" fillId="56" borderId="0" xfId="27250" applyNumberFormat="1" applyFill="1" applyBorder="1"/>
    <xf numFmtId="0" fontId="3" fillId="56" borderId="11" xfId="27250" applyFill="1" applyBorder="1"/>
    <xf numFmtId="2" fontId="3" fillId="56" borderId="11" xfId="27250" applyNumberFormat="1" applyFill="1" applyBorder="1"/>
    <xf numFmtId="1" fontId="3" fillId="56" borderId="11" xfId="27250" applyNumberFormat="1" applyFill="1" applyBorder="1"/>
    <xf numFmtId="168" fontId="3" fillId="56" borderId="11" xfId="27250" applyNumberFormat="1" applyFill="1" applyBorder="1"/>
    <xf numFmtId="0" fontId="3" fillId="126" borderId="10" xfId="27250" applyFill="1" applyBorder="1"/>
    <xf numFmtId="2" fontId="3" fillId="126" borderId="10" xfId="27250" applyNumberFormat="1" applyFill="1" applyBorder="1"/>
    <xf numFmtId="1" fontId="3" fillId="126" borderId="10" xfId="27250" applyNumberFormat="1" applyFill="1" applyBorder="1"/>
    <xf numFmtId="168" fontId="3" fillId="126" borderId="10" xfId="27250" applyNumberFormat="1" applyFill="1" applyBorder="1"/>
    <xf numFmtId="0" fontId="3" fillId="126" borderId="11" xfId="27250" applyFill="1" applyBorder="1"/>
    <xf numFmtId="2" fontId="3" fillId="126" borderId="11" xfId="27250" applyNumberFormat="1" applyFill="1" applyBorder="1"/>
    <xf numFmtId="1" fontId="3" fillId="126" borderId="11" xfId="27250" applyNumberFormat="1" applyFill="1" applyBorder="1"/>
    <xf numFmtId="168" fontId="3" fillId="126" borderId="11" xfId="27250" applyNumberFormat="1" applyFill="1" applyBorder="1"/>
    <xf numFmtId="0" fontId="3" fillId="121" borderId="13" xfId="27250" applyFill="1" applyBorder="1"/>
    <xf numFmtId="2" fontId="3" fillId="121" borderId="13" xfId="27250" applyNumberFormat="1" applyFill="1" applyBorder="1"/>
    <xf numFmtId="1" fontId="3" fillId="121" borderId="13" xfId="27250" applyNumberFormat="1" applyFill="1" applyBorder="1"/>
    <xf numFmtId="168" fontId="3" fillId="121" borderId="13" xfId="27250" applyNumberFormat="1" applyFill="1" applyBorder="1"/>
    <xf numFmtId="0" fontId="3" fillId="115" borderId="13" xfId="27250" applyFill="1" applyBorder="1"/>
    <xf numFmtId="2" fontId="3" fillId="115" borderId="13" xfId="27250" applyNumberFormat="1" applyFill="1" applyBorder="1"/>
    <xf numFmtId="1" fontId="3" fillId="115" borderId="13" xfId="27250" applyNumberFormat="1" applyFill="1" applyBorder="1"/>
    <xf numFmtId="168" fontId="3" fillId="115" borderId="13" xfId="27250" applyNumberFormat="1" applyFill="1" applyBorder="1"/>
    <xf numFmtId="0" fontId="3" fillId="127" borderId="13" xfId="27250" applyFill="1" applyBorder="1"/>
    <xf numFmtId="2" fontId="3" fillId="127" borderId="13" xfId="27250" applyNumberFormat="1" applyFill="1" applyBorder="1"/>
    <xf numFmtId="1" fontId="3" fillId="127" borderId="13" xfId="27250" applyNumberFormat="1" applyFill="1" applyBorder="1"/>
    <xf numFmtId="168" fontId="3" fillId="127" borderId="13" xfId="27250" applyNumberFormat="1" applyFill="1" applyBorder="1"/>
    <xf numFmtId="0" fontId="3" fillId="60" borderId="10" xfId="27250" applyFill="1" applyBorder="1"/>
    <xf numFmtId="2" fontId="3" fillId="60" borderId="10" xfId="27250" applyNumberFormat="1" applyFill="1" applyBorder="1"/>
    <xf numFmtId="1" fontId="3" fillId="60" borderId="10" xfId="27250" applyNumberFormat="1" applyFill="1" applyBorder="1"/>
    <xf numFmtId="168" fontId="3" fillId="60" borderId="10" xfId="27250" applyNumberFormat="1" applyFill="1" applyBorder="1"/>
    <xf numFmtId="0" fontId="3" fillId="60" borderId="0" xfId="27250" applyFill="1" applyBorder="1"/>
    <xf numFmtId="2" fontId="3" fillId="60" borderId="0" xfId="27250" applyNumberFormat="1" applyFill="1" applyBorder="1"/>
    <xf numFmtId="1" fontId="3" fillId="60" borderId="0" xfId="27250" applyNumberFormat="1" applyFill="1" applyBorder="1"/>
    <xf numFmtId="168" fontId="3" fillId="60" borderId="0" xfId="27250" applyNumberFormat="1" applyFill="1" applyBorder="1"/>
    <xf numFmtId="0" fontId="3" fillId="60" borderId="11" xfId="27250" applyFill="1" applyBorder="1"/>
    <xf numFmtId="2" fontId="3" fillId="60" borderId="11" xfId="27250" applyNumberFormat="1" applyFill="1" applyBorder="1"/>
    <xf numFmtId="1" fontId="3" fillId="60" borderId="11" xfId="27250" applyNumberFormat="1" applyFill="1" applyBorder="1"/>
    <xf numFmtId="168" fontId="3" fillId="60" borderId="11" xfId="27250" applyNumberFormat="1" applyFill="1" applyBorder="1"/>
    <xf numFmtId="0" fontId="3" fillId="59" borderId="13" xfId="27250" applyFill="1" applyBorder="1"/>
    <xf numFmtId="2" fontId="3" fillId="59" borderId="13" xfId="27250" applyNumberFormat="1" applyFill="1" applyBorder="1"/>
    <xf numFmtId="1" fontId="3" fillId="59" borderId="13" xfId="27250" applyNumberFormat="1" applyFill="1" applyBorder="1"/>
    <xf numFmtId="168" fontId="3" fillId="59" borderId="13" xfId="27250" applyNumberFormat="1" applyFill="1" applyBorder="1"/>
    <xf numFmtId="0" fontId="3" fillId="128" borderId="13" xfId="27250" applyFill="1" applyBorder="1"/>
    <xf numFmtId="2" fontId="3" fillId="128" borderId="13" xfId="27250" applyNumberFormat="1" applyFill="1" applyBorder="1"/>
    <xf numFmtId="1" fontId="3" fillId="128" borderId="13" xfId="27250" applyNumberFormat="1" applyFill="1" applyBorder="1"/>
    <xf numFmtId="168" fontId="3" fillId="128" borderId="13" xfId="27250" applyNumberFormat="1" applyFill="1" applyBorder="1"/>
    <xf numFmtId="1" fontId="3" fillId="0" borderId="0" xfId="27250" applyNumberFormat="1"/>
    <xf numFmtId="168" fontId="3" fillId="0" borderId="0" xfId="27250" applyNumberFormat="1"/>
    <xf numFmtId="0" fontId="2" fillId="0" borderId="0" xfId="27250" applyFont="1"/>
    <xf numFmtId="0" fontId="1" fillId="0" borderId="0" xfId="27250" applyFont="1"/>
    <xf numFmtId="9" fontId="3" fillId="121" borderId="85" xfId="27251" applyFont="1" applyFill="1" applyBorder="1"/>
    <xf numFmtId="9" fontId="3" fillId="121" borderId="0" xfId="27251" applyFont="1" applyFill="1" applyBorder="1"/>
    <xf numFmtId="9" fontId="3" fillId="121" borderId="11" xfId="27251" applyFont="1" applyFill="1" applyBorder="1"/>
    <xf numFmtId="9" fontId="3" fillId="57" borderId="10" xfId="27251" applyFont="1" applyFill="1" applyBorder="1"/>
    <xf numFmtId="9" fontId="3" fillId="57" borderId="0" xfId="27251" applyFont="1" applyFill="1" applyBorder="1"/>
    <xf numFmtId="9" fontId="3" fillId="57" borderId="11" xfId="27251" applyFont="1" applyFill="1" applyBorder="1"/>
    <xf numFmtId="9" fontId="3" fillId="60" borderId="0" xfId="27251" applyFont="1" applyFill="1"/>
    <xf numFmtId="9" fontId="3" fillId="0" borderId="11" xfId="27251" applyFont="1" applyBorder="1"/>
    <xf numFmtId="9" fontId="3" fillId="0" borderId="13" xfId="27251" applyFont="1" applyBorder="1"/>
    <xf numFmtId="9" fontId="3" fillId="0" borderId="10" xfId="27251" applyFont="1" applyBorder="1"/>
    <xf numFmtId="9" fontId="3" fillId="0" borderId="0" xfId="27251" applyFont="1" applyBorder="1"/>
    <xf numFmtId="9" fontId="3" fillId="56" borderId="10" xfId="27251" applyFont="1" applyFill="1" applyBorder="1"/>
    <xf numFmtId="9" fontId="3" fillId="56" borderId="0" xfId="27251" applyFont="1" applyFill="1" applyBorder="1"/>
    <xf numFmtId="9" fontId="3" fillId="56" borderId="11" xfId="27251" applyFont="1" applyFill="1" applyBorder="1"/>
    <xf numFmtId="9" fontId="3" fillId="126" borderId="10" xfId="27251" applyFont="1" applyFill="1" applyBorder="1"/>
    <xf numFmtId="9" fontId="3" fillId="126" borderId="11" xfId="27251" applyFont="1" applyFill="1" applyBorder="1"/>
    <xf numFmtId="9" fontId="3" fillId="121" borderId="13" xfId="27251" applyFont="1" applyFill="1" applyBorder="1"/>
    <xf numFmtId="9" fontId="3" fillId="115" borderId="13" xfId="27251" applyFont="1" applyFill="1" applyBorder="1"/>
    <xf numFmtId="9" fontId="3" fillId="127" borderId="13" xfId="27251" applyFont="1" applyFill="1" applyBorder="1"/>
    <xf numFmtId="9" fontId="3" fillId="60" borderId="10" xfId="27251" applyFont="1" applyFill="1" applyBorder="1"/>
    <xf numFmtId="9" fontId="3" fillId="60" borderId="0" xfId="27251" applyFont="1" applyFill="1" applyBorder="1"/>
    <xf numFmtId="9" fontId="3" fillId="60" borderId="11" xfId="27251" applyFont="1" applyFill="1" applyBorder="1"/>
    <xf numFmtId="9" fontId="3" fillId="59" borderId="13" xfId="27251" applyFont="1" applyFill="1" applyBorder="1"/>
    <xf numFmtId="9" fontId="3" fillId="128" borderId="13" xfId="27251" applyFont="1" applyFill="1" applyBorder="1"/>
    <xf numFmtId="9" fontId="3" fillId="0" borderId="0" xfId="27251" applyFont="1"/>
  </cellXfs>
  <cellStyles count="27252">
    <cellStyle name="_x0013_" xfId="40"/>
    <cellStyle name="_081103 Revenue and Margins Reporting (5)" xfId="86"/>
    <cellStyle name="20 % - Accent1" xfId="3934"/>
    <cellStyle name="20 % - Accent2" xfId="3935"/>
    <cellStyle name="20 % - Accent3" xfId="3936"/>
    <cellStyle name="20 % - Accent4" xfId="3937"/>
    <cellStyle name="20 % - Accent5" xfId="3938"/>
    <cellStyle name="20 % - Accent6" xfId="3939"/>
    <cellStyle name="20% - Accent1 10" xfId="87"/>
    <cellStyle name="20% - Accent1 10 2" xfId="88"/>
    <cellStyle name="20% - Accent1 10 3" xfId="89"/>
    <cellStyle name="20% - Accent1 10 4" xfId="90"/>
    <cellStyle name="20% - Accent1 10 5" xfId="91"/>
    <cellStyle name="20% - Accent1 11" xfId="92"/>
    <cellStyle name="20% - Accent1 11 2" xfId="93"/>
    <cellStyle name="20% - Accent1 11 3" xfId="94"/>
    <cellStyle name="20% - Accent1 11 4" xfId="95"/>
    <cellStyle name="20% - Accent1 11 5" xfId="96"/>
    <cellStyle name="20% - Accent1 12" xfId="97"/>
    <cellStyle name="20% - Accent1 12 2" xfId="98"/>
    <cellStyle name="20% - Accent1 12 3" xfId="99"/>
    <cellStyle name="20% - Accent1 12 4" xfId="100"/>
    <cellStyle name="20% - Accent1 12 5" xfId="101"/>
    <cellStyle name="20% - Accent1 13" xfId="102"/>
    <cellStyle name="20% - Accent1 14" xfId="103"/>
    <cellStyle name="20% - Accent1 14 2" xfId="8082"/>
    <cellStyle name="20% - Accent1 14 2 2" xfId="10301"/>
    <cellStyle name="20% - Accent1 14 2 2 2" xfId="20864"/>
    <cellStyle name="20% - Accent1 14 2 3" xfId="12520"/>
    <cellStyle name="20% - Accent1 14 2 3 2" xfId="23083"/>
    <cellStyle name="20% - Accent1 14 2 4" xfId="14739"/>
    <cellStyle name="20% - Accent1 14 2 4 2" xfId="25302"/>
    <cellStyle name="20% - Accent1 14 2 5" xfId="18645"/>
    <cellStyle name="20% - Accent1 14 3" xfId="7349"/>
    <cellStyle name="20% - Accent1 14 3 2" xfId="9568"/>
    <cellStyle name="20% - Accent1 14 3 2 2" xfId="20131"/>
    <cellStyle name="20% - Accent1 14 3 3" xfId="11787"/>
    <cellStyle name="20% - Accent1 14 3 3 2" xfId="22350"/>
    <cellStyle name="20% - Accent1 14 3 4" xfId="14006"/>
    <cellStyle name="20% - Accent1 14 3 4 2" xfId="24569"/>
    <cellStyle name="20% - Accent1 14 3 5" xfId="17912"/>
    <cellStyle name="20% - Accent1 14 4" xfId="8825"/>
    <cellStyle name="20% - Accent1 14 4 2" xfId="19388"/>
    <cellStyle name="20% - Accent1 14 5" xfId="11044"/>
    <cellStyle name="20% - Accent1 14 5 2" xfId="21607"/>
    <cellStyle name="20% - Accent1 14 6" xfId="13263"/>
    <cellStyle name="20% - Accent1 14 6 2" xfId="23826"/>
    <cellStyle name="20% - Accent1 14 7" xfId="17163"/>
    <cellStyle name="20% - Accent1 15" xfId="104"/>
    <cellStyle name="20% - Accent1 16" xfId="105"/>
    <cellStyle name="20% - Accent1 17" xfId="106"/>
    <cellStyle name="20% - Accent1 18" xfId="107"/>
    <cellStyle name="20% - Accent1 19" xfId="108"/>
    <cellStyle name="20% - Accent1 2" xfId="109"/>
    <cellStyle name="20% - Accent1 2 10" xfId="110"/>
    <cellStyle name="20% - Accent1 2 10 2" xfId="111"/>
    <cellStyle name="20% - Accent1 2 10 2 2" xfId="8083"/>
    <cellStyle name="20% - Accent1 2 10 2 2 2" xfId="10302"/>
    <cellStyle name="20% - Accent1 2 10 2 2 2 2" xfId="20865"/>
    <cellStyle name="20% - Accent1 2 10 2 2 3" xfId="12521"/>
    <cellStyle name="20% - Accent1 2 10 2 2 3 2" xfId="23084"/>
    <cellStyle name="20% - Accent1 2 10 2 2 4" xfId="14740"/>
    <cellStyle name="20% - Accent1 2 10 2 2 4 2" xfId="25303"/>
    <cellStyle name="20% - Accent1 2 10 2 2 5" xfId="18646"/>
    <cellStyle name="20% - Accent1 2 10 2 3" xfId="7350"/>
    <cellStyle name="20% - Accent1 2 10 2 3 2" xfId="9569"/>
    <cellStyle name="20% - Accent1 2 10 2 3 2 2" xfId="20132"/>
    <cellStyle name="20% - Accent1 2 10 2 3 3" xfId="11788"/>
    <cellStyle name="20% - Accent1 2 10 2 3 3 2" xfId="22351"/>
    <cellStyle name="20% - Accent1 2 10 2 3 4" xfId="14007"/>
    <cellStyle name="20% - Accent1 2 10 2 3 4 2" xfId="24570"/>
    <cellStyle name="20% - Accent1 2 10 2 3 5" xfId="17913"/>
    <cellStyle name="20% - Accent1 2 10 2 4" xfId="8826"/>
    <cellStyle name="20% - Accent1 2 10 2 4 2" xfId="19389"/>
    <cellStyle name="20% - Accent1 2 10 2 5" xfId="11045"/>
    <cellStyle name="20% - Accent1 2 10 2 5 2" xfId="21608"/>
    <cellStyle name="20% - Accent1 2 10 2 6" xfId="13264"/>
    <cellStyle name="20% - Accent1 2 10 2 6 2" xfId="23827"/>
    <cellStyle name="20% - Accent1 2 10 2 7" xfId="17164"/>
    <cellStyle name="20% - Accent1 2 10 3" xfId="112"/>
    <cellStyle name="20% - Accent1 2 10 3 2" xfId="8084"/>
    <cellStyle name="20% - Accent1 2 10 3 2 2" xfId="10303"/>
    <cellStyle name="20% - Accent1 2 10 3 2 2 2" xfId="20866"/>
    <cellStyle name="20% - Accent1 2 10 3 2 3" xfId="12522"/>
    <cellStyle name="20% - Accent1 2 10 3 2 3 2" xfId="23085"/>
    <cellStyle name="20% - Accent1 2 10 3 2 4" xfId="14741"/>
    <cellStyle name="20% - Accent1 2 10 3 2 4 2" xfId="25304"/>
    <cellStyle name="20% - Accent1 2 10 3 2 5" xfId="18647"/>
    <cellStyle name="20% - Accent1 2 10 3 3" xfId="7351"/>
    <cellStyle name="20% - Accent1 2 10 3 3 2" xfId="9570"/>
    <cellStyle name="20% - Accent1 2 10 3 3 2 2" xfId="20133"/>
    <cellStyle name="20% - Accent1 2 10 3 3 3" xfId="11789"/>
    <cellStyle name="20% - Accent1 2 10 3 3 3 2" xfId="22352"/>
    <cellStyle name="20% - Accent1 2 10 3 3 4" xfId="14008"/>
    <cellStyle name="20% - Accent1 2 10 3 3 4 2" xfId="24571"/>
    <cellStyle name="20% - Accent1 2 10 3 3 5" xfId="17914"/>
    <cellStyle name="20% - Accent1 2 10 3 4" xfId="8827"/>
    <cellStyle name="20% - Accent1 2 10 3 4 2" xfId="19390"/>
    <cellStyle name="20% - Accent1 2 10 3 5" xfId="11046"/>
    <cellStyle name="20% - Accent1 2 10 3 5 2" xfId="21609"/>
    <cellStyle name="20% - Accent1 2 10 3 6" xfId="13265"/>
    <cellStyle name="20% - Accent1 2 10 3 6 2" xfId="23828"/>
    <cellStyle name="20% - Accent1 2 10 3 7" xfId="17165"/>
    <cellStyle name="20% - Accent1 2 10 4" xfId="113"/>
    <cellStyle name="20% - Accent1 2 10 4 2" xfId="8085"/>
    <cellStyle name="20% - Accent1 2 10 4 2 2" xfId="10304"/>
    <cellStyle name="20% - Accent1 2 10 4 2 2 2" xfId="20867"/>
    <cellStyle name="20% - Accent1 2 10 4 2 3" xfId="12523"/>
    <cellStyle name="20% - Accent1 2 10 4 2 3 2" xfId="23086"/>
    <cellStyle name="20% - Accent1 2 10 4 2 4" xfId="14742"/>
    <cellStyle name="20% - Accent1 2 10 4 2 4 2" xfId="25305"/>
    <cellStyle name="20% - Accent1 2 10 4 2 5" xfId="18648"/>
    <cellStyle name="20% - Accent1 2 10 4 3" xfId="7352"/>
    <cellStyle name="20% - Accent1 2 10 4 3 2" xfId="9571"/>
    <cellStyle name="20% - Accent1 2 10 4 3 2 2" xfId="20134"/>
    <cellStyle name="20% - Accent1 2 10 4 3 3" xfId="11790"/>
    <cellStyle name="20% - Accent1 2 10 4 3 3 2" xfId="22353"/>
    <cellStyle name="20% - Accent1 2 10 4 3 4" xfId="14009"/>
    <cellStyle name="20% - Accent1 2 10 4 3 4 2" xfId="24572"/>
    <cellStyle name="20% - Accent1 2 10 4 3 5" xfId="17915"/>
    <cellStyle name="20% - Accent1 2 10 4 4" xfId="8828"/>
    <cellStyle name="20% - Accent1 2 10 4 4 2" xfId="19391"/>
    <cellStyle name="20% - Accent1 2 10 4 5" xfId="11047"/>
    <cellStyle name="20% - Accent1 2 10 4 5 2" xfId="21610"/>
    <cellStyle name="20% - Accent1 2 10 4 6" xfId="13266"/>
    <cellStyle name="20% - Accent1 2 10 4 6 2" xfId="23829"/>
    <cellStyle name="20% - Accent1 2 10 4 7" xfId="17166"/>
    <cellStyle name="20% - Accent1 2 10 5" xfId="114"/>
    <cellStyle name="20% - Accent1 2 10 5 2" xfId="8086"/>
    <cellStyle name="20% - Accent1 2 10 5 2 2" xfId="10305"/>
    <cellStyle name="20% - Accent1 2 10 5 2 2 2" xfId="20868"/>
    <cellStyle name="20% - Accent1 2 10 5 2 3" xfId="12524"/>
    <cellStyle name="20% - Accent1 2 10 5 2 3 2" xfId="23087"/>
    <cellStyle name="20% - Accent1 2 10 5 2 4" xfId="14743"/>
    <cellStyle name="20% - Accent1 2 10 5 2 4 2" xfId="25306"/>
    <cellStyle name="20% - Accent1 2 10 5 2 5" xfId="18649"/>
    <cellStyle name="20% - Accent1 2 10 5 3" xfId="7353"/>
    <cellStyle name="20% - Accent1 2 10 5 3 2" xfId="9572"/>
    <cellStyle name="20% - Accent1 2 10 5 3 2 2" xfId="20135"/>
    <cellStyle name="20% - Accent1 2 10 5 3 3" xfId="11791"/>
    <cellStyle name="20% - Accent1 2 10 5 3 3 2" xfId="22354"/>
    <cellStyle name="20% - Accent1 2 10 5 3 4" xfId="14010"/>
    <cellStyle name="20% - Accent1 2 10 5 3 4 2" xfId="24573"/>
    <cellStyle name="20% - Accent1 2 10 5 3 5" xfId="17916"/>
    <cellStyle name="20% - Accent1 2 10 5 4" xfId="8829"/>
    <cellStyle name="20% - Accent1 2 10 5 4 2" xfId="19392"/>
    <cellStyle name="20% - Accent1 2 10 5 5" xfId="11048"/>
    <cellStyle name="20% - Accent1 2 10 5 5 2" xfId="21611"/>
    <cellStyle name="20% - Accent1 2 10 5 6" xfId="13267"/>
    <cellStyle name="20% - Accent1 2 10 5 6 2" xfId="23830"/>
    <cellStyle name="20% - Accent1 2 10 5 7" xfId="17167"/>
    <cellStyle name="20% - Accent1 2 11" xfId="115"/>
    <cellStyle name="20% - Accent1 2 11 2" xfId="8087"/>
    <cellStyle name="20% - Accent1 2 11 2 2" xfId="10306"/>
    <cellStyle name="20% - Accent1 2 11 2 2 2" xfId="20869"/>
    <cellStyle name="20% - Accent1 2 11 2 3" xfId="12525"/>
    <cellStyle name="20% - Accent1 2 11 2 3 2" xfId="23088"/>
    <cellStyle name="20% - Accent1 2 11 2 4" xfId="14744"/>
    <cellStyle name="20% - Accent1 2 11 2 4 2" xfId="25307"/>
    <cellStyle name="20% - Accent1 2 11 2 5" xfId="18650"/>
    <cellStyle name="20% - Accent1 2 11 3" xfId="7354"/>
    <cellStyle name="20% - Accent1 2 11 3 2" xfId="9573"/>
    <cellStyle name="20% - Accent1 2 11 3 2 2" xfId="20136"/>
    <cellStyle name="20% - Accent1 2 11 3 3" xfId="11792"/>
    <cellStyle name="20% - Accent1 2 11 3 3 2" xfId="22355"/>
    <cellStyle name="20% - Accent1 2 11 3 4" xfId="14011"/>
    <cellStyle name="20% - Accent1 2 11 3 4 2" xfId="24574"/>
    <cellStyle name="20% - Accent1 2 11 3 5" xfId="17917"/>
    <cellStyle name="20% - Accent1 2 11 4" xfId="8830"/>
    <cellStyle name="20% - Accent1 2 11 4 2" xfId="19393"/>
    <cellStyle name="20% - Accent1 2 11 5" xfId="11049"/>
    <cellStyle name="20% - Accent1 2 11 5 2" xfId="21612"/>
    <cellStyle name="20% - Accent1 2 11 6" xfId="13268"/>
    <cellStyle name="20% - Accent1 2 11 6 2" xfId="23831"/>
    <cellStyle name="20% - Accent1 2 11 7" xfId="17168"/>
    <cellStyle name="20% - Accent1 2 12" xfId="116"/>
    <cellStyle name="20% - Accent1 2 13" xfId="117"/>
    <cellStyle name="20% - Accent1 2 14" xfId="118"/>
    <cellStyle name="20% - Accent1 2 15" xfId="119"/>
    <cellStyle name="20% - Accent1 2 15 2" xfId="8088"/>
    <cellStyle name="20% - Accent1 2 15 2 2" xfId="10307"/>
    <cellStyle name="20% - Accent1 2 15 2 2 2" xfId="20870"/>
    <cellStyle name="20% - Accent1 2 15 2 3" xfId="12526"/>
    <cellStyle name="20% - Accent1 2 15 2 3 2" xfId="23089"/>
    <cellStyle name="20% - Accent1 2 15 2 4" xfId="14745"/>
    <cellStyle name="20% - Accent1 2 15 2 4 2" xfId="25308"/>
    <cellStyle name="20% - Accent1 2 15 2 5" xfId="18651"/>
    <cellStyle name="20% - Accent1 2 15 3" xfId="7355"/>
    <cellStyle name="20% - Accent1 2 15 3 2" xfId="9574"/>
    <cellStyle name="20% - Accent1 2 15 3 2 2" xfId="20137"/>
    <cellStyle name="20% - Accent1 2 15 3 3" xfId="11793"/>
    <cellStyle name="20% - Accent1 2 15 3 3 2" xfId="22356"/>
    <cellStyle name="20% - Accent1 2 15 3 4" xfId="14012"/>
    <cellStyle name="20% - Accent1 2 15 3 4 2" xfId="24575"/>
    <cellStyle name="20% - Accent1 2 15 3 5" xfId="17918"/>
    <cellStyle name="20% - Accent1 2 15 4" xfId="8831"/>
    <cellStyle name="20% - Accent1 2 15 4 2" xfId="19394"/>
    <cellStyle name="20% - Accent1 2 15 5" xfId="11050"/>
    <cellStyle name="20% - Accent1 2 15 5 2" xfId="21613"/>
    <cellStyle name="20% - Accent1 2 15 6" xfId="13269"/>
    <cellStyle name="20% - Accent1 2 15 6 2" xfId="23832"/>
    <cellStyle name="20% - Accent1 2 15 7" xfId="17169"/>
    <cellStyle name="20% - Accent1 2 16" xfId="120"/>
    <cellStyle name="20% - Accent1 2 2" xfId="121"/>
    <cellStyle name="20% - Accent1 2 2 10" xfId="8089"/>
    <cellStyle name="20% - Accent1 2 2 10 2" xfId="10308"/>
    <cellStyle name="20% - Accent1 2 2 10 2 2" xfId="20871"/>
    <cellStyle name="20% - Accent1 2 2 10 3" xfId="12527"/>
    <cellStyle name="20% - Accent1 2 2 10 3 2" xfId="23090"/>
    <cellStyle name="20% - Accent1 2 2 10 4" xfId="14746"/>
    <cellStyle name="20% - Accent1 2 2 10 4 2" xfId="25309"/>
    <cellStyle name="20% - Accent1 2 2 10 5" xfId="18652"/>
    <cellStyle name="20% - Accent1 2 2 11" xfId="7356"/>
    <cellStyle name="20% - Accent1 2 2 11 2" xfId="9575"/>
    <cellStyle name="20% - Accent1 2 2 11 2 2" xfId="20138"/>
    <cellStyle name="20% - Accent1 2 2 11 3" xfId="11794"/>
    <cellStyle name="20% - Accent1 2 2 11 3 2" xfId="22357"/>
    <cellStyle name="20% - Accent1 2 2 11 4" xfId="14013"/>
    <cellStyle name="20% - Accent1 2 2 11 4 2" xfId="24576"/>
    <cellStyle name="20% - Accent1 2 2 11 5" xfId="17919"/>
    <cellStyle name="20% - Accent1 2 2 12" xfId="8832"/>
    <cellStyle name="20% - Accent1 2 2 12 2" xfId="19395"/>
    <cellStyle name="20% - Accent1 2 2 13" xfId="11051"/>
    <cellStyle name="20% - Accent1 2 2 13 2" xfId="21614"/>
    <cellStyle name="20% - Accent1 2 2 14" xfId="13270"/>
    <cellStyle name="20% - Accent1 2 2 14 2" xfId="23833"/>
    <cellStyle name="20% - Accent1 2 2 15" xfId="17170"/>
    <cellStyle name="20% - Accent1 2 2 2" xfId="122"/>
    <cellStyle name="20% - Accent1 2 2 2 2" xfId="8090"/>
    <cellStyle name="20% - Accent1 2 2 2 2 2" xfId="10309"/>
    <cellStyle name="20% - Accent1 2 2 2 2 2 2" xfId="20872"/>
    <cellStyle name="20% - Accent1 2 2 2 2 3" xfId="12528"/>
    <cellStyle name="20% - Accent1 2 2 2 2 3 2" xfId="23091"/>
    <cellStyle name="20% - Accent1 2 2 2 2 4" xfId="14747"/>
    <cellStyle name="20% - Accent1 2 2 2 2 4 2" xfId="25310"/>
    <cellStyle name="20% - Accent1 2 2 2 2 5" xfId="18653"/>
    <cellStyle name="20% - Accent1 2 2 2 3" xfId="7357"/>
    <cellStyle name="20% - Accent1 2 2 2 3 2" xfId="9576"/>
    <cellStyle name="20% - Accent1 2 2 2 3 2 2" xfId="20139"/>
    <cellStyle name="20% - Accent1 2 2 2 3 3" xfId="11795"/>
    <cellStyle name="20% - Accent1 2 2 2 3 3 2" xfId="22358"/>
    <cellStyle name="20% - Accent1 2 2 2 3 4" xfId="14014"/>
    <cellStyle name="20% - Accent1 2 2 2 3 4 2" xfId="24577"/>
    <cellStyle name="20% - Accent1 2 2 2 3 5" xfId="17920"/>
    <cellStyle name="20% - Accent1 2 2 2 4" xfId="8833"/>
    <cellStyle name="20% - Accent1 2 2 2 4 2" xfId="19396"/>
    <cellStyle name="20% - Accent1 2 2 2 5" xfId="11052"/>
    <cellStyle name="20% - Accent1 2 2 2 5 2" xfId="21615"/>
    <cellStyle name="20% - Accent1 2 2 2 6" xfId="13271"/>
    <cellStyle name="20% - Accent1 2 2 2 6 2" xfId="23834"/>
    <cellStyle name="20% - Accent1 2 2 2 7" xfId="17171"/>
    <cellStyle name="20% - Accent1 2 2 3" xfId="123"/>
    <cellStyle name="20% - Accent1 2 2 3 2" xfId="8091"/>
    <cellStyle name="20% - Accent1 2 2 3 2 2" xfId="10310"/>
    <cellStyle name="20% - Accent1 2 2 3 2 2 2" xfId="20873"/>
    <cellStyle name="20% - Accent1 2 2 3 2 3" xfId="12529"/>
    <cellStyle name="20% - Accent1 2 2 3 2 3 2" xfId="23092"/>
    <cellStyle name="20% - Accent1 2 2 3 2 4" xfId="14748"/>
    <cellStyle name="20% - Accent1 2 2 3 2 4 2" xfId="25311"/>
    <cellStyle name="20% - Accent1 2 2 3 2 5" xfId="18654"/>
    <cellStyle name="20% - Accent1 2 2 3 3" xfId="7358"/>
    <cellStyle name="20% - Accent1 2 2 3 3 2" xfId="9577"/>
    <cellStyle name="20% - Accent1 2 2 3 3 2 2" xfId="20140"/>
    <cellStyle name="20% - Accent1 2 2 3 3 3" xfId="11796"/>
    <cellStyle name="20% - Accent1 2 2 3 3 3 2" xfId="22359"/>
    <cellStyle name="20% - Accent1 2 2 3 3 4" xfId="14015"/>
    <cellStyle name="20% - Accent1 2 2 3 3 4 2" xfId="24578"/>
    <cellStyle name="20% - Accent1 2 2 3 3 5" xfId="17921"/>
    <cellStyle name="20% - Accent1 2 2 3 4" xfId="8834"/>
    <cellStyle name="20% - Accent1 2 2 3 4 2" xfId="19397"/>
    <cellStyle name="20% - Accent1 2 2 3 5" xfId="11053"/>
    <cellStyle name="20% - Accent1 2 2 3 5 2" xfId="21616"/>
    <cellStyle name="20% - Accent1 2 2 3 6" xfId="13272"/>
    <cellStyle name="20% - Accent1 2 2 3 6 2" xfId="23835"/>
    <cellStyle name="20% - Accent1 2 2 3 7" xfId="17172"/>
    <cellStyle name="20% - Accent1 2 2 4" xfId="124"/>
    <cellStyle name="20% - Accent1 2 2 4 2" xfId="8092"/>
    <cellStyle name="20% - Accent1 2 2 4 2 2" xfId="10311"/>
    <cellStyle name="20% - Accent1 2 2 4 2 2 2" xfId="20874"/>
    <cellStyle name="20% - Accent1 2 2 4 2 3" xfId="12530"/>
    <cellStyle name="20% - Accent1 2 2 4 2 3 2" xfId="23093"/>
    <cellStyle name="20% - Accent1 2 2 4 2 4" xfId="14749"/>
    <cellStyle name="20% - Accent1 2 2 4 2 4 2" xfId="25312"/>
    <cellStyle name="20% - Accent1 2 2 4 2 5" xfId="18655"/>
    <cellStyle name="20% - Accent1 2 2 4 3" xfId="7359"/>
    <cellStyle name="20% - Accent1 2 2 4 3 2" xfId="9578"/>
    <cellStyle name="20% - Accent1 2 2 4 3 2 2" xfId="20141"/>
    <cellStyle name="20% - Accent1 2 2 4 3 3" xfId="11797"/>
    <cellStyle name="20% - Accent1 2 2 4 3 3 2" xfId="22360"/>
    <cellStyle name="20% - Accent1 2 2 4 3 4" xfId="14016"/>
    <cellStyle name="20% - Accent1 2 2 4 3 4 2" xfId="24579"/>
    <cellStyle name="20% - Accent1 2 2 4 3 5" xfId="17922"/>
    <cellStyle name="20% - Accent1 2 2 4 4" xfId="8835"/>
    <cellStyle name="20% - Accent1 2 2 4 4 2" xfId="19398"/>
    <cellStyle name="20% - Accent1 2 2 4 5" xfId="11054"/>
    <cellStyle name="20% - Accent1 2 2 4 5 2" xfId="21617"/>
    <cellStyle name="20% - Accent1 2 2 4 6" xfId="13273"/>
    <cellStyle name="20% - Accent1 2 2 4 6 2" xfId="23836"/>
    <cellStyle name="20% - Accent1 2 2 4 7" xfId="17173"/>
    <cellStyle name="20% - Accent1 2 2 5" xfId="125"/>
    <cellStyle name="20% - Accent1 2 2 5 2" xfId="8093"/>
    <cellStyle name="20% - Accent1 2 2 5 2 2" xfId="10312"/>
    <cellStyle name="20% - Accent1 2 2 5 2 2 2" xfId="20875"/>
    <cellStyle name="20% - Accent1 2 2 5 2 3" xfId="12531"/>
    <cellStyle name="20% - Accent1 2 2 5 2 3 2" xfId="23094"/>
    <cellStyle name="20% - Accent1 2 2 5 2 4" xfId="14750"/>
    <cellStyle name="20% - Accent1 2 2 5 2 4 2" xfId="25313"/>
    <cellStyle name="20% - Accent1 2 2 5 2 5" xfId="18656"/>
    <cellStyle name="20% - Accent1 2 2 5 3" xfId="7360"/>
    <cellStyle name="20% - Accent1 2 2 5 3 2" xfId="9579"/>
    <cellStyle name="20% - Accent1 2 2 5 3 2 2" xfId="20142"/>
    <cellStyle name="20% - Accent1 2 2 5 3 3" xfId="11798"/>
    <cellStyle name="20% - Accent1 2 2 5 3 3 2" xfId="22361"/>
    <cellStyle name="20% - Accent1 2 2 5 3 4" xfId="14017"/>
    <cellStyle name="20% - Accent1 2 2 5 3 4 2" xfId="24580"/>
    <cellStyle name="20% - Accent1 2 2 5 3 5" xfId="17923"/>
    <cellStyle name="20% - Accent1 2 2 5 4" xfId="8836"/>
    <cellStyle name="20% - Accent1 2 2 5 4 2" xfId="19399"/>
    <cellStyle name="20% - Accent1 2 2 5 5" xfId="11055"/>
    <cellStyle name="20% - Accent1 2 2 5 5 2" xfId="21618"/>
    <cellStyle name="20% - Accent1 2 2 5 6" xfId="13274"/>
    <cellStyle name="20% - Accent1 2 2 5 6 2" xfId="23837"/>
    <cellStyle name="20% - Accent1 2 2 5 7" xfId="17174"/>
    <cellStyle name="20% - Accent1 2 2 6" xfId="126"/>
    <cellStyle name="20% - Accent1 2 2 6 2" xfId="8094"/>
    <cellStyle name="20% - Accent1 2 2 6 2 2" xfId="10313"/>
    <cellStyle name="20% - Accent1 2 2 6 2 2 2" xfId="20876"/>
    <cellStyle name="20% - Accent1 2 2 6 2 3" xfId="12532"/>
    <cellStyle name="20% - Accent1 2 2 6 2 3 2" xfId="23095"/>
    <cellStyle name="20% - Accent1 2 2 6 2 4" xfId="14751"/>
    <cellStyle name="20% - Accent1 2 2 6 2 4 2" xfId="25314"/>
    <cellStyle name="20% - Accent1 2 2 6 2 5" xfId="18657"/>
    <cellStyle name="20% - Accent1 2 2 6 3" xfId="7361"/>
    <cellStyle name="20% - Accent1 2 2 6 3 2" xfId="9580"/>
    <cellStyle name="20% - Accent1 2 2 6 3 2 2" xfId="20143"/>
    <cellStyle name="20% - Accent1 2 2 6 3 3" xfId="11799"/>
    <cellStyle name="20% - Accent1 2 2 6 3 3 2" xfId="22362"/>
    <cellStyle name="20% - Accent1 2 2 6 3 4" xfId="14018"/>
    <cellStyle name="20% - Accent1 2 2 6 3 4 2" xfId="24581"/>
    <cellStyle name="20% - Accent1 2 2 6 3 5" xfId="17924"/>
    <cellStyle name="20% - Accent1 2 2 6 4" xfId="8837"/>
    <cellStyle name="20% - Accent1 2 2 6 4 2" xfId="19400"/>
    <cellStyle name="20% - Accent1 2 2 6 5" xfId="11056"/>
    <cellStyle name="20% - Accent1 2 2 6 5 2" xfId="21619"/>
    <cellStyle name="20% - Accent1 2 2 6 6" xfId="13275"/>
    <cellStyle name="20% - Accent1 2 2 6 6 2" xfId="23838"/>
    <cellStyle name="20% - Accent1 2 2 6 7" xfId="17175"/>
    <cellStyle name="20% - Accent1 2 2 7" xfId="127"/>
    <cellStyle name="20% - Accent1 2 2 7 2" xfId="8095"/>
    <cellStyle name="20% - Accent1 2 2 7 2 2" xfId="10314"/>
    <cellStyle name="20% - Accent1 2 2 7 2 2 2" xfId="20877"/>
    <cellStyle name="20% - Accent1 2 2 7 2 3" xfId="12533"/>
    <cellStyle name="20% - Accent1 2 2 7 2 3 2" xfId="23096"/>
    <cellStyle name="20% - Accent1 2 2 7 2 4" xfId="14752"/>
    <cellStyle name="20% - Accent1 2 2 7 2 4 2" xfId="25315"/>
    <cellStyle name="20% - Accent1 2 2 7 2 5" xfId="18658"/>
    <cellStyle name="20% - Accent1 2 2 7 3" xfId="7362"/>
    <cellStyle name="20% - Accent1 2 2 7 3 2" xfId="9581"/>
    <cellStyle name="20% - Accent1 2 2 7 3 2 2" xfId="20144"/>
    <cellStyle name="20% - Accent1 2 2 7 3 3" xfId="11800"/>
    <cellStyle name="20% - Accent1 2 2 7 3 3 2" xfId="22363"/>
    <cellStyle name="20% - Accent1 2 2 7 3 4" xfId="14019"/>
    <cellStyle name="20% - Accent1 2 2 7 3 4 2" xfId="24582"/>
    <cellStyle name="20% - Accent1 2 2 7 3 5" xfId="17925"/>
    <cellStyle name="20% - Accent1 2 2 7 4" xfId="8838"/>
    <cellStyle name="20% - Accent1 2 2 7 4 2" xfId="19401"/>
    <cellStyle name="20% - Accent1 2 2 7 5" xfId="11057"/>
    <cellStyle name="20% - Accent1 2 2 7 5 2" xfId="21620"/>
    <cellStyle name="20% - Accent1 2 2 7 6" xfId="13276"/>
    <cellStyle name="20% - Accent1 2 2 7 6 2" xfId="23839"/>
    <cellStyle name="20% - Accent1 2 2 7 7" xfId="17176"/>
    <cellStyle name="20% - Accent1 2 2 8" xfId="128"/>
    <cellStyle name="20% - Accent1 2 2 8 2" xfId="8096"/>
    <cellStyle name="20% - Accent1 2 2 8 2 2" xfId="10315"/>
    <cellStyle name="20% - Accent1 2 2 8 2 2 2" xfId="20878"/>
    <cellStyle name="20% - Accent1 2 2 8 2 3" xfId="12534"/>
    <cellStyle name="20% - Accent1 2 2 8 2 3 2" xfId="23097"/>
    <cellStyle name="20% - Accent1 2 2 8 2 4" xfId="14753"/>
    <cellStyle name="20% - Accent1 2 2 8 2 4 2" xfId="25316"/>
    <cellStyle name="20% - Accent1 2 2 8 2 5" xfId="18659"/>
    <cellStyle name="20% - Accent1 2 2 8 3" xfId="7363"/>
    <cellStyle name="20% - Accent1 2 2 8 3 2" xfId="9582"/>
    <cellStyle name="20% - Accent1 2 2 8 3 2 2" xfId="20145"/>
    <cellStyle name="20% - Accent1 2 2 8 3 3" xfId="11801"/>
    <cellStyle name="20% - Accent1 2 2 8 3 3 2" xfId="22364"/>
    <cellStyle name="20% - Accent1 2 2 8 3 4" xfId="14020"/>
    <cellStyle name="20% - Accent1 2 2 8 3 4 2" xfId="24583"/>
    <cellStyle name="20% - Accent1 2 2 8 3 5" xfId="17926"/>
    <cellStyle name="20% - Accent1 2 2 8 4" xfId="8839"/>
    <cellStyle name="20% - Accent1 2 2 8 4 2" xfId="19402"/>
    <cellStyle name="20% - Accent1 2 2 8 5" xfId="11058"/>
    <cellStyle name="20% - Accent1 2 2 8 5 2" xfId="21621"/>
    <cellStyle name="20% - Accent1 2 2 8 6" xfId="13277"/>
    <cellStyle name="20% - Accent1 2 2 8 6 2" xfId="23840"/>
    <cellStyle name="20% - Accent1 2 2 8 7" xfId="17177"/>
    <cellStyle name="20% - Accent1 2 2 9" xfId="129"/>
    <cellStyle name="20% - Accent1 2 2 9 2" xfId="8097"/>
    <cellStyle name="20% - Accent1 2 2 9 2 2" xfId="10316"/>
    <cellStyle name="20% - Accent1 2 2 9 2 2 2" xfId="20879"/>
    <cellStyle name="20% - Accent1 2 2 9 2 3" xfId="12535"/>
    <cellStyle name="20% - Accent1 2 2 9 2 3 2" xfId="23098"/>
    <cellStyle name="20% - Accent1 2 2 9 2 4" xfId="14754"/>
    <cellStyle name="20% - Accent1 2 2 9 2 4 2" xfId="25317"/>
    <cellStyle name="20% - Accent1 2 2 9 2 5" xfId="18660"/>
    <cellStyle name="20% - Accent1 2 2 9 3" xfId="7364"/>
    <cellStyle name="20% - Accent1 2 2 9 3 2" xfId="9583"/>
    <cellStyle name="20% - Accent1 2 2 9 3 2 2" xfId="20146"/>
    <cellStyle name="20% - Accent1 2 2 9 3 3" xfId="11802"/>
    <cellStyle name="20% - Accent1 2 2 9 3 3 2" xfId="22365"/>
    <cellStyle name="20% - Accent1 2 2 9 3 4" xfId="14021"/>
    <cellStyle name="20% - Accent1 2 2 9 3 4 2" xfId="24584"/>
    <cellStyle name="20% - Accent1 2 2 9 3 5" xfId="17927"/>
    <cellStyle name="20% - Accent1 2 2 9 4" xfId="8840"/>
    <cellStyle name="20% - Accent1 2 2 9 4 2" xfId="19403"/>
    <cellStyle name="20% - Accent1 2 2 9 5" xfId="11059"/>
    <cellStyle name="20% - Accent1 2 2 9 5 2" xfId="21622"/>
    <cellStyle name="20% - Accent1 2 2 9 6" xfId="13278"/>
    <cellStyle name="20% - Accent1 2 2 9 6 2" xfId="23841"/>
    <cellStyle name="20% - Accent1 2 2 9 7" xfId="17178"/>
    <cellStyle name="20% - Accent1 2 3" xfId="130"/>
    <cellStyle name="20% - Accent1 2 3 10" xfId="8098"/>
    <cellStyle name="20% - Accent1 2 3 10 2" xfId="10317"/>
    <cellStyle name="20% - Accent1 2 3 10 2 2" xfId="20880"/>
    <cellStyle name="20% - Accent1 2 3 10 3" xfId="12536"/>
    <cellStyle name="20% - Accent1 2 3 10 3 2" xfId="23099"/>
    <cellStyle name="20% - Accent1 2 3 10 4" xfId="14755"/>
    <cellStyle name="20% - Accent1 2 3 10 4 2" xfId="25318"/>
    <cellStyle name="20% - Accent1 2 3 10 5" xfId="18661"/>
    <cellStyle name="20% - Accent1 2 3 11" xfId="7365"/>
    <cellStyle name="20% - Accent1 2 3 11 2" xfId="9584"/>
    <cellStyle name="20% - Accent1 2 3 11 2 2" xfId="20147"/>
    <cellStyle name="20% - Accent1 2 3 11 3" xfId="11803"/>
    <cellStyle name="20% - Accent1 2 3 11 3 2" xfId="22366"/>
    <cellStyle name="20% - Accent1 2 3 11 4" xfId="14022"/>
    <cellStyle name="20% - Accent1 2 3 11 4 2" xfId="24585"/>
    <cellStyle name="20% - Accent1 2 3 11 5" xfId="17928"/>
    <cellStyle name="20% - Accent1 2 3 12" xfId="8841"/>
    <cellStyle name="20% - Accent1 2 3 12 2" xfId="19404"/>
    <cellStyle name="20% - Accent1 2 3 13" xfId="11060"/>
    <cellStyle name="20% - Accent1 2 3 13 2" xfId="21623"/>
    <cellStyle name="20% - Accent1 2 3 14" xfId="13279"/>
    <cellStyle name="20% - Accent1 2 3 14 2" xfId="23842"/>
    <cellStyle name="20% - Accent1 2 3 15" xfId="17179"/>
    <cellStyle name="20% - Accent1 2 3 2" xfId="131"/>
    <cellStyle name="20% - Accent1 2 3 2 2" xfId="8099"/>
    <cellStyle name="20% - Accent1 2 3 2 2 2" xfId="10318"/>
    <cellStyle name="20% - Accent1 2 3 2 2 2 2" xfId="20881"/>
    <cellStyle name="20% - Accent1 2 3 2 2 3" xfId="12537"/>
    <cellStyle name="20% - Accent1 2 3 2 2 3 2" xfId="23100"/>
    <cellStyle name="20% - Accent1 2 3 2 2 4" xfId="14756"/>
    <cellStyle name="20% - Accent1 2 3 2 2 4 2" xfId="25319"/>
    <cellStyle name="20% - Accent1 2 3 2 2 5" xfId="18662"/>
    <cellStyle name="20% - Accent1 2 3 2 3" xfId="7366"/>
    <cellStyle name="20% - Accent1 2 3 2 3 2" xfId="9585"/>
    <cellStyle name="20% - Accent1 2 3 2 3 2 2" xfId="20148"/>
    <cellStyle name="20% - Accent1 2 3 2 3 3" xfId="11804"/>
    <cellStyle name="20% - Accent1 2 3 2 3 3 2" xfId="22367"/>
    <cellStyle name="20% - Accent1 2 3 2 3 4" xfId="14023"/>
    <cellStyle name="20% - Accent1 2 3 2 3 4 2" xfId="24586"/>
    <cellStyle name="20% - Accent1 2 3 2 3 5" xfId="17929"/>
    <cellStyle name="20% - Accent1 2 3 2 4" xfId="8842"/>
    <cellStyle name="20% - Accent1 2 3 2 4 2" xfId="19405"/>
    <cellStyle name="20% - Accent1 2 3 2 5" xfId="11061"/>
    <cellStyle name="20% - Accent1 2 3 2 5 2" xfId="21624"/>
    <cellStyle name="20% - Accent1 2 3 2 6" xfId="13280"/>
    <cellStyle name="20% - Accent1 2 3 2 6 2" xfId="23843"/>
    <cellStyle name="20% - Accent1 2 3 2 7" xfId="17180"/>
    <cellStyle name="20% - Accent1 2 3 3" xfId="132"/>
    <cellStyle name="20% - Accent1 2 3 3 2" xfId="8100"/>
    <cellStyle name="20% - Accent1 2 3 3 2 2" xfId="10319"/>
    <cellStyle name="20% - Accent1 2 3 3 2 2 2" xfId="20882"/>
    <cellStyle name="20% - Accent1 2 3 3 2 3" xfId="12538"/>
    <cellStyle name="20% - Accent1 2 3 3 2 3 2" xfId="23101"/>
    <cellStyle name="20% - Accent1 2 3 3 2 4" xfId="14757"/>
    <cellStyle name="20% - Accent1 2 3 3 2 4 2" xfId="25320"/>
    <cellStyle name="20% - Accent1 2 3 3 2 5" xfId="18663"/>
    <cellStyle name="20% - Accent1 2 3 3 3" xfId="7367"/>
    <cellStyle name="20% - Accent1 2 3 3 3 2" xfId="9586"/>
    <cellStyle name="20% - Accent1 2 3 3 3 2 2" xfId="20149"/>
    <cellStyle name="20% - Accent1 2 3 3 3 3" xfId="11805"/>
    <cellStyle name="20% - Accent1 2 3 3 3 3 2" xfId="22368"/>
    <cellStyle name="20% - Accent1 2 3 3 3 4" xfId="14024"/>
    <cellStyle name="20% - Accent1 2 3 3 3 4 2" xfId="24587"/>
    <cellStyle name="20% - Accent1 2 3 3 3 5" xfId="17930"/>
    <cellStyle name="20% - Accent1 2 3 3 4" xfId="8843"/>
    <cellStyle name="20% - Accent1 2 3 3 4 2" xfId="19406"/>
    <cellStyle name="20% - Accent1 2 3 3 5" xfId="11062"/>
    <cellStyle name="20% - Accent1 2 3 3 5 2" xfId="21625"/>
    <cellStyle name="20% - Accent1 2 3 3 6" xfId="13281"/>
    <cellStyle name="20% - Accent1 2 3 3 6 2" xfId="23844"/>
    <cellStyle name="20% - Accent1 2 3 3 7" xfId="17181"/>
    <cellStyle name="20% - Accent1 2 3 4" xfId="133"/>
    <cellStyle name="20% - Accent1 2 3 4 2" xfId="8101"/>
    <cellStyle name="20% - Accent1 2 3 4 2 2" xfId="10320"/>
    <cellStyle name="20% - Accent1 2 3 4 2 2 2" xfId="20883"/>
    <cellStyle name="20% - Accent1 2 3 4 2 3" xfId="12539"/>
    <cellStyle name="20% - Accent1 2 3 4 2 3 2" xfId="23102"/>
    <cellStyle name="20% - Accent1 2 3 4 2 4" xfId="14758"/>
    <cellStyle name="20% - Accent1 2 3 4 2 4 2" xfId="25321"/>
    <cellStyle name="20% - Accent1 2 3 4 2 5" xfId="18664"/>
    <cellStyle name="20% - Accent1 2 3 4 3" xfId="7368"/>
    <cellStyle name="20% - Accent1 2 3 4 3 2" xfId="9587"/>
    <cellStyle name="20% - Accent1 2 3 4 3 2 2" xfId="20150"/>
    <cellStyle name="20% - Accent1 2 3 4 3 3" xfId="11806"/>
    <cellStyle name="20% - Accent1 2 3 4 3 3 2" xfId="22369"/>
    <cellStyle name="20% - Accent1 2 3 4 3 4" xfId="14025"/>
    <cellStyle name="20% - Accent1 2 3 4 3 4 2" xfId="24588"/>
    <cellStyle name="20% - Accent1 2 3 4 3 5" xfId="17931"/>
    <cellStyle name="20% - Accent1 2 3 4 4" xfId="8844"/>
    <cellStyle name="20% - Accent1 2 3 4 4 2" xfId="19407"/>
    <cellStyle name="20% - Accent1 2 3 4 5" xfId="11063"/>
    <cellStyle name="20% - Accent1 2 3 4 5 2" xfId="21626"/>
    <cellStyle name="20% - Accent1 2 3 4 6" xfId="13282"/>
    <cellStyle name="20% - Accent1 2 3 4 6 2" xfId="23845"/>
    <cellStyle name="20% - Accent1 2 3 4 7" xfId="17182"/>
    <cellStyle name="20% - Accent1 2 3 5" xfId="134"/>
    <cellStyle name="20% - Accent1 2 3 5 2" xfId="8102"/>
    <cellStyle name="20% - Accent1 2 3 5 2 2" xfId="10321"/>
    <cellStyle name="20% - Accent1 2 3 5 2 2 2" xfId="20884"/>
    <cellStyle name="20% - Accent1 2 3 5 2 3" xfId="12540"/>
    <cellStyle name="20% - Accent1 2 3 5 2 3 2" xfId="23103"/>
    <cellStyle name="20% - Accent1 2 3 5 2 4" xfId="14759"/>
    <cellStyle name="20% - Accent1 2 3 5 2 4 2" xfId="25322"/>
    <cellStyle name="20% - Accent1 2 3 5 2 5" xfId="18665"/>
    <cellStyle name="20% - Accent1 2 3 5 3" xfId="7369"/>
    <cellStyle name="20% - Accent1 2 3 5 3 2" xfId="9588"/>
    <cellStyle name="20% - Accent1 2 3 5 3 2 2" xfId="20151"/>
    <cellStyle name="20% - Accent1 2 3 5 3 3" xfId="11807"/>
    <cellStyle name="20% - Accent1 2 3 5 3 3 2" xfId="22370"/>
    <cellStyle name="20% - Accent1 2 3 5 3 4" xfId="14026"/>
    <cellStyle name="20% - Accent1 2 3 5 3 4 2" xfId="24589"/>
    <cellStyle name="20% - Accent1 2 3 5 3 5" xfId="17932"/>
    <cellStyle name="20% - Accent1 2 3 5 4" xfId="8845"/>
    <cellStyle name="20% - Accent1 2 3 5 4 2" xfId="19408"/>
    <cellStyle name="20% - Accent1 2 3 5 5" xfId="11064"/>
    <cellStyle name="20% - Accent1 2 3 5 5 2" xfId="21627"/>
    <cellStyle name="20% - Accent1 2 3 5 6" xfId="13283"/>
    <cellStyle name="20% - Accent1 2 3 5 6 2" xfId="23846"/>
    <cellStyle name="20% - Accent1 2 3 5 7" xfId="17183"/>
    <cellStyle name="20% - Accent1 2 3 6" xfId="135"/>
    <cellStyle name="20% - Accent1 2 3 6 2" xfId="8103"/>
    <cellStyle name="20% - Accent1 2 3 6 2 2" xfId="10322"/>
    <cellStyle name="20% - Accent1 2 3 6 2 2 2" xfId="20885"/>
    <cellStyle name="20% - Accent1 2 3 6 2 3" xfId="12541"/>
    <cellStyle name="20% - Accent1 2 3 6 2 3 2" xfId="23104"/>
    <cellStyle name="20% - Accent1 2 3 6 2 4" xfId="14760"/>
    <cellStyle name="20% - Accent1 2 3 6 2 4 2" xfId="25323"/>
    <cellStyle name="20% - Accent1 2 3 6 2 5" xfId="18666"/>
    <cellStyle name="20% - Accent1 2 3 6 3" xfId="7370"/>
    <cellStyle name="20% - Accent1 2 3 6 3 2" xfId="9589"/>
    <cellStyle name="20% - Accent1 2 3 6 3 2 2" xfId="20152"/>
    <cellStyle name="20% - Accent1 2 3 6 3 3" xfId="11808"/>
    <cellStyle name="20% - Accent1 2 3 6 3 3 2" xfId="22371"/>
    <cellStyle name="20% - Accent1 2 3 6 3 4" xfId="14027"/>
    <cellStyle name="20% - Accent1 2 3 6 3 4 2" xfId="24590"/>
    <cellStyle name="20% - Accent1 2 3 6 3 5" xfId="17933"/>
    <cellStyle name="20% - Accent1 2 3 6 4" xfId="8846"/>
    <cellStyle name="20% - Accent1 2 3 6 4 2" xfId="19409"/>
    <cellStyle name="20% - Accent1 2 3 6 5" xfId="11065"/>
    <cellStyle name="20% - Accent1 2 3 6 5 2" xfId="21628"/>
    <cellStyle name="20% - Accent1 2 3 6 6" xfId="13284"/>
    <cellStyle name="20% - Accent1 2 3 6 6 2" xfId="23847"/>
    <cellStyle name="20% - Accent1 2 3 6 7" xfId="17184"/>
    <cellStyle name="20% - Accent1 2 3 7" xfId="136"/>
    <cellStyle name="20% - Accent1 2 3 7 2" xfId="8104"/>
    <cellStyle name="20% - Accent1 2 3 7 2 2" xfId="10323"/>
    <cellStyle name="20% - Accent1 2 3 7 2 2 2" xfId="20886"/>
    <cellStyle name="20% - Accent1 2 3 7 2 3" xfId="12542"/>
    <cellStyle name="20% - Accent1 2 3 7 2 3 2" xfId="23105"/>
    <cellStyle name="20% - Accent1 2 3 7 2 4" xfId="14761"/>
    <cellStyle name="20% - Accent1 2 3 7 2 4 2" xfId="25324"/>
    <cellStyle name="20% - Accent1 2 3 7 2 5" xfId="18667"/>
    <cellStyle name="20% - Accent1 2 3 7 3" xfId="7371"/>
    <cellStyle name="20% - Accent1 2 3 7 3 2" xfId="9590"/>
    <cellStyle name="20% - Accent1 2 3 7 3 2 2" xfId="20153"/>
    <cellStyle name="20% - Accent1 2 3 7 3 3" xfId="11809"/>
    <cellStyle name="20% - Accent1 2 3 7 3 3 2" xfId="22372"/>
    <cellStyle name="20% - Accent1 2 3 7 3 4" xfId="14028"/>
    <cellStyle name="20% - Accent1 2 3 7 3 4 2" xfId="24591"/>
    <cellStyle name="20% - Accent1 2 3 7 3 5" xfId="17934"/>
    <cellStyle name="20% - Accent1 2 3 7 4" xfId="8847"/>
    <cellStyle name="20% - Accent1 2 3 7 4 2" xfId="19410"/>
    <cellStyle name="20% - Accent1 2 3 7 5" xfId="11066"/>
    <cellStyle name="20% - Accent1 2 3 7 5 2" xfId="21629"/>
    <cellStyle name="20% - Accent1 2 3 7 6" xfId="13285"/>
    <cellStyle name="20% - Accent1 2 3 7 6 2" xfId="23848"/>
    <cellStyle name="20% - Accent1 2 3 7 7" xfId="17185"/>
    <cellStyle name="20% - Accent1 2 3 8" xfId="137"/>
    <cellStyle name="20% - Accent1 2 3 8 2" xfId="8105"/>
    <cellStyle name="20% - Accent1 2 3 8 2 2" xfId="10324"/>
    <cellStyle name="20% - Accent1 2 3 8 2 2 2" xfId="20887"/>
    <cellStyle name="20% - Accent1 2 3 8 2 3" xfId="12543"/>
    <cellStyle name="20% - Accent1 2 3 8 2 3 2" xfId="23106"/>
    <cellStyle name="20% - Accent1 2 3 8 2 4" xfId="14762"/>
    <cellStyle name="20% - Accent1 2 3 8 2 4 2" xfId="25325"/>
    <cellStyle name="20% - Accent1 2 3 8 2 5" xfId="18668"/>
    <cellStyle name="20% - Accent1 2 3 8 3" xfId="7372"/>
    <cellStyle name="20% - Accent1 2 3 8 3 2" xfId="9591"/>
    <cellStyle name="20% - Accent1 2 3 8 3 2 2" xfId="20154"/>
    <cellStyle name="20% - Accent1 2 3 8 3 3" xfId="11810"/>
    <cellStyle name="20% - Accent1 2 3 8 3 3 2" xfId="22373"/>
    <cellStyle name="20% - Accent1 2 3 8 3 4" xfId="14029"/>
    <cellStyle name="20% - Accent1 2 3 8 3 4 2" xfId="24592"/>
    <cellStyle name="20% - Accent1 2 3 8 3 5" xfId="17935"/>
    <cellStyle name="20% - Accent1 2 3 8 4" xfId="8848"/>
    <cellStyle name="20% - Accent1 2 3 8 4 2" xfId="19411"/>
    <cellStyle name="20% - Accent1 2 3 8 5" xfId="11067"/>
    <cellStyle name="20% - Accent1 2 3 8 5 2" xfId="21630"/>
    <cellStyle name="20% - Accent1 2 3 8 6" xfId="13286"/>
    <cellStyle name="20% - Accent1 2 3 8 6 2" xfId="23849"/>
    <cellStyle name="20% - Accent1 2 3 8 7" xfId="17186"/>
    <cellStyle name="20% - Accent1 2 3 9" xfId="138"/>
    <cellStyle name="20% - Accent1 2 3 9 2" xfId="8106"/>
    <cellStyle name="20% - Accent1 2 3 9 2 2" xfId="10325"/>
    <cellStyle name="20% - Accent1 2 3 9 2 2 2" xfId="20888"/>
    <cellStyle name="20% - Accent1 2 3 9 2 3" xfId="12544"/>
    <cellStyle name="20% - Accent1 2 3 9 2 3 2" xfId="23107"/>
    <cellStyle name="20% - Accent1 2 3 9 2 4" xfId="14763"/>
    <cellStyle name="20% - Accent1 2 3 9 2 4 2" xfId="25326"/>
    <cellStyle name="20% - Accent1 2 3 9 2 5" xfId="18669"/>
    <cellStyle name="20% - Accent1 2 3 9 3" xfId="7373"/>
    <cellStyle name="20% - Accent1 2 3 9 3 2" xfId="9592"/>
    <cellStyle name="20% - Accent1 2 3 9 3 2 2" xfId="20155"/>
    <cellStyle name="20% - Accent1 2 3 9 3 3" xfId="11811"/>
    <cellStyle name="20% - Accent1 2 3 9 3 3 2" xfId="22374"/>
    <cellStyle name="20% - Accent1 2 3 9 3 4" xfId="14030"/>
    <cellStyle name="20% - Accent1 2 3 9 3 4 2" xfId="24593"/>
    <cellStyle name="20% - Accent1 2 3 9 3 5" xfId="17936"/>
    <cellStyle name="20% - Accent1 2 3 9 4" xfId="8849"/>
    <cellStyle name="20% - Accent1 2 3 9 4 2" xfId="19412"/>
    <cellStyle name="20% - Accent1 2 3 9 5" xfId="11068"/>
    <cellStyle name="20% - Accent1 2 3 9 5 2" xfId="21631"/>
    <cellStyle name="20% - Accent1 2 3 9 6" xfId="13287"/>
    <cellStyle name="20% - Accent1 2 3 9 6 2" xfId="23850"/>
    <cellStyle name="20% - Accent1 2 3 9 7" xfId="17187"/>
    <cellStyle name="20% - Accent1 2 4" xfId="139"/>
    <cellStyle name="20% - Accent1 2 4 10" xfId="8107"/>
    <cellStyle name="20% - Accent1 2 4 10 2" xfId="10326"/>
    <cellStyle name="20% - Accent1 2 4 10 2 2" xfId="20889"/>
    <cellStyle name="20% - Accent1 2 4 10 3" xfId="12545"/>
    <cellStyle name="20% - Accent1 2 4 10 3 2" xfId="23108"/>
    <cellStyle name="20% - Accent1 2 4 10 4" xfId="14764"/>
    <cellStyle name="20% - Accent1 2 4 10 4 2" xfId="25327"/>
    <cellStyle name="20% - Accent1 2 4 10 5" xfId="18670"/>
    <cellStyle name="20% - Accent1 2 4 11" xfId="7374"/>
    <cellStyle name="20% - Accent1 2 4 11 2" xfId="9593"/>
    <cellStyle name="20% - Accent1 2 4 11 2 2" xfId="20156"/>
    <cellStyle name="20% - Accent1 2 4 11 3" xfId="11812"/>
    <cellStyle name="20% - Accent1 2 4 11 3 2" xfId="22375"/>
    <cellStyle name="20% - Accent1 2 4 11 4" xfId="14031"/>
    <cellStyle name="20% - Accent1 2 4 11 4 2" xfId="24594"/>
    <cellStyle name="20% - Accent1 2 4 11 5" xfId="17937"/>
    <cellStyle name="20% - Accent1 2 4 12" xfId="8850"/>
    <cellStyle name="20% - Accent1 2 4 12 2" xfId="19413"/>
    <cellStyle name="20% - Accent1 2 4 13" xfId="11069"/>
    <cellStyle name="20% - Accent1 2 4 13 2" xfId="21632"/>
    <cellStyle name="20% - Accent1 2 4 14" xfId="13288"/>
    <cellStyle name="20% - Accent1 2 4 14 2" xfId="23851"/>
    <cellStyle name="20% - Accent1 2 4 15" xfId="17188"/>
    <cellStyle name="20% - Accent1 2 4 2" xfId="140"/>
    <cellStyle name="20% - Accent1 2 4 2 2" xfId="8108"/>
    <cellStyle name="20% - Accent1 2 4 2 2 2" xfId="10327"/>
    <cellStyle name="20% - Accent1 2 4 2 2 2 2" xfId="20890"/>
    <cellStyle name="20% - Accent1 2 4 2 2 3" xfId="12546"/>
    <cellStyle name="20% - Accent1 2 4 2 2 3 2" xfId="23109"/>
    <cellStyle name="20% - Accent1 2 4 2 2 4" xfId="14765"/>
    <cellStyle name="20% - Accent1 2 4 2 2 4 2" xfId="25328"/>
    <cellStyle name="20% - Accent1 2 4 2 2 5" xfId="18671"/>
    <cellStyle name="20% - Accent1 2 4 2 3" xfId="7375"/>
    <cellStyle name="20% - Accent1 2 4 2 3 2" xfId="9594"/>
    <cellStyle name="20% - Accent1 2 4 2 3 2 2" xfId="20157"/>
    <cellStyle name="20% - Accent1 2 4 2 3 3" xfId="11813"/>
    <cellStyle name="20% - Accent1 2 4 2 3 3 2" xfId="22376"/>
    <cellStyle name="20% - Accent1 2 4 2 3 4" xfId="14032"/>
    <cellStyle name="20% - Accent1 2 4 2 3 4 2" xfId="24595"/>
    <cellStyle name="20% - Accent1 2 4 2 3 5" xfId="17938"/>
    <cellStyle name="20% - Accent1 2 4 2 4" xfId="8851"/>
    <cellStyle name="20% - Accent1 2 4 2 4 2" xfId="19414"/>
    <cellStyle name="20% - Accent1 2 4 2 5" xfId="11070"/>
    <cellStyle name="20% - Accent1 2 4 2 5 2" xfId="21633"/>
    <cellStyle name="20% - Accent1 2 4 2 6" xfId="13289"/>
    <cellStyle name="20% - Accent1 2 4 2 6 2" xfId="23852"/>
    <cellStyle name="20% - Accent1 2 4 2 7" xfId="17189"/>
    <cellStyle name="20% - Accent1 2 4 3" xfId="141"/>
    <cellStyle name="20% - Accent1 2 4 3 2" xfId="8109"/>
    <cellStyle name="20% - Accent1 2 4 3 2 2" xfId="10328"/>
    <cellStyle name="20% - Accent1 2 4 3 2 2 2" xfId="20891"/>
    <cellStyle name="20% - Accent1 2 4 3 2 3" xfId="12547"/>
    <cellStyle name="20% - Accent1 2 4 3 2 3 2" xfId="23110"/>
    <cellStyle name="20% - Accent1 2 4 3 2 4" xfId="14766"/>
    <cellStyle name="20% - Accent1 2 4 3 2 4 2" xfId="25329"/>
    <cellStyle name="20% - Accent1 2 4 3 2 5" xfId="18672"/>
    <cellStyle name="20% - Accent1 2 4 3 3" xfId="7376"/>
    <cellStyle name="20% - Accent1 2 4 3 3 2" xfId="9595"/>
    <cellStyle name="20% - Accent1 2 4 3 3 2 2" xfId="20158"/>
    <cellStyle name="20% - Accent1 2 4 3 3 3" xfId="11814"/>
    <cellStyle name="20% - Accent1 2 4 3 3 3 2" xfId="22377"/>
    <cellStyle name="20% - Accent1 2 4 3 3 4" xfId="14033"/>
    <cellStyle name="20% - Accent1 2 4 3 3 4 2" xfId="24596"/>
    <cellStyle name="20% - Accent1 2 4 3 3 5" xfId="17939"/>
    <cellStyle name="20% - Accent1 2 4 3 4" xfId="8852"/>
    <cellStyle name="20% - Accent1 2 4 3 4 2" xfId="19415"/>
    <cellStyle name="20% - Accent1 2 4 3 5" xfId="11071"/>
    <cellStyle name="20% - Accent1 2 4 3 5 2" xfId="21634"/>
    <cellStyle name="20% - Accent1 2 4 3 6" xfId="13290"/>
    <cellStyle name="20% - Accent1 2 4 3 6 2" xfId="23853"/>
    <cellStyle name="20% - Accent1 2 4 3 7" xfId="17190"/>
    <cellStyle name="20% - Accent1 2 4 4" xfId="142"/>
    <cellStyle name="20% - Accent1 2 4 4 2" xfId="8110"/>
    <cellStyle name="20% - Accent1 2 4 4 2 2" xfId="10329"/>
    <cellStyle name="20% - Accent1 2 4 4 2 2 2" xfId="20892"/>
    <cellStyle name="20% - Accent1 2 4 4 2 3" xfId="12548"/>
    <cellStyle name="20% - Accent1 2 4 4 2 3 2" xfId="23111"/>
    <cellStyle name="20% - Accent1 2 4 4 2 4" xfId="14767"/>
    <cellStyle name="20% - Accent1 2 4 4 2 4 2" xfId="25330"/>
    <cellStyle name="20% - Accent1 2 4 4 2 5" xfId="18673"/>
    <cellStyle name="20% - Accent1 2 4 4 3" xfId="7377"/>
    <cellStyle name="20% - Accent1 2 4 4 3 2" xfId="9596"/>
    <cellStyle name="20% - Accent1 2 4 4 3 2 2" xfId="20159"/>
    <cellStyle name="20% - Accent1 2 4 4 3 3" xfId="11815"/>
    <cellStyle name="20% - Accent1 2 4 4 3 3 2" xfId="22378"/>
    <cellStyle name="20% - Accent1 2 4 4 3 4" xfId="14034"/>
    <cellStyle name="20% - Accent1 2 4 4 3 4 2" xfId="24597"/>
    <cellStyle name="20% - Accent1 2 4 4 3 5" xfId="17940"/>
    <cellStyle name="20% - Accent1 2 4 4 4" xfId="8853"/>
    <cellStyle name="20% - Accent1 2 4 4 4 2" xfId="19416"/>
    <cellStyle name="20% - Accent1 2 4 4 5" xfId="11072"/>
    <cellStyle name="20% - Accent1 2 4 4 5 2" xfId="21635"/>
    <cellStyle name="20% - Accent1 2 4 4 6" xfId="13291"/>
    <cellStyle name="20% - Accent1 2 4 4 6 2" xfId="23854"/>
    <cellStyle name="20% - Accent1 2 4 4 7" xfId="17191"/>
    <cellStyle name="20% - Accent1 2 4 5" xfId="143"/>
    <cellStyle name="20% - Accent1 2 4 5 2" xfId="8111"/>
    <cellStyle name="20% - Accent1 2 4 5 2 2" xfId="10330"/>
    <cellStyle name="20% - Accent1 2 4 5 2 2 2" xfId="20893"/>
    <cellStyle name="20% - Accent1 2 4 5 2 3" xfId="12549"/>
    <cellStyle name="20% - Accent1 2 4 5 2 3 2" xfId="23112"/>
    <cellStyle name="20% - Accent1 2 4 5 2 4" xfId="14768"/>
    <cellStyle name="20% - Accent1 2 4 5 2 4 2" xfId="25331"/>
    <cellStyle name="20% - Accent1 2 4 5 2 5" xfId="18674"/>
    <cellStyle name="20% - Accent1 2 4 5 3" xfId="7378"/>
    <cellStyle name="20% - Accent1 2 4 5 3 2" xfId="9597"/>
    <cellStyle name="20% - Accent1 2 4 5 3 2 2" xfId="20160"/>
    <cellStyle name="20% - Accent1 2 4 5 3 3" xfId="11816"/>
    <cellStyle name="20% - Accent1 2 4 5 3 3 2" xfId="22379"/>
    <cellStyle name="20% - Accent1 2 4 5 3 4" xfId="14035"/>
    <cellStyle name="20% - Accent1 2 4 5 3 4 2" xfId="24598"/>
    <cellStyle name="20% - Accent1 2 4 5 3 5" xfId="17941"/>
    <cellStyle name="20% - Accent1 2 4 5 4" xfId="8854"/>
    <cellStyle name="20% - Accent1 2 4 5 4 2" xfId="19417"/>
    <cellStyle name="20% - Accent1 2 4 5 5" xfId="11073"/>
    <cellStyle name="20% - Accent1 2 4 5 5 2" xfId="21636"/>
    <cellStyle name="20% - Accent1 2 4 5 6" xfId="13292"/>
    <cellStyle name="20% - Accent1 2 4 5 6 2" xfId="23855"/>
    <cellStyle name="20% - Accent1 2 4 5 7" xfId="17192"/>
    <cellStyle name="20% - Accent1 2 4 6" xfId="144"/>
    <cellStyle name="20% - Accent1 2 4 6 2" xfId="8112"/>
    <cellStyle name="20% - Accent1 2 4 6 2 2" xfId="10331"/>
    <cellStyle name="20% - Accent1 2 4 6 2 2 2" xfId="20894"/>
    <cellStyle name="20% - Accent1 2 4 6 2 3" xfId="12550"/>
    <cellStyle name="20% - Accent1 2 4 6 2 3 2" xfId="23113"/>
    <cellStyle name="20% - Accent1 2 4 6 2 4" xfId="14769"/>
    <cellStyle name="20% - Accent1 2 4 6 2 4 2" xfId="25332"/>
    <cellStyle name="20% - Accent1 2 4 6 2 5" xfId="18675"/>
    <cellStyle name="20% - Accent1 2 4 6 3" xfId="7379"/>
    <cellStyle name="20% - Accent1 2 4 6 3 2" xfId="9598"/>
    <cellStyle name="20% - Accent1 2 4 6 3 2 2" xfId="20161"/>
    <cellStyle name="20% - Accent1 2 4 6 3 3" xfId="11817"/>
    <cellStyle name="20% - Accent1 2 4 6 3 3 2" xfId="22380"/>
    <cellStyle name="20% - Accent1 2 4 6 3 4" xfId="14036"/>
    <cellStyle name="20% - Accent1 2 4 6 3 4 2" xfId="24599"/>
    <cellStyle name="20% - Accent1 2 4 6 3 5" xfId="17942"/>
    <cellStyle name="20% - Accent1 2 4 6 4" xfId="8855"/>
    <cellStyle name="20% - Accent1 2 4 6 4 2" xfId="19418"/>
    <cellStyle name="20% - Accent1 2 4 6 5" xfId="11074"/>
    <cellStyle name="20% - Accent1 2 4 6 5 2" xfId="21637"/>
    <cellStyle name="20% - Accent1 2 4 6 6" xfId="13293"/>
    <cellStyle name="20% - Accent1 2 4 6 6 2" xfId="23856"/>
    <cellStyle name="20% - Accent1 2 4 6 7" xfId="17193"/>
    <cellStyle name="20% - Accent1 2 4 7" xfId="145"/>
    <cellStyle name="20% - Accent1 2 4 7 2" xfId="8113"/>
    <cellStyle name="20% - Accent1 2 4 7 2 2" xfId="10332"/>
    <cellStyle name="20% - Accent1 2 4 7 2 2 2" xfId="20895"/>
    <cellStyle name="20% - Accent1 2 4 7 2 3" xfId="12551"/>
    <cellStyle name="20% - Accent1 2 4 7 2 3 2" xfId="23114"/>
    <cellStyle name="20% - Accent1 2 4 7 2 4" xfId="14770"/>
    <cellStyle name="20% - Accent1 2 4 7 2 4 2" xfId="25333"/>
    <cellStyle name="20% - Accent1 2 4 7 2 5" xfId="18676"/>
    <cellStyle name="20% - Accent1 2 4 7 3" xfId="7380"/>
    <cellStyle name="20% - Accent1 2 4 7 3 2" xfId="9599"/>
    <cellStyle name="20% - Accent1 2 4 7 3 2 2" xfId="20162"/>
    <cellStyle name="20% - Accent1 2 4 7 3 3" xfId="11818"/>
    <cellStyle name="20% - Accent1 2 4 7 3 3 2" xfId="22381"/>
    <cellStyle name="20% - Accent1 2 4 7 3 4" xfId="14037"/>
    <cellStyle name="20% - Accent1 2 4 7 3 4 2" xfId="24600"/>
    <cellStyle name="20% - Accent1 2 4 7 3 5" xfId="17943"/>
    <cellStyle name="20% - Accent1 2 4 7 4" xfId="8856"/>
    <cellStyle name="20% - Accent1 2 4 7 4 2" xfId="19419"/>
    <cellStyle name="20% - Accent1 2 4 7 5" xfId="11075"/>
    <cellStyle name="20% - Accent1 2 4 7 5 2" xfId="21638"/>
    <cellStyle name="20% - Accent1 2 4 7 6" xfId="13294"/>
    <cellStyle name="20% - Accent1 2 4 7 6 2" xfId="23857"/>
    <cellStyle name="20% - Accent1 2 4 7 7" xfId="17194"/>
    <cellStyle name="20% - Accent1 2 4 8" xfId="146"/>
    <cellStyle name="20% - Accent1 2 4 8 2" xfId="8114"/>
    <cellStyle name="20% - Accent1 2 4 8 2 2" xfId="10333"/>
    <cellStyle name="20% - Accent1 2 4 8 2 2 2" xfId="20896"/>
    <cellStyle name="20% - Accent1 2 4 8 2 3" xfId="12552"/>
    <cellStyle name="20% - Accent1 2 4 8 2 3 2" xfId="23115"/>
    <cellStyle name="20% - Accent1 2 4 8 2 4" xfId="14771"/>
    <cellStyle name="20% - Accent1 2 4 8 2 4 2" xfId="25334"/>
    <cellStyle name="20% - Accent1 2 4 8 2 5" xfId="18677"/>
    <cellStyle name="20% - Accent1 2 4 8 3" xfId="7381"/>
    <cellStyle name="20% - Accent1 2 4 8 3 2" xfId="9600"/>
    <cellStyle name="20% - Accent1 2 4 8 3 2 2" xfId="20163"/>
    <cellStyle name="20% - Accent1 2 4 8 3 3" xfId="11819"/>
    <cellStyle name="20% - Accent1 2 4 8 3 3 2" xfId="22382"/>
    <cellStyle name="20% - Accent1 2 4 8 3 4" xfId="14038"/>
    <cellStyle name="20% - Accent1 2 4 8 3 4 2" xfId="24601"/>
    <cellStyle name="20% - Accent1 2 4 8 3 5" xfId="17944"/>
    <cellStyle name="20% - Accent1 2 4 8 4" xfId="8857"/>
    <cellStyle name="20% - Accent1 2 4 8 4 2" xfId="19420"/>
    <cellStyle name="20% - Accent1 2 4 8 5" xfId="11076"/>
    <cellStyle name="20% - Accent1 2 4 8 5 2" xfId="21639"/>
    <cellStyle name="20% - Accent1 2 4 8 6" xfId="13295"/>
    <cellStyle name="20% - Accent1 2 4 8 6 2" xfId="23858"/>
    <cellStyle name="20% - Accent1 2 4 8 7" xfId="17195"/>
    <cellStyle name="20% - Accent1 2 4 9" xfId="147"/>
    <cellStyle name="20% - Accent1 2 4 9 2" xfId="8115"/>
    <cellStyle name="20% - Accent1 2 4 9 2 2" xfId="10334"/>
    <cellStyle name="20% - Accent1 2 4 9 2 2 2" xfId="20897"/>
    <cellStyle name="20% - Accent1 2 4 9 2 3" xfId="12553"/>
    <cellStyle name="20% - Accent1 2 4 9 2 3 2" xfId="23116"/>
    <cellStyle name="20% - Accent1 2 4 9 2 4" xfId="14772"/>
    <cellStyle name="20% - Accent1 2 4 9 2 4 2" xfId="25335"/>
    <cellStyle name="20% - Accent1 2 4 9 2 5" xfId="18678"/>
    <cellStyle name="20% - Accent1 2 4 9 3" xfId="7382"/>
    <cellStyle name="20% - Accent1 2 4 9 3 2" xfId="9601"/>
    <cellStyle name="20% - Accent1 2 4 9 3 2 2" xfId="20164"/>
    <cellStyle name="20% - Accent1 2 4 9 3 3" xfId="11820"/>
    <cellStyle name="20% - Accent1 2 4 9 3 3 2" xfId="22383"/>
    <cellStyle name="20% - Accent1 2 4 9 3 4" xfId="14039"/>
    <cellStyle name="20% - Accent1 2 4 9 3 4 2" xfId="24602"/>
    <cellStyle name="20% - Accent1 2 4 9 3 5" xfId="17945"/>
    <cellStyle name="20% - Accent1 2 4 9 4" xfId="8858"/>
    <cellStyle name="20% - Accent1 2 4 9 4 2" xfId="19421"/>
    <cellStyle name="20% - Accent1 2 4 9 5" xfId="11077"/>
    <cellStyle name="20% - Accent1 2 4 9 5 2" xfId="21640"/>
    <cellStyle name="20% - Accent1 2 4 9 6" xfId="13296"/>
    <cellStyle name="20% - Accent1 2 4 9 6 2" xfId="23859"/>
    <cellStyle name="20% - Accent1 2 4 9 7" xfId="17196"/>
    <cellStyle name="20% - Accent1 2 5" xfId="148"/>
    <cellStyle name="20% - Accent1 2 5 10" xfId="8116"/>
    <cellStyle name="20% - Accent1 2 5 10 2" xfId="10335"/>
    <cellStyle name="20% - Accent1 2 5 10 2 2" xfId="20898"/>
    <cellStyle name="20% - Accent1 2 5 10 3" xfId="12554"/>
    <cellStyle name="20% - Accent1 2 5 10 3 2" xfId="23117"/>
    <cellStyle name="20% - Accent1 2 5 10 4" xfId="14773"/>
    <cellStyle name="20% - Accent1 2 5 10 4 2" xfId="25336"/>
    <cellStyle name="20% - Accent1 2 5 10 5" xfId="18679"/>
    <cellStyle name="20% - Accent1 2 5 11" xfId="7383"/>
    <cellStyle name="20% - Accent1 2 5 11 2" xfId="9602"/>
    <cellStyle name="20% - Accent1 2 5 11 2 2" xfId="20165"/>
    <cellStyle name="20% - Accent1 2 5 11 3" xfId="11821"/>
    <cellStyle name="20% - Accent1 2 5 11 3 2" xfId="22384"/>
    <cellStyle name="20% - Accent1 2 5 11 4" xfId="14040"/>
    <cellStyle name="20% - Accent1 2 5 11 4 2" xfId="24603"/>
    <cellStyle name="20% - Accent1 2 5 11 5" xfId="17946"/>
    <cellStyle name="20% - Accent1 2 5 12" xfId="8859"/>
    <cellStyle name="20% - Accent1 2 5 12 2" xfId="19422"/>
    <cellStyle name="20% - Accent1 2 5 13" xfId="11078"/>
    <cellStyle name="20% - Accent1 2 5 13 2" xfId="21641"/>
    <cellStyle name="20% - Accent1 2 5 14" xfId="13297"/>
    <cellStyle name="20% - Accent1 2 5 14 2" xfId="23860"/>
    <cellStyle name="20% - Accent1 2 5 15" xfId="17197"/>
    <cellStyle name="20% - Accent1 2 5 2" xfId="149"/>
    <cellStyle name="20% - Accent1 2 5 2 2" xfId="8117"/>
    <cellStyle name="20% - Accent1 2 5 2 2 2" xfId="10336"/>
    <cellStyle name="20% - Accent1 2 5 2 2 2 2" xfId="20899"/>
    <cellStyle name="20% - Accent1 2 5 2 2 3" xfId="12555"/>
    <cellStyle name="20% - Accent1 2 5 2 2 3 2" xfId="23118"/>
    <cellStyle name="20% - Accent1 2 5 2 2 4" xfId="14774"/>
    <cellStyle name="20% - Accent1 2 5 2 2 4 2" xfId="25337"/>
    <cellStyle name="20% - Accent1 2 5 2 2 5" xfId="18680"/>
    <cellStyle name="20% - Accent1 2 5 2 3" xfId="7384"/>
    <cellStyle name="20% - Accent1 2 5 2 3 2" xfId="9603"/>
    <cellStyle name="20% - Accent1 2 5 2 3 2 2" xfId="20166"/>
    <cellStyle name="20% - Accent1 2 5 2 3 3" xfId="11822"/>
    <cellStyle name="20% - Accent1 2 5 2 3 3 2" xfId="22385"/>
    <cellStyle name="20% - Accent1 2 5 2 3 4" xfId="14041"/>
    <cellStyle name="20% - Accent1 2 5 2 3 4 2" xfId="24604"/>
    <cellStyle name="20% - Accent1 2 5 2 3 5" xfId="17947"/>
    <cellStyle name="20% - Accent1 2 5 2 4" xfId="8860"/>
    <cellStyle name="20% - Accent1 2 5 2 4 2" xfId="19423"/>
    <cellStyle name="20% - Accent1 2 5 2 5" xfId="11079"/>
    <cellStyle name="20% - Accent1 2 5 2 5 2" xfId="21642"/>
    <cellStyle name="20% - Accent1 2 5 2 6" xfId="13298"/>
    <cellStyle name="20% - Accent1 2 5 2 6 2" xfId="23861"/>
    <cellStyle name="20% - Accent1 2 5 2 7" xfId="17198"/>
    <cellStyle name="20% - Accent1 2 5 3" xfId="150"/>
    <cellStyle name="20% - Accent1 2 5 3 2" xfId="8118"/>
    <cellStyle name="20% - Accent1 2 5 3 2 2" xfId="10337"/>
    <cellStyle name="20% - Accent1 2 5 3 2 2 2" xfId="20900"/>
    <cellStyle name="20% - Accent1 2 5 3 2 3" xfId="12556"/>
    <cellStyle name="20% - Accent1 2 5 3 2 3 2" xfId="23119"/>
    <cellStyle name="20% - Accent1 2 5 3 2 4" xfId="14775"/>
    <cellStyle name="20% - Accent1 2 5 3 2 4 2" xfId="25338"/>
    <cellStyle name="20% - Accent1 2 5 3 2 5" xfId="18681"/>
    <cellStyle name="20% - Accent1 2 5 3 3" xfId="7385"/>
    <cellStyle name="20% - Accent1 2 5 3 3 2" xfId="9604"/>
    <cellStyle name="20% - Accent1 2 5 3 3 2 2" xfId="20167"/>
    <cellStyle name="20% - Accent1 2 5 3 3 3" xfId="11823"/>
    <cellStyle name="20% - Accent1 2 5 3 3 3 2" xfId="22386"/>
    <cellStyle name="20% - Accent1 2 5 3 3 4" xfId="14042"/>
    <cellStyle name="20% - Accent1 2 5 3 3 4 2" xfId="24605"/>
    <cellStyle name="20% - Accent1 2 5 3 3 5" xfId="17948"/>
    <cellStyle name="20% - Accent1 2 5 3 4" xfId="8861"/>
    <cellStyle name="20% - Accent1 2 5 3 4 2" xfId="19424"/>
    <cellStyle name="20% - Accent1 2 5 3 5" xfId="11080"/>
    <cellStyle name="20% - Accent1 2 5 3 5 2" xfId="21643"/>
    <cellStyle name="20% - Accent1 2 5 3 6" xfId="13299"/>
    <cellStyle name="20% - Accent1 2 5 3 6 2" xfId="23862"/>
    <cellStyle name="20% - Accent1 2 5 3 7" xfId="17199"/>
    <cellStyle name="20% - Accent1 2 5 4" xfId="151"/>
    <cellStyle name="20% - Accent1 2 5 4 2" xfId="8119"/>
    <cellStyle name="20% - Accent1 2 5 4 2 2" xfId="10338"/>
    <cellStyle name="20% - Accent1 2 5 4 2 2 2" xfId="20901"/>
    <cellStyle name="20% - Accent1 2 5 4 2 3" xfId="12557"/>
    <cellStyle name="20% - Accent1 2 5 4 2 3 2" xfId="23120"/>
    <cellStyle name="20% - Accent1 2 5 4 2 4" xfId="14776"/>
    <cellStyle name="20% - Accent1 2 5 4 2 4 2" xfId="25339"/>
    <cellStyle name="20% - Accent1 2 5 4 2 5" xfId="18682"/>
    <cellStyle name="20% - Accent1 2 5 4 3" xfId="7386"/>
    <cellStyle name="20% - Accent1 2 5 4 3 2" xfId="9605"/>
    <cellStyle name="20% - Accent1 2 5 4 3 2 2" xfId="20168"/>
    <cellStyle name="20% - Accent1 2 5 4 3 3" xfId="11824"/>
    <cellStyle name="20% - Accent1 2 5 4 3 3 2" xfId="22387"/>
    <cellStyle name="20% - Accent1 2 5 4 3 4" xfId="14043"/>
    <cellStyle name="20% - Accent1 2 5 4 3 4 2" xfId="24606"/>
    <cellStyle name="20% - Accent1 2 5 4 3 5" xfId="17949"/>
    <cellStyle name="20% - Accent1 2 5 4 4" xfId="8862"/>
    <cellStyle name="20% - Accent1 2 5 4 4 2" xfId="19425"/>
    <cellStyle name="20% - Accent1 2 5 4 5" xfId="11081"/>
    <cellStyle name="20% - Accent1 2 5 4 5 2" xfId="21644"/>
    <cellStyle name="20% - Accent1 2 5 4 6" xfId="13300"/>
    <cellStyle name="20% - Accent1 2 5 4 6 2" xfId="23863"/>
    <cellStyle name="20% - Accent1 2 5 4 7" xfId="17200"/>
    <cellStyle name="20% - Accent1 2 5 5" xfId="152"/>
    <cellStyle name="20% - Accent1 2 5 5 2" xfId="8120"/>
    <cellStyle name="20% - Accent1 2 5 5 2 2" xfId="10339"/>
    <cellStyle name="20% - Accent1 2 5 5 2 2 2" xfId="20902"/>
    <cellStyle name="20% - Accent1 2 5 5 2 3" xfId="12558"/>
    <cellStyle name="20% - Accent1 2 5 5 2 3 2" xfId="23121"/>
    <cellStyle name="20% - Accent1 2 5 5 2 4" xfId="14777"/>
    <cellStyle name="20% - Accent1 2 5 5 2 4 2" xfId="25340"/>
    <cellStyle name="20% - Accent1 2 5 5 2 5" xfId="18683"/>
    <cellStyle name="20% - Accent1 2 5 5 3" xfId="7387"/>
    <cellStyle name="20% - Accent1 2 5 5 3 2" xfId="9606"/>
    <cellStyle name="20% - Accent1 2 5 5 3 2 2" xfId="20169"/>
    <cellStyle name="20% - Accent1 2 5 5 3 3" xfId="11825"/>
    <cellStyle name="20% - Accent1 2 5 5 3 3 2" xfId="22388"/>
    <cellStyle name="20% - Accent1 2 5 5 3 4" xfId="14044"/>
    <cellStyle name="20% - Accent1 2 5 5 3 4 2" xfId="24607"/>
    <cellStyle name="20% - Accent1 2 5 5 3 5" xfId="17950"/>
    <cellStyle name="20% - Accent1 2 5 5 4" xfId="8863"/>
    <cellStyle name="20% - Accent1 2 5 5 4 2" xfId="19426"/>
    <cellStyle name="20% - Accent1 2 5 5 5" xfId="11082"/>
    <cellStyle name="20% - Accent1 2 5 5 5 2" xfId="21645"/>
    <cellStyle name="20% - Accent1 2 5 5 6" xfId="13301"/>
    <cellStyle name="20% - Accent1 2 5 5 6 2" xfId="23864"/>
    <cellStyle name="20% - Accent1 2 5 5 7" xfId="17201"/>
    <cellStyle name="20% - Accent1 2 5 6" xfId="153"/>
    <cellStyle name="20% - Accent1 2 5 6 2" xfId="8121"/>
    <cellStyle name="20% - Accent1 2 5 6 2 2" xfId="10340"/>
    <cellStyle name="20% - Accent1 2 5 6 2 2 2" xfId="20903"/>
    <cellStyle name="20% - Accent1 2 5 6 2 3" xfId="12559"/>
    <cellStyle name="20% - Accent1 2 5 6 2 3 2" xfId="23122"/>
    <cellStyle name="20% - Accent1 2 5 6 2 4" xfId="14778"/>
    <cellStyle name="20% - Accent1 2 5 6 2 4 2" xfId="25341"/>
    <cellStyle name="20% - Accent1 2 5 6 2 5" xfId="18684"/>
    <cellStyle name="20% - Accent1 2 5 6 3" xfId="7388"/>
    <cellStyle name="20% - Accent1 2 5 6 3 2" xfId="9607"/>
    <cellStyle name="20% - Accent1 2 5 6 3 2 2" xfId="20170"/>
    <cellStyle name="20% - Accent1 2 5 6 3 3" xfId="11826"/>
    <cellStyle name="20% - Accent1 2 5 6 3 3 2" xfId="22389"/>
    <cellStyle name="20% - Accent1 2 5 6 3 4" xfId="14045"/>
    <cellStyle name="20% - Accent1 2 5 6 3 4 2" xfId="24608"/>
    <cellStyle name="20% - Accent1 2 5 6 3 5" xfId="17951"/>
    <cellStyle name="20% - Accent1 2 5 6 4" xfId="8864"/>
    <cellStyle name="20% - Accent1 2 5 6 4 2" xfId="19427"/>
    <cellStyle name="20% - Accent1 2 5 6 5" xfId="11083"/>
    <cellStyle name="20% - Accent1 2 5 6 5 2" xfId="21646"/>
    <cellStyle name="20% - Accent1 2 5 6 6" xfId="13302"/>
    <cellStyle name="20% - Accent1 2 5 6 6 2" xfId="23865"/>
    <cellStyle name="20% - Accent1 2 5 6 7" xfId="17202"/>
    <cellStyle name="20% - Accent1 2 5 7" xfId="154"/>
    <cellStyle name="20% - Accent1 2 5 7 2" xfId="8122"/>
    <cellStyle name="20% - Accent1 2 5 7 2 2" xfId="10341"/>
    <cellStyle name="20% - Accent1 2 5 7 2 2 2" xfId="20904"/>
    <cellStyle name="20% - Accent1 2 5 7 2 3" xfId="12560"/>
    <cellStyle name="20% - Accent1 2 5 7 2 3 2" xfId="23123"/>
    <cellStyle name="20% - Accent1 2 5 7 2 4" xfId="14779"/>
    <cellStyle name="20% - Accent1 2 5 7 2 4 2" xfId="25342"/>
    <cellStyle name="20% - Accent1 2 5 7 2 5" xfId="18685"/>
    <cellStyle name="20% - Accent1 2 5 7 3" xfId="7389"/>
    <cellStyle name="20% - Accent1 2 5 7 3 2" xfId="9608"/>
    <cellStyle name="20% - Accent1 2 5 7 3 2 2" xfId="20171"/>
    <cellStyle name="20% - Accent1 2 5 7 3 3" xfId="11827"/>
    <cellStyle name="20% - Accent1 2 5 7 3 3 2" xfId="22390"/>
    <cellStyle name="20% - Accent1 2 5 7 3 4" xfId="14046"/>
    <cellStyle name="20% - Accent1 2 5 7 3 4 2" xfId="24609"/>
    <cellStyle name="20% - Accent1 2 5 7 3 5" xfId="17952"/>
    <cellStyle name="20% - Accent1 2 5 7 4" xfId="8865"/>
    <cellStyle name="20% - Accent1 2 5 7 4 2" xfId="19428"/>
    <cellStyle name="20% - Accent1 2 5 7 5" xfId="11084"/>
    <cellStyle name="20% - Accent1 2 5 7 5 2" xfId="21647"/>
    <cellStyle name="20% - Accent1 2 5 7 6" xfId="13303"/>
    <cellStyle name="20% - Accent1 2 5 7 6 2" xfId="23866"/>
    <cellStyle name="20% - Accent1 2 5 7 7" xfId="17203"/>
    <cellStyle name="20% - Accent1 2 5 8" xfId="155"/>
    <cellStyle name="20% - Accent1 2 5 8 2" xfId="8123"/>
    <cellStyle name="20% - Accent1 2 5 8 2 2" xfId="10342"/>
    <cellStyle name="20% - Accent1 2 5 8 2 2 2" xfId="20905"/>
    <cellStyle name="20% - Accent1 2 5 8 2 3" xfId="12561"/>
    <cellStyle name="20% - Accent1 2 5 8 2 3 2" xfId="23124"/>
    <cellStyle name="20% - Accent1 2 5 8 2 4" xfId="14780"/>
    <cellStyle name="20% - Accent1 2 5 8 2 4 2" xfId="25343"/>
    <cellStyle name="20% - Accent1 2 5 8 2 5" xfId="18686"/>
    <cellStyle name="20% - Accent1 2 5 8 3" xfId="7390"/>
    <cellStyle name="20% - Accent1 2 5 8 3 2" xfId="9609"/>
    <cellStyle name="20% - Accent1 2 5 8 3 2 2" xfId="20172"/>
    <cellStyle name="20% - Accent1 2 5 8 3 3" xfId="11828"/>
    <cellStyle name="20% - Accent1 2 5 8 3 3 2" xfId="22391"/>
    <cellStyle name="20% - Accent1 2 5 8 3 4" xfId="14047"/>
    <cellStyle name="20% - Accent1 2 5 8 3 4 2" xfId="24610"/>
    <cellStyle name="20% - Accent1 2 5 8 3 5" xfId="17953"/>
    <cellStyle name="20% - Accent1 2 5 8 4" xfId="8866"/>
    <cellStyle name="20% - Accent1 2 5 8 4 2" xfId="19429"/>
    <cellStyle name="20% - Accent1 2 5 8 5" xfId="11085"/>
    <cellStyle name="20% - Accent1 2 5 8 5 2" xfId="21648"/>
    <cellStyle name="20% - Accent1 2 5 8 6" xfId="13304"/>
    <cellStyle name="20% - Accent1 2 5 8 6 2" xfId="23867"/>
    <cellStyle name="20% - Accent1 2 5 8 7" xfId="17204"/>
    <cellStyle name="20% - Accent1 2 5 9" xfId="156"/>
    <cellStyle name="20% - Accent1 2 5 9 2" xfId="8124"/>
    <cellStyle name="20% - Accent1 2 5 9 2 2" xfId="10343"/>
    <cellStyle name="20% - Accent1 2 5 9 2 2 2" xfId="20906"/>
    <cellStyle name="20% - Accent1 2 5 9 2 3" xfId="12562"/>
    <cellStyle name="20% - Accent1 2 5 9 2 3 2" xfId="23125"/>
    <cellStyle name="20% - Accent1 2 5 9 2 4" xfId="14781"/>
    <cellStyle name="20% - Accent1 2 5 9 2 4 2" xfId="25344"/>
    <cellStyle name="20% - Accent1 2 5 9 2 5" xfId="18687"/>
    <cellStyle name="20% - Accent1 2 5 9 3" xfId="7391"/>
    <cellStyle name="20% - Accent1 2 5 9 3 2" xfId="9610"/>
    <cellStyle name="20% - Accent1 2 5 9 3 2 2" xfId="20173"/>
    <cellStyle name="20% - Accent1 2 5 9 3 3" xfId="11829"/>
    <cellStyle name="20% - Accent1 2 5 9 3 3 2" xfId="22392"/>
    <cellStyle name="20% - Accent1 2 5 9 3 4" xfId="14048"/>
    <cellStyle name="20% - Accent1 2 5 9 3 4 2" xfId="24611"/>
    <cellStyle name="20% - Accent1 2 5 9 3 5" xfId="17954"/>
    <cellStyle name="20% - Accent1 2 5 9 4" xfId="8867"/>
    <cellStyle name="20% - Accent1 2 5 9 4 2" xfId="19430"/>
    <cellStyle name="20% - Accent1 2 5 9 5" xfId="11086"/>
    <cellStyle name="20% - Accent1 2 5 9 5 2" xfId="21649"/>
    <cellStyle name="20% - Accent1 2 5 9 6" xfId="13305"/>
    <cellStyle name="20% - Accent1 2 5 9 6 2" xfId="23868"/>
    <cellStyle name="20% - Accent1 2 5 9 7" xfId="17205"/>
    <cellStyle name="20% - Accent1 2 6" xfId="157"/>
    <cellStyle name="20% - Accent1 2 6 2" xfId="8125"/>
    <cellStyle name="20% - Accent1 2 6 2 2" xfId="10344"/>
    <cellStyle name="20% - Accent1 2 6 2 2 2" xfId="20907"/>
    <cellStyle name="20% - Accent1 2 6 2 3" xfId="12563"/>
    <cellStyle name="20% - Accent1 2 6 2 3 2" xfId="23126"/>
    <cellStyle name="20% - Accent1 2 6 2 4" xfId="14782"/>
    <cellStyle name="20% - Accent1 2 6 2 4 2" xfId="25345"/>
    <cellStyle name="20% - Accent1 2 6 2 5" xfId="18688"/>
    <cellStyle name="20% - Accent1 2 6 3" xfId="7392"/>
    <cellStyle name="20% - Accent1 2 6 3 2" xfId="9611"/>
    <cellStyle name="20% - Accent1 2 6 3 2 2" xfId="20174"/>
    <cellStyle name="20% - Accent1 2 6 3 3" xfId="11830"/>
    <cellStyle name="20% - Accent1 2 6 3 3 2" xfId="22393"/>
    <cellStyle name="20% - Accent1 2 6 3 4" xfId="14049"/>
    <cellStyle name="20% - Accent1 2 6 3 4 2" xfId="24612"/>
    <cellStyle name="20% - Accent1 2 6 3 5" xfId="17955"/>
    <cellStyle name="20% - Accent1 2 6 4" xfId="8868"/>
    <cellStyle name="20% - Accent1 2 6 4 2" xfId="19431"/>
    <cellStyle name="20% - Accent1 2 6 5" xfId="11087"/>
    <cellStyle name="20% - Accent1 2 6 5 2" xfId="21650"/>
    <cellStyle name="20% - Accent1 2 6 6" xfId="13306"/>
    <cellStyle name="20% - Accent1 2 6 6 2" xfId="23869"/>
    <cellStyle name="20% - Accent1 2 6 7" xfId="17206"/>
    <cellStyle name="20% - Accent1 2 7" xfId="158"/>
    <cellStyle name="20% - Accent1 2 7 2" xfId="8126"/>
    <cellStyle name="20% - Accent1 2 7 2 2" xfId="10345"/>
    <cellStyle name="20% - Accent1 2 7 2 2 2" xfId="20908"/>
    <cellStyle name="20% - Accent1 2 7 2 3" xfId="12564"/>
    <cellStyle name="20% - Accent1 2 7 2 3 2" xfId="23127"/>
    <cellStyle name="20% - Accent1 2 7 2 4" xfId="14783"/>
    <cellStyle name="20% - Accent1 2 7 2 4 2" xfId="25346"/>
    <cellStyle name="20% - Accent1 2 7 2 5" xfId="18689"/>
    <cellStyle name="20% - Accent1 2 7 3" xfId="7393"/>
    <cellStyle name="20% - Accent1 2 7 3 2" xfId="9612"/>
    <cellStyle name="20% - Accent1 2 7 3 2 2" xfId="20175"/>
    <cellStyle name="20% - Accent1 2 7 3 3" xfId="11831"/>
    <cellStyle name="20% - Accent1 2 7 3 3 2" xfId="22394"/>
    <cellStyle name="20% - Accent1 2 7 3 4" xfId="14050"/>
    <cellStyle name="20% - Accent1 2 7 3 4 2" xfId="24613"/>
    <cellStyle name="20% - Accent1 2 7 3 5" xfId="17956"/>
    <cellStyle name="20% - Accent1 2 7 4" xfId="8869"/>
    <cellStyle name="20% - Accent1 2 7 4 2" xfId="19432"/>
    <cellStyle name="20% - Accent1 2 7 5" xfId="11088"/>
    <cellStyle name="20% - Accent1 2 7 5 2" xfId="21651"/>
    <cellStyle name="20% - Accent1 2 7 6" xfId="13307"/>
    <cellStyle name="20% - Accent1 2 7 6 2" xfId="23870"/>
    <cellStyle name="20% - Accent1 2 7 7" xfId="17207"/>
    <cellStyle name="20% - Accent1 2 8" xfId="159"/>
    <cellStyle name="20% - Accent1 2 8 2" xfId="8127"/>
    <cellStyle name="20% - Accent1 2 8 2 2" xfId="10346"/>
    <cellStyle name="20% - Accent1 2 8 2 2 2" xfId="20909"/>
    <cellStyle name="20% - Accent1 2 8 2 3" xfId="12565"/>
    <cellStyle name="20% - Accent1 2 8 2 3 2" xfId="23128"/>
    <cellStyle name="20% - Accent1 2 8 2 4" xfId="14784"/>
    <cellStyle name="20% - Accent1 2 8 2 4 2" xfId="25347"/>
    <cellStyle name="20% - Accent1 2 8 2 5" xfId="18690"/>
    <cellStyle name="20% - Accent1 2 8 3" xfId="7394"/>
    <cellStyle name="20% - Accent1 2 8 3 2" xfId="9613"/>
    <cellStyle name="20% - Accent1 2 8 3 2 2" xfId="20176"/>
    <cellStyle name="20% - Accent1 2 8 3 3" xfId="11832"/>
    <cellStyle name="20% - Accent1 2 8 3 3 2" xfId="22395"/>
    <cellStyle name="20% - Accent1 2 8 3 4" xfId="14051"/>
    <cellStyle name="20% - Accent1 2 8 3 4 2" xfId="24614"/>
    <cellStyle name="20% - Accent1 2 8 3 5" xfId="17957"/>
    <cellStyle name="20% - Accent1 2 8 4" xfId="8870"/>
    <cellStyle name="20% - Accent1 2 8 4 2" xfId="19433"/>
    <cellStyle name="20% - Accent1 2 8 5" xfId="11089"/>
    <cellStyle name="20% - Accent1 2 8 5 2" xfId="21652"/>
    <cellStyle name="20% - Accent1 2 8 6" xfId="13308"/>
    <cellStyle name="20% - Accent1 2 8 6 2" xfId="23871"/>
    <cellStyle name="20% - Accent1 2 8 7" xfId="17208"/>
    <cellStyle name="20% - Accent1 2 9" xfId="160"/>
    <cellStyle name="20% - Accent1 2 9 2" xfId="8128"/>
    <cellStyle name="20% - Accent1 2 9 2 2" xfId="10347"/>
    <cellStyle name="20% - Accent1 2 9 2 2 2" xfId="20910"/>
    <cellStyle name="20% - Accent1 2 9 2 3" xfId="12566"/>
    <cellStyle name="20% - Accent1 2 9 2 3 2" xfId="23129"/>
    <cellStyle name="20% - Accent1 2 9 2 4" xfId="14785"/>
    <cellStyle name="20% - Accent1 2 9 2 4 2" xfId="25348"/>
    <cellStyle name="20% - Accent1 2 9 2 5" xfId="18691"/>
    <cellStyle name="20% - Accent1 2 9 3" xfId="7395"/>
    <cellStyle name="20% - Accent1 2 9 3 2" xfId="9614"/>
    <cellStyle name="20% - Accent1 2 9 3 2 2" xfId="20177"/>
    <cellStyle name="20% - Accent1 2 9 3 3" xfId="11833"/>
    <cellStyle name="20% - Accent1 2 9 3 3 2" xfId="22396"/>
    <cellStyle name="20% - Accent1 2 9 3 4" xfId="14052"/>
    <cellStyle name="20% - Accent1 2 9 3 4 2" xfId="24615"/>
    <cellStyle name="20% - Accent1 2 9 3 5" xfId="17958"/>
    <cellStyle name="20% - Accent1 2 9 4" xfId="8871"/>
    <cellStyle name="20% - Accent1 2 9 4 2" xfId="19434"/>
    <cellStyle name="20% - Accent1 2 9 5" xfId="11090"/>
    <cellStyle name="20% - Accent1 2 9 5 2" xfId="21653"/>
    <cellStyle name="20% - Accent1 2 9 6" xfId="13309"/>
    <cellStyle name="20% - Accent1 2 9 6 2" xfId="23872"/>
    <cellStyle name="20% - Accent1 2 9 7" xfId="17209"/>
    <cellStyle name="20% - Accent1 20" xfId="161"/>
    <cellStyle name="20% - Accent1 21" xfId="162"/>
    <cellStyle name="20% - Accent1 22" xfId="163"/>
    <cellStyle name="20% - Accent1 23" xfId="164"/>
    <cellStyle name="20% - Accent1 24" xfId="165"/>
    <cellStyle name="20% - Accent1 25" xfId="166"/>
    <cellStyle name="20% - Accent1 26" xfId="167"/>
    <cellStyle name="20% - Accent1 27" xfId="168"/>
    <cellStyle name="20% - Accent1 3" xfId="169"/>
    <cellStyle name="20% - Accent1 3 10" xfId="170"/>
    <cellStyle name="20% - Accent1 3 2" xfId="171"/>
    <cellStyle name="20% - Accent1 3 2 2" xfId="8129"/>
    <cellStyle name="20% - Accent1 3 2 2 2" xfId="10348"/>
    <cellStyle name="20% - Accent1 3 2 2 2 2" xfId="20911"/>
    <cellStyle name="20% - Accent1 3 2 2 3" xfId="12567"/>
    <cellStyle name="20% - Accent1 3 2 2 3 2" xfId="23130"/>
    <cellStyle name="20% - Accent1 3 2 2 4" xfId="14786"/>
    <cellStyle name="20% - Accent1 3 2 2 4 2" xfId="25349"/>
    <cellStyle name="20% - Accent1 3 2 2 5" xfId="18692"/>
    <cellStyle name="20% - Accent1 3 2 3" xfId="7396"/>
    <cellStyle name="20% - Accent1 3 2 3 2" xfId="9615"/>
    <cellStyle name="20% - Accent1 3 2 3 2 2" xfId="20178"/>
    <cellStyle name="20% - Accent1 3 2 3 3" xfId="11834"/>
    <cellStyle name="20% - Accent1 3 2 3 3 2" xfId="22397"/>
    <cellStyle name="20% - Accent1 3 2 3 4" xfId="14053"/>
    <cellStyle name="20% - Accent1 3 2 3 4 2" xfId="24616"/>
    <cellStyle name="20% - Accent1 3 2 3 5" xfId="17959"/>
    <cellStyle name="20% - Accent1 3 2 4" xfId="8872"/>
    <cellStyle name="20% - Accent1 3 2 4 2" xfId="19435"/>
    <cellStyle name="20% - Accent1 3 2 5" xfId="11091"/>
    <cellStyle name="20% - Accent1 3 2 5 2" xfId="21654"/>
    <cellStyle name="20% - Accent1 3 2 6" xfId="13310"/>
    <cellStyle name="20% - Accent1 3 2 6 2" xfId="23873"/>
    <cellStyle name="20% - Accent1 3 2 7" xfId="17210"/>
    <cellStyle name="20% - Accent1 3 3" xfId="172"/>
    <cellStyle name="20% - Accent1 3 3 2" xfId="8130"/>
    <cellStyle name="20% - Accent1 3 3 2 2" xfId="10349"/>
    <cellStyle name="20% - Accent1 3 3 2 2 2" xfId="20912"/>
    <cellStyle name="20% - Accent1 3 3 2 3" xfId="12568"/>
    <cellStyle name="20% - Accent1 3 3 2 3 2" xfId="23131"/>
    <cellStyle name="20% - Accent1 3 3 2 4" xfId="14787"/>
    <cellStyle name="20% - Accent1 3 3 2 4 2" xfId="25350"/>
    <cellStyle name="20% - Accent1 3 3 2 5" xfId="18693"/>
    <cellStyle name="20% - Accent1 3 3 3" xfId="7397"/>
    <cellStyle name="20% - Accent1 3 3 3 2" xfId="9616"/>
    <cellStyle name="20% - Accent1 3 3 3 2 2" xfId="20179"/>
    <cellStyle name="20% - Accent1 3 3 3 3" xfId="11835"/>
    <cellStyle name="20% - Accent1 3 3 3 3 2" xfId="22398"/>
    <cellStyle name="20% - Accent1 3 3 3 4" xfId="14054"/>
    <cellStyle name="20% - Accent1 3 3 3 4 2" xfId="24617"/>
    <cellStyle name="20% - Accent1 3 3 3 5" xfId="17960"/>
    <cellStyle name="20% - Accent1 3 3 4" xfId="8873"/>
    <cellStyle name="20% - Accent1 3 3 4 2" xfId="19436"/>
    <cellStyle name="20% - Accent1 3 3 5" xfId="11092"/>
    <cellStyle name="20% - Accent1 3 3 5 2" xfId="21655"/>
    <cellStyle name="20% - Accent1 3 3 6" xfId="13311"/>
    <cellStyle name="20% - Accent1 3 3 6 2" xfId="23874"/>
    <cellStyle name="20% - Accent1 3 3 7" xfId="17211"/>
    <cellStyle name="20% - Accent1 3 4" xfId="173"/>
    <cellStyle name="20% - Accent1 3 4 2" xfId="8131"/>
    <cellStyle name="20% - Accent1 3 4 2 2" xfId="10350"/>
    <cellStyle name="20% - Accent1 3 4 2 2 2" xfId="20913"/>
    <cellStyle name="20% - Accent1 3 4 2 3" xfId="12569"/>
    <cellStyle name="20% - Accent1 3 4 2 3 2" xfId="23132"/>
    <cellStyle name="20% - Accent1 3 4 2 4" xfId="14788"/>
    <cellStyle name="20% - Accent1 3 4 2 4 2" xfId="25351"/>
    <cellStyle name="20% - Accent1 3 4 2 5" xfId="18694"/>
    <cellStyle name="20% - Accent1 3 4 3" xfId="7398"/>
    <cellStyle name="20% - Accent1 3 4 3 2" xfId="9617"/>
    <cellStyle name="20% - Accent1 3 4 3 2 2" xfId="20180"/>
    <cellStyle name="20% - Accent1 3 4 3 3" xfId="11836"/>
    <cellStyle name="20% - Accent1 3 4 3 3 2" xfId="22399"/>
    <cellStyle name="20% - Accent1 3 4 3 4" xfId="14055"/>
    <cellStyle name="20% - Accent1 3 4 3 4 2" xfId="24618"/>
    <cellStyle name="20% - Accent1 3 4 3 5" xfId="17961"/>
    <cellStyle name="20% - Accent1 3 4 4" xfId="8874"/>
    <cellStyle name="20% - Accent1 3 4 4 2" xfId="19437"/>
    <cellStyle name="20% - Accent1 3 4 5" xfId="11093"/>
    <cellStyle name="20% - Accent1 3 4 5 2" xfId="21656"/>
    <cellStyle name="20% - Accent1 3 4 6" xfId="13312"/>
    <cellStyle name="20% - Accent1 3 4 6 2" xfId="23875"/>
    <cellStyle name="20% - Accent1 3 4 7" xfId="17212"/>
    <cellStyle name="20% - Accent1 3 5" xfId="174"/>
    <cellStyle name="20% - Accent1 3 5 2" xfId="8132"/>
    <cellStyle name="20% - Accent1 3 5 2 2" xfId="10351"/>
    <cellStyle name="20% - Accent1 3 5 2 2 2" xfId="20914"/>
    <cellStyle name="20% - Accent1 3 5 2 3" xfId="12570"/>
    <cellStyle name="20% - Accent1 3 5 2 3 2" xfId="23133"/>
    <cellStyle name="20% - Accent1 3 5 2 4" xfId="14789"/>
    <cellStyle name="20% - Accent1 3 5 2 4 2" xfId="25352"/>
    <cellStyle name="20% - Accent1 3 5 2 5" xfId="18695"/>
    <cellStyle name="20% - Accent1 3 5 3" xfId="7399"/>
    <cellStyle name="20% - Accent1 3 5 3 2" xfId="9618"/>
    <cellStyle name="20% - Accent1 3 5 3 2 2" xfId="20181"/>
    <cellStyle name="20% - Accent1 3 5 3 3" xfId="11837"/>
    <cellStyle name="20% - Accent1 3 5 3 3 2" xfId="22400"/>
    <cellStyle name="20% - Accent1 3 5 3 4" xfId="14056"/>
    <cellStyle name="20% - Accent1 3 5 3 4 2" xfId="24619"/>
    <cellStyle name="20% - Accent1 3 5 3 5" xfId="17962"/>
    <cellStyle name="20% - Accent1 3 5 4" xfId="8875"/>
    <cellStyle name="20% - Accent1 3 5 4 2" xfId="19438"/>
    <cellStyle name="20% - Accent1 3 5 5" xfId="11094"/>
    <cellStyle name="20% - Accent1 3 5 5 2" xfId="21657"/>
    <cellStyle name="20% - Accent1 3 5 6" xfId="13313"/>
    <cellStyle name="20% - Accent1 3 5 6 2" xfId="23876"/>
    <cellStyle name="20% - Accent1 3 5 7" xfId="17213"/>
    <cellStyle name="20% - Accent1 3 6" xfId="175"/>
    <cellStyle name="20% - Accent1 3 7" xfId="176"/>
    <cellStyle name="20% - Accent1 3 8" xfId="177"/>
    <cellStyle name="20% - Accent1 3 9" xfId="178"/>
    <cellStyle name="20% - Accent1 4" xfId="179"/>
    <cellStyle name="20% - Accent1 4 2" xfId="180"/>
    <cellStyle name="20% - Accent1 4 3" xfId="181"/>
    <cellStyle name="20% - Accent1 4 4" xfId="182"/>
    <cellStyle name="20% - Accent1 4 5" xfId="183"/>
    <cellStyle name="20% - Accent1 4 6" xfId="184"/>
    <cellStyle name="20% - Accent1 5" xfId="185"/>
    <cellStyle name="20% - Accent1 5 2" xfId="186"/>
    <cellStyle name="20% - Accent1 5 3" xfId="187"/>
    <cellStyle name="20% - Accent1 5 4" xfId="188"/>
    <cellStyle name="20% - Accent1 5 5" xfId="189"/>
    <cellStyle name="20% - Accent1 5 6" xfId="190"/>
    <cellStyle name="20% - Accent1 6" xfId="191"/>
    <cellStyle name="20% - Accent1 6 2" xfId="192"/>
    <cellStyle name="20% - Accent1 6 3" xfId="193"/>
    <cellStyle name="20% - Accent1 6 4" xfId="194"/>
    <cellStyle name="20% - Accent1 6 5" xfId="195"/>
    <cellStyle name="20% - Accent1 6 6" xfId="196"/>
    <cellStyle name="20% - Accent1 7" xfId="197"/>
    <cellStyle name="20% - Accent1 7 10" xfId="11095"/>
    <cellStyle name="20% - Accent1 7 10 2" xfId="21658"/>
    <cellStyle name="20% - Accent1 7 11" xfId="13314"/>
    <cellStyle name="20% - Accent1 7 11 2" xfId="23877"/>
    <cellStyle name="20% - Accent1 7 12" xfId="17214"/>
    <cellStyle name="20% - Accent1 7 2" xfId="198"/>
    <cellStyle name="20% - Accent1 7 3" xfId="199"/>
    <cellStyle name="20% - Accent1 7 4" xfId="200"/>
    <cellStyle name="20% - Accent1 7 5" xfId="201"/>
    <cellStyle name="20% - Accent1 7 6" xfId="202"/>
    <cellStyle name="20% - Accent1 7 7" xfId="8133"/>
    <cellStyle name="20% - Accent1 7 7 2" xfId="10352"/>
    <cellStyle name="20% - Accent1 7 7 2 2" xfId="20915"/>
    <cellStyle name="20% - Accent1 7 7 3" xfId="12571"/>
    <cellStyle name="20% - Accent1 7 7 3 2" xfId="23134"/>
    <cellStyle name="20% - Accent1 7 7 4" xfId="14790"/>
    <cellStyle name="20% - Accent1 7 7 4 2" xfId="25353"/>
    <cellStyle name="20% - Accent1 7 7 5" xfId="18696"/>
    <cellStyle name="20% - Accent1 7 8" xfId="7400"/>
    <cellStyle name="20% - Accent1 7 8 2" xfId="9619"/>
    <cellStyle name="20% - Accent1 7 8 2 2" xfId="20182"/>
    <cellStyle name="20% - Accent1 7 8 3" xfId="11838"/>
    <cellStyle name="20% - Accent1 7 8 3 2" xfId="22401"/>
    <cellStyle name="20% - Accent1 7 8 4" xfId="14057"/>
    <cellStyle name="20% - Accent1 7 8 4 2" xfId="24620"/>
    <cellStyle name="20% - Accent1 7 8 5" xfId="17963"/>
    <cellStyle name="20% - Accent1 7 9" xfId="8876"/>
    <cellStyle name="20% - Accent1 7 9 2" xfId="19439"/>
    <cellStyle name="20% - Accent1 8" xfId="203"/>
    <cellStyle name="20% - Accent1 8 2" xfId="204"/>
    <cellStyle name="20% - Accent1 8 3" xfId="205"/>
    <cellStyle name="20% - Accent1 8 4" xfId="206"/>
    <cellStyle name="20% - Accent1 8 5" xfId="207"/>
    <cellStyle name="20% - Accent1 8 6" xfId="208"/>
    <cellStyle name="20% - Accent1 9" xfId="209"/>
    <cellStyle name="20% - Accent1 9 2" xfId="210"/>
    <cellStyle name="20% - Accent1 9 3" xfId="211"/>
    <cellStyle name="20% - Accent1 9 4" xfId="212"/>
    <cellStyle name="20% - Accent1 9 5" xfId="213"/>
    <cellStyle name="20% - Accent2 10" xfId="214"/>
    <cellStyle name="20% - Accent2 10 2" xfId="215"/>
    <cellStyle name="20% - Accent2 10 3" xfId="216"/>
    <cellStyle name="20% - Accent2 10 4" xfId="217"/>
    <cellStyle name="20% - Accent2 10 5" xfId="218"/>
    <cellStyle name="20% - Accent2 11" xfId="219"/>
    <cellStyle name="20% - Accent2 11 2" xfId="220"/>
    <cellStyle name="20% - Accent2 11 3" xfId="221"/>
    <cellStyle name="20% - Accent2 11 4" xfId="222"/>
    <cellStyle name="20% - Accent2 11 5" xfId="223"/>
    <cellStyle name="20% - Accent2 12" xfId="224"/>
    <cellStyle name="20% - Accent2 12 2" xfId="225"/>
    <cellStyle name="20% - Accent2 12 3" xfId="226"/>
    <cellStyle name="20% - Accent2 12 4" xfId="227"/>
    <cellStyle name="20% - Accent2 12 5" xfId="228"/>
    <cellStyle name="20% - Accent2 13" xfId="229"/>
    <cellStyle name="20% - Accent2 14" xfId="230"/>
    <cellStyle name="20% - Accent2 15" xfId="231"/>
    <cellStyle name="20% - Accent2 16" xfId="232"/>
    <cellStyle name="20% - Accent2 17" xfId="233"/>
    <cellStyle name="20% - Accent2 18" xfId="234"/>
    <cellStyle name="20% - Accent2 19" xfId="235"/>
    <cellStyle name="20% - Accent2 2" xfId="236"/>
    <cellStyle name="20% - Accent2 2 10" xfId="237"/>
    <cellStyle name="20% - Accent2 2 10 2" xfId="8134"/>
    <cellStyle name="20% - Accent2 2 10 2 2" xfId="10353"/>
    <cellStyle name="20% - Accent2 2 10 2 2 2" xfId="20916"/>
    <cellStyle name="20% - Accent2 2 10 2 3" xfId="12572"/>
    <cellStyle name="20% - Accent2 2 10 2 3 2" xfId="23135"/>
    <cellStyle name="20% - Accent2 2 10 2 4" xfId="14791"/>
    <cellStyle name="20% - Accent2 2 10 2 4 2" xfId="25354"/>
    <cellStyle name="20% - Accent2 2 10 2 5" xfId="18697"/>
    <cellStyle name="20% - Accent2 2 10 3" xfId="7401"/>
    <cellStyle name="20% - Accent2 2 10 3 2" xfId="9620"/>
    <cellStyle name="20% - Accent2 2 10 3 2 2" xfId="20183"/>
    <cellStyle name="20% - Accent2 2 10 3 3" xfId="11839"/>
    <cellStyle name="20% - Accent2 2 10 3 3 2" xfId="22402"/>
    <cellStyle name="20% - Accent2 2 10 3 4" xfId="14058"/>
    <cellStyle name="20% - Accent2 2 10 3 4 2" xfId="24621"/>
    <cellStyle name="20% - Accent2 2 10 3 5" xfId="17964"/>
    <cellStyle name="20% - Accent2 2 10 4" xfId="8877"/>
    <cellStyle name="20% - Accent2 2 10 4 2" xfId="19440"/>
    <cellStyle name="20% - Accent2 2 10 5" xfId="11096"/>
    <cellStyle name="20% - Accent2 2 10 5 2" xfId="21659"/>
    <cellStyle name="20% - Accent2 2 10 6" xfId="13315"/>
    <cellStyle name="20% - Accent2 2 10 6 2" xfId="23878"/>
    <cellStyle name="20% - Accent2 2 10 7" xfId="17215"/>
    <cellStyle name="20% - Accent2 2 11" xfId="238"/>
    <cellStyle name="20% - Accent2 2 11 2" xfId="239"/>
    <cellStyle name="20% - Accent2 2 11 2 2" xfId="8135"/>
    <cellStyle name="20% - Accent2 2 11 2 2 2" xfId="10354"/>
    <cellStyle name="20% - Accent2 2 11 2 2 2 2" xfId="20917"/>
    <cellStyle name="20% - Accent2 2 11 2 2 3" xfId="12573"/>
    <cellStyle name="20% - Accent2 2 11 2 2 3 2" xfId="23136"/>
    <cellStyle name="20% - Accent2 2 11 2 2 4" xfId="14792"/>
    <cellStyle name="20% - Accent2 2 11 2 2 4 2" xfId="25355"/>
    <cellStyle name="20% - Accent2 2 11 2 2 5" xfId="18698"/>
    <cellStyle name="20% - Accent2 2 11 2 3" xfId="7402"/>
    <cellStyle name="20% - Accent2 2 11 2 3 2" xfId="9621"/>
    <cellStyle name="20% - Accent2 2 11 2 3 2 2" xfId="20184"/>
    <cellStyle name="20% - Accent2 2 11 2 3 3" xfId="11840"/>
    <cellStyle name="20% - Accent2 2 11 2 3 3 2" xfId="22403"/>
    <cellStyle name="20% - Accent2 2 11 2 3 4" xfId="14059"/>
    <cellStyle name="20% - Accent2 2 11 2 3 4 2" xfId="24622"/>
    <cellStyle name="20% - Accent2 2 11 2 3 5" xfId="17965"/>
    <cellStyle name="20% - Accent2 2 11 2 4" xfId="8878"/>
    <cellStyle name="20% - Accent2 2 11 2 4 2" xfId="19441"/>
    <cellStyle name="20% - Accent2 2 11 2 5" xfId="11097"/>
    <cellStyle name="20% - Accent2 2 11 2 5 2" xfId="21660"/>
    <cellStyle name="20% - Accent2 2 11 2 6" xfId="13316"/>
    <cellStyle name="20% - Accent2 2 11 2 6 2" xfId="23879"/>
    <cellStyle name="20% - Accent2 2 11 2 7" xfId="17216"/>
    <cellStyle name="20% - Accent2 2 11 3" xfId="240"/>
    <cellStyle name="20% - Accent2 2 11 3 2" xfId="8136"/>
    <cellStyle name="20% - Accent2 2 11 3 2 2" xfId="10355"/>
    <cellStyle name="20% - Accent2 2 11 3 2 2 2" xfId="20918"/>
    <cellStyle name="20% - Accent2 2 11 3 2 3" xfId="12574"/>
    <cellStyle name="20% - Accent2 2 11 3 2 3 2" xfId="23137"/>
    <cellStyle name="20% - Accent2 2 11 3 2 4" xfId="14793"/>
    <cellStyle name="20% - Accent2 2 11 3 2 4 2" xfId="25356"/>
    <cellStyle name="20% - Accent2 2 11 3 2 5" xfId="18699"/>
    <cellStyle name="20% - Accent2 2 11 3 3" xfId="7403"/>
    <cellStyle name="20% - Accent2 2 11 3 3 2" xfId="9622"/>
    <cellStyle name="20% - Accent2 2 11 3 3 2 2" xfId="20185"/>
    <cellStyle name="20% - Accent2 2 11 3 3 3" xfId="11841"/>
    <cellStyle name="20% - Accent2 2 11 3 3 3 2" xfId="22404"/>
    <cellStyle name="20% - Accent2 2 11 3 3 4" xfId="14060"/>
    <cellStyle name="20% - Accent2 2 11 3 3 4 2" xfId="24623"/>
    <cellStyle name="20% - Accent2 2 11 3 3 5" xfId="17966"/>
    <cellStyle name="20% - Accent2 2 11 3 4" xfId="8879"/>
    <cellStyle name="20% - Accent2 2 11 3 4 2" xfId="19442"/>
    <cellStyle name="20% - Accent2 2 11 3 5" xfId="11098"/>
    <cellStyle name="20% - Accent2 2 11 3 5 2" xfId="21661"/>
    <cellStyle name="20% - Accent2 2 11 3 6" xfId="13317"/>
    <cellStyle name="20% - Accent2 2 11 3 6 2" xfId="23880"/>
    <cellStyle name="20% - Accent2 2 11 3 7" xfId="17217"/>
    <cellStyle name="20% - Accent2 2 11 4" xfId="241"/>
    <cellStyle name="20% - Accent2 2 11 4 2" xfId="8137"/>
    <cellStyle name="20% - Accent2 2 11 4 2 2" xfId="10356"/>
    <cellStyle name="20% - Accent2 2 11 4 2 2 2" xfId="20919"/>
    <cellStyle name="20% - Accent2 2 11 4 2 3" xfId="12575"/>
    <cellStyle name="20% - Accent2 2 11 4 2 3 2" xfId="23138"/>
    <cellStyle name="20% - Accent2 2 11 4 2 4" xfId="14794"/>
    <cellStyle name="20% - Accent2 2 11 4 2 4 2" xfId="25357"/>
    <cellStyle name="20% - Accent2 2 11 4 2 5" xfId="18700"/>
    <cellStyle name="20% - Accent2 2 11 4 3" xfId="7404"/>
    <cellStyle name="20% - Accent2 2 11 4 3 2" xfId="9623"/>
    <cellStyle name="20% - Accent2 2 11 4 3 2 2" xfId="20186"/>
    <cellStyle name="20% - Accent2 2 11 4 3 3" xfId="11842"/>
    <cellStyle name="20% - Accent2 2 11 4 3 3 2" xfId="22405"/>
    <cellStyle name="20% - Accent2 2 11 4 3 4" xfId="14061"/>
    <cellStyle name="20% - Accent2 2 11 4 3 4 2" xfId="24624"/>
    <cellStyle name="20% - Accent2 2 11 4 3 5" xfId="17967"/>
    <cellStyle name="20% - Accent2 2 11 4 4" xfId="8880"/>
    <cellStyle name="20% - Accent2 2 11 4 4 2" xfId="19443"/>
    <cellStyle name="20% - Accent2 2 11 4 5" xfId="11099"/>
    <cellStyle name="20% - Accent2 2 11 4 5 2" xfId="21662"/>
    <cellStyle name="20% - Accent2 2 11 4 6" xfId="13318"/>
    <cellStyle name="20% - Accent2 2 11 4 6 2" xfId="23881"/>
    <cellStyle name="20% - Accent2 2 11 4 7" xfId="17218"/>
    <cellStyle name="20% - Accent2 2 11 5" xfId="242"/>
    <cellStyle name="20% - Accent2 2 11 5 2" xfId="8138"/>
    <cellStyle name="20% - Accent2 2 11 5 2 2" xfId="10357"/>
    <cellStyle name="20% - Accent2 2 11 5 2 2 2" xfId="20920"/>
    <cellStyle name="20% - Accent2 2 11 5 2 3" xfId="12576"/>
    <cellStyle name="20% - Accent2 2 11 5 2 3 2" xfId="23139"/>
    <cellStyle name="20% - Accent2 2 11 5 2 4" xfId="14795"/>
    <cellStyle name="20% - Accent2 2 11 5 2 4 2" xfId="25358"/>
    <cellStyle name="20% - Accent2 2 11 5 2 5" xfId="18701"/>
    <cellStyle name="20% - Accent2 2 11 5 3" xfId="7405"/>
    <cellStyle name="20% - Accent2 2 11 5 3 2" xfId="9624"/>
    <cellStyle name="20% - Accent2 2 11 5 3 2 2" xfId="20187"/>
    <cellStyle name="20% - Accent2 2 11 5 3 3" xfId="11843"/>
    <cellStyle name="20% - Accent2 2 11 5 3 3 2" xfId="22406"/>
    <cellStyle name="20% - Accent2 2 11 5 3 4" xfId="14062"/>
    <cellStyle name="20% - Accent2 2 11 5 3 4 2" xfId="24625"/>
    <cellStyle name="20% - Accent2 2 11 5 3 5" xfId="17968"/>
    <cellStyle name="20% - Accent2 2 11 5 4" xfId="8881"/>
    <cellStyle name="20% - Accent2 2 11 5 4 2" xfId="19444"/>
    <cellStyle name="20% - Accent2 2 11 5 5" xfId="11100"/>
    <cellStyle name="20% - Accent2 2 11 5 5 2" xfId="21663"/>
    <cellStyle name="20% - Accent2 2 11 5 6" xfId="13319"/>
    <cellStyle name="20% - Accent2 2 11 5 6 2" xfId="23882"/>
    <cellStyle name="20% - Accent2 2 11 5 7" xfId="17219"/>
    <cellStyle name="20% - Accent2 2 12" xfId="243"/>
    <cellStyle name="20% - Accent2 2 13" xfId="244"/>
    <cellStyle name="20% - Accent2 2 14" xfId="245"/>
    <cellStyle name="20% - Accent2 2 15" xfId="246"/>
    <cellStyle name="20% - Accent2 2 15 2" xfId="8139"/>
    <cellStyle name="20% - Accent2 2 15 2 2" xfId="10358"/>
    <cellStyle name="20% - Accent2 2 15 2 2 2" xfId="20921"/>
    <cellStyle name="20% - Accent2 2 15 2 3" xfId="12577"/>
    <cellStyle name="20% - Accent2 2 15 2 3 2" xfId="23140"/>
    <cellStyle name="20% - Accent2 2 15 2 4" xfId="14796"/>
    <cellStyle name="20% - Accent2 2 15 2 4 2" xfId="25359"/>
    <cellStyle name="20% - Accent2 2 15 2 5" xfId="18702"/>
    <cellStyle name="20% - Accent2 2 15 3" xfId="7406"/>
    <cellStyle name="20% - Accent2 2 15 3 2" xfId="9625"/>
    <cellStyle name="20% - Accent2 2 15 3 2 2" xfId="20188"/>
    <cellStyle name="20% - Accent2 2 15 3 3" xfId="11844"/>
    <cellStyle name="20% - Accent2 2 15 3 3 2" xfId="22407"/>
    <cellStyle name="20% - Accent2 2 15 3 4" xfId="14063"/>
    <cellStyle name="20% - Accent2 2 15 3 4 2" xfId="24626"/>
    <cellStyle name="20% - Accent2 2 15 3 5" xfId="17969"/>
    <cellStyle name="20% - Accent2 2 15 4" xfId="8882"/>
    <cellStyle name="20% - Accent2 2 15 4 2" xfId="19445"/>
    <cellStyle name="20% - Accent2 2 15 5" xfId="11101"/>
    <cellStyle name="20% - Accent2 2 15 5 2" xfId="21664"/>
    <cellStyle name="20% - Accent2 2 15 6" xfId="13320"/>
    <cellStyle name="20% - Accent2 2 15 6 2" xfId="23883"/>
    <cellStyle name="20% - Accent2 2 15 7" xfId="17220"/>
    <cellStyle name="20% - Accent2 2 16" xfId="247"/>
    <cellStyle name="20% - Accent2 2 2" xfId="248"/>
    <cellStyle name="20% - Accent2 2 2 10" xfId="8140"/>
    <cellStyle name="20% - Accent2 2 2 10 2" xfId="10359"/>
    <cellStyle name="20% - Accent2 2 2 10 2 2" xfId="20922"/>
    <cellStyle name="20% - Accent2 2 2 10 3" xfId="12578"/>
    <cellStyle name="20% - Accent2 2 2 10 3 2" xfId="23141"/>
    <cellStyle name="20% - Accent2 2 2 10 4" xfId="14797"/>
    <cellStyle name="20% - Accent2 2 2 10 4 2" xfId="25360"/>
    <cellStyle name="20% - Accent2 2 2 10 5" xfId="18703"/>
    <cellStyle name="20% - Accent2 2 2 11" xfId="7407"/>
    <cellStyle name="20% - Accent2 2 2 11 2" xfId="9626"/>
    <cellStyle name="20% - Accent2 2 2 11 2 2" xfId="20189"/>
    <cellStyle name="20% - Accent2 2 2 11 3" xfId="11845"/>
    <cellStyle name="20% - Accent2 2 2 11 3 2" xfId="22408"/>
    <cellStyle name="20% - Accent2 2 2 11 4" xfId="14064"/>
    <cellStyle name="20% - Accent2 2 2 11 4 2" xfId="24627"/>
    <cellStyle name="20% - Accent2 2 2 11 5" xfId="17970"/>
    <cellStyle name="20% - Accent2 2 2 12" xfId="8883"/>
    <cellStyle name="20% - Accent2 2 2 12 2" xfId="19446"/>
    <cellStyle name="20% - Accent2 2 2 13" xfId="11102"/>
    <cellStyle name="20% - Accent2 2 2 13 2" xfId="21665"/>
    <cellStyle name="20% - Accent2 2 2 14" xfId="13321"/>
    <cellStyle name="20% - Accent2 2 2 14 2" xfId="23884"/>
    <cellStyle name="20% - Accent2 2 2 15" xfId="17221"/>
    <cellStyle name="20% - Accent2 2 2 2" xfId="249"/>
    <cellStyle name="20% - Accent2 2 2 2 2" xfId="8141"/>
    <cellStyle name="20% - Accent2 2 2 2 2 2" xfId="10360"/>
    <cellStyle name="20% - Accent2 2 2 2 2 2 2" xfId="20923"/>
    <cellStyle name="20% - Accent2 2 2 2 2 3" xfId="12579"/>
    <cellStyle name="20% - Accent2 2 2 2 2 3 2" xfId="23142"/>
    <cellStyle name="20% - Accent2 2 2 2 2 4" xfId="14798"/>
    <cellStyle name="20% - Accent2 2 2 2 2 4 2" xfId="25361"/>
    <cellStyle name="20% - Accent2 2 2 2 2 5" xfId="18704"/>
    <cellStyle name="20% - Accent2 2 2 2 3" xfId="7408"/>
    <cellStyle name="20% - Accent2 2 2 2 3 2" xfId="9627"/>
    <cellStyle name="20% - Accent2 2 2 2 3 2 2" xfId="20190"/>
    <cellStyle name="20% - Accent2 2 2 2 3 3" xfId="11846"/>
    <cellStyle name="20% - Accent2 2 2 2 3 3 2" xfId="22409"/>
    <cellStyle name="20% - Accent2 2 2 2 3 4" xfId="14065"/>
    <cellStyle name="20% - Accent2 2 2 2 3 4 2" xfId="24628"/>
    <cellStyle name="20% - Accent2 2 2 2 3 5" xfId="17971"/>
    <cellStyle name="20% - Accent2 2 2 2 4" xfId="8884"/>
    <cellStyle name="20% - Accent2 2 2 2 4 2" xfId="19447"/>
    <cellStyle name="20% - Accent2 2 2 2 5" xfId="11103"/>
    <cellStyle name="20% - Accent2 2 2 2 5 2" xfId="21666"/>
    <cellStyle name="20% - Accent2 2 2 2 6" xfId="13322"/>
    <cellStyle name="20% - Accent2 2 2 2 6 2" xfId="23885"/>
    <cellStyle name="20% - Accent2 2 2 2 7" xfId="17222"/>
    <cellStyle name="20% - Accent2 2 2 3" xfId="250"/>
    <cellStyle name="20% - Accent2 2 2 3 2" xfId="8142"/>
    <cellStyle name="20% - Accent2 2 2 3 2 2" xfId="10361"/>
    <cellStyle name="20% - Accent2 2 2 3 2 2 2" xfId="20924"/>
    <cellStyle name="20% - Accent2 2 2 3 2 3" xfId="12580"/>
    <cellStyle name="20% - Accent2 2 2 3 2 3 2" xfId="23143"/>
    <cellStyle name="20% - Accent2 2 2 3 2 4" xfId="14799"/>
    <cellStyle name="20% - Accent2 2 2 3 2 4 2" xfId="25362"/>
    <cellStyle name="20% - Accent2 2 2 3 2 5" xfId="18705"/>
    <cellStyle name="20% - Accent2 2 2 3 3" xfId="7409"/>
    <cellStyle name="20% - Accent2 2 2 3 3 2" xfId="9628"/>
    <cellStyle name="20% - Accent2 2 2 3 3 2 2" xfId="20191"/>
    <cellStyle name="20% - Accent2 2 2 3 3 3" xfId="11847"/>
    <cellStyle name="20% - Accent2 2 2 3 3 3 2" xfId="22410"/>
    <cellStyle name="20% - Accent2 2 2 3 3 4" xfId="14066"/>
    <cellStyle name="20% - Accent2 2 2 3 3 4 2" xfId="24629"/>
    <cellStyle name="20% - Accent2 2 2 3 3 5" xfId="17972"/>
    <cellStyle name="20% - Accent2 2 2 3 4" xfId="8885"/>
    <cellStyle name="20% - Accent2 2 2 3 4 2" xfId="19448"/>
    <cellStyle name="20% - Accent2 2 2 3 5" xfId="11104"/>
    <cellStyle name="20% - Accent2 2 2 3 5 2" xfId="21667"/>
    <cellStyle name="20% - Accent2 2 2 3 6" xfId="13323"/>
    <cellStyle name="20% - Accent2 2 2 3 6 2" xfId="23886"/>
    <cellStyle name="20% - Accent2 2 2 3 7" xfId="17223"/>
    <cellStyle name="20% - Accent2 2 2 4" xfId="251"/>
    <cellStyle name="20% - Accent2 2 2 4 2" xfId="8143"/>
    <cellStyle name="20% - Accent2 2 2 4 2 2" xfId="10362"/>
    <cellStyle name="20% - Accent2 2 2 4 2 2 2" xfId="20925"/>
    <cellStyle name="20% - Accent2 2 2 4 2 3" xfId="12581"/>
    <cellStyle name="20% - Accent2 2 2 4 2 3 2" xfId="23144"/>
    <cellStyle name="20% - Accent2 2 2 4 2 4" xfId="14800"/>
    <cellStyle name="20% - Accent2 2 2 4 2 4 2" xfId="25363"/>
    <cellStyle name="20% - Accent2 2 2 4 2 5" xfId="18706"/>
    <cellStyle name="20% - Accent2 2 2 4 3" xfId="7410"/>
    <cellStyle name="20% - Accent2 2 2 4 3 2" xfId="9629"/>
    <cellStyle name="20% - Accent2 2 2 4 3 2 2" xfId="20192"/>
    <cellStyle name="20% - Accent2 2 2 4 3 3" xfId="11848"/>
    <cellStyle name="20% - Accent2 2 2 4 3 3 2" xfId="22411"/>
    <cellStyle name="20% - Accent2 2 2 4 3 4" xfId="14067"/>
    <cellStyle name="20% - Accent2 2 2 4 3 4 2" xfId="24630"/>
    <cellStyle name="20% - Accent2 2 2 4 3 5" xfId="17973"/>
    <cellStyle name="20% - Accent2 2 2 4 4" xfId="8886"/>
    <cellStyle name="20% - Accent2 2 2 4 4 2" xfId="19449"/>
    <cellStyle name="20% - Accent2 2 2 4 5" xfId="11105"/>
    <cellStyle name="20% - Accent2 2 2 4 5 2" xfId="21668"/>
    <cellStyle name="20% - Accent2 2 2 4 6" xfId="13324"/>
    <cellStyle name="20% - Accent2 2 2 4 6 2" xfId="23887"/>
    <cellStyle name="20% - Accent2 2 2 4 7" xfId="17224"/>
    <cellStyle name="20% - Accent2 2 2 5" xfId="252"/>
    <cellStyle name="20% - Accent2 2 2 5 2" xfId="8144"/>
    <cellStyle name="20% - Accent2 2 2 5 2 2" xfId="10363"/>
    <cellStyle name="20% - Accent2 2 2 5 2 2 2" xfId="20926"/>
    <cellStyle name="20% - Accent2 2 2 5 2 3" xfId="12582"/>
    <cellStyle name="20% - Accent2 2 2 5 2 3 2" xfId="23145"/>
    <cellStyle name="20% - Accent2 2 2 5 2 4" xfId="14801"/>
    <cellStyle name="20% - Accent2 2 2 5 2 4 2" xfId="25364"/>
    <cellStyle name="20% - Accent2 2 2 5 2 5" xfId="18707"/>
    <cellStyle name="20% - Accent2 2 2 5 3" xfId="7411"/>
    <cellStyle name="20% - Accent2 2 2 5 3 2" xfId="9630"/>
    <cellStyle name="20% - Accent2 2 2 5 3 2 2" xfId="20193"/>
    <cellStyle name="20% - Accent2 2 2 5 3 3" xfId="11849"/>
    <cellStyle name="20% - Accent2 2 2 5 3 3 2" xfId="22412"/>
    <cellStyle name="20% - Accent2 2 2 5 3 4" xfId="14068"/>
    <cellStyle name="20% - Accent2 2 2 5 3 4 2" xfId="24631"/>
    <cellStyle name="20% - Accent2 2 2 5 3 5" xfId="17974"/>
    <cellStyle name="20% - Accent2 2 2 5 4" xfId="8887"/>
    <cellStyle name="20% - Accent2 2 2 5 4 2" xfId="19450"/>
    <cellStyle name="20% - Accent2 2 2 5 5" xfId="11106"/>
    <cellStyle name="20% - Accent2 2 2 5 5 2" xfId="21669"/>
    <cellStyle name="20% - Accent2 2 2 5 6" xfId="13325"/>
    <cellStyle name="20% - Accent2 2 2 5 6 2" xfId="23888"/>
    <cellStyle name="20% - Accent2 2 2 5 7" xfId="17225"/>
    <cellStyle name="20% - Accent2 2 2 6" xfId="253"/>
    <cellStyle name="20% - Accent2 2 2 6 2" xfId="8145"/>
    <cellStyle name="20% - Accent2 2 2 6 2 2" xfId="10364"/>
    <cellStyle name="20% - Accent2 2 2 6 2 2 2" xfId="20927"/>
    <cellStyle name="20% - Accent2 2 2 6 2 3" xfId="12583"/>
    <cellStyle name="20% - Accent2 2 2 6 2 3 2" xfId="23146"/>
    <cellStyle name="20% - Accent2 2 2 6 2 4" xfId="14802"/>
    <cellStyle name="20% - Accent2 2 2 6 2 4 2" xfId="25365"/>
    <cellStyle name="20% - Accent2 2 2 6 2 5" xfId="18708"/>
    <cellStyle name="20% - Accent2 2 2 6 3" xfId="7412"/>
    <cellStyle name="20% - Accent2 2 2 6 3 2" xfId="9631"/>
    <cellStyle name="20% - Accent2 2 2 6 3 2 2" xfId="20194"/>
    <cellStyle name="20% - Accent2 2 2 6 3 3" xfId="11850"/>
    <cellStyle name="20% - Accent2 2 2 6 3 3 2" xfId="22413"/>
    <cellStyle name="20% - Accent2 2 2 6 3 4" xfId="14069"/>
    <cellStyle name="20% - Accent2 2 2 6 3 4 2" xfId="24632"/>
    <cellStyle name="20% - Accent2 2 2 6 3 5" xfId="17975"/>
    <cellStyle name="20% - Accent2 2 2 6 4" xfId="8888"/>
    <cellStyle name="20% - Accent2 2 2 6 4 2" xfId="19451"/>
    <cellStyle name="20% - Accent2 2 2 6 5" xfId="11107"/>
    <cellStyle name="20% - Accent2 2 2 6 5 2" xfId="21670"/>
    <cellStyle name="20% - Accent2 2 2 6 6" xfId="13326"/>
    <cellStyle name="20% - Accent2 2 2 6 6 2" xfId="23889"/>
    <cellStyle name="20% - Accent2 2 2 6 7" xfId="17226"/>
    <cellStyle name="20% - Accent2 2 2 7" xfId="254"/>
    <cellStyle name="20% - Accent2 2 2 7 2" xfId="8146"/>
    <cellStyle name="20% - Accent2 2 2 7 2 2" xfId="10365"/>
    <cellStyle name="20% - Accent2 2 2 7 2 2 2" xfId="20928"/>
    <cellStyle name="20% - Accent2 2 2 7 2 3" xfId="12584"/>
    <cellStyle name="20% - Accent2 2 2 7 2 3 2" xfId="23147"/>
    <cellStyle name="20% - Accent2 2 2 7 2 4" xfId="14803"/>
    <cellStyle name="20% - Accent2 2 2 7 2 4 2" xfId="25366"/>
    <cellStyle name="20% - Accent2 2 2 7 2 5" xfId="18709"/>
    <cellStyle name="20% - Accent2 2 2 7 3" xfId="7413"/>
    <cellStyle name="20% - Accent2 2 2 7 3 2" xfId="9632"/>
    <cellStyle name="20% - Accent2 2 2 7 3 2 2" xfId="20195"/>
    <cellStyle name="20% - Accent2 2 2 7 3 3" xfId="11851"/>
    <cellStyle name="20% - Accent2 2 2 7 3 3 2" xfId="22414"/>
    <cellStyle name="20% - Accent2 2 2 7 3 4" xfId="14070"/>
    <cellStyle name="20% - Accent2 2 2 7 3 4 2" xfId="24633"/>
    <cellStyle name="20% - Accent2 2 2 7 3 5" xfId="17976"/>
    <cellStyle name="20% - Accent2 2 2 7 4" xfId="8889"/>
    <cellStyle name="20% - Accent2 2 2 7 4 2" xfId="19452"/>
    <cellStyle name="20% - Accent2 2 2 7 5" xfId="11108"/>
    <cellStyle name="20% - Accent2 2 2 7 5 2" xfId="21671"/>
    <cellStyle name="20% - Accent2 2 2 7 6" xfId="13327"/>
    <cellStyle name="20% - Accent2 2 2 7 6 2" xfId="23890"/>
    <cellStyle name="20% - Accent2 2 2 7 7" xfId="17227"/>
    <cellStyle name="20% - Accent2 2 2 8" xfId="255"/>
    <cellStyle name="20% - Accent2 2 2 8 2" xfId="8147"/>
    <cellStyle name="20% - Accent2 2 2 8 2 2" xfId="10366"/>
    <cellStyle name="20% - Accent2 2 2 8 2 2 2" xfId="20929"/>
    <cellStyle name="20% - Accent2 2 2 8 2 3" xfId="12585"/>
    <cellStyle name="20% - Accent2 2 2 8 2 3 2" xfId="23148"/>
    <cellStyle name="20% - Accent2 2 2 8 2 4" xfId="14804"/>
    <cellStyle name="20% - Accent2 2 2 8 2 4 2" xfId="25367"/>
    <cellStyle name="20% - Accent2 2 2 8 2 5" xfId="18710"/>
    <cellStyle name="20% - Accent2 2 2 8 3" xfId="7414"/>
    <cellStyle name="20% - Accent2 2 2 8 3 2" xfId="9633"/>
    <cellStyle name="20% - Accent2 2 2 8 3 2 2" xfId="20196"/>
    <cellStyle name="20% - Accent2 2 2 8 3 3" xfId="11852"/>
    <cellStyle name="20% - Accent2 2 2 8 3 3 2" xfId="22415"/>
    <cellStyle name="20% - Accent2 2 2 8 3 4" xfId="14071"/>
    <cellStyle name="20% - Accent2 2 2 8 3 4 2" xfId="24634"/>
    <cellStyle name="20% - Accent2 2 2 8 3 5" xfId="17977"/>
    <cellStyle name="20% - Accent2 2 2 8 4" xfId="8890"/>
    <cellStyle name="20% - Accent2 2 2 8 4 2" xfId="19453"/>
    <cellStyle name="20% - Accent2 2 2 8 5" xfId="11109"/>
    <cellStyle name="20% - Accent2 2 2 8 5 2" xfId="21672"/>
    <cellStyle name="20% - Accent2 2 2 8 6" xfId="13328"/>
    <cellStyle name="20% - Accent2 2 2 8 6 2" xfId="23891"/>
    <cellStyle name="20% - Accent2 2 2 8 7" xfId="17228"/>
    <cellStyle name="20% - Accent2 2 2 9" xfId="256"/>
    <cellStyle name="20% - Accent2 2 2 9 2" xfId="8148"/>
    <cellStyle name="20% - Accent2 2 2 9 2 2" xfId="10367"/>
    <cellStyle name="20% - Accent2 2 2 9 2 2 2" xfId="20930"/>
    <cellStyle name="20% - Accent2 2 2 9 2 3" xfId="12586"/>
    <cellStyle name="20% - Accent2 2 2 9 2 3 2" xfId="23149"/>
    <cellStyle name="20% - Accent2 2 2 9 2 4" xfId="14805"/>
    <cellStyle name="20% - Accent2 2 2 9 2 4 2" xfId="25368"/>
    <cellStyle name="20% - Accent2 2 2 9 2 5" xfId="18711"/>
    <cellStyle name="20% - Accent2 2 2 9 3" xfId="7415"/>
    <cellStyle name="20% - Accent2 2 2 9 3 2" xfId="9634"/>
    <cellStyle name="20% - Accent2 2 2 9 3 2 2" xfId="20197"/>
    <cellStyle name="20% - Accent2 2 2 9 3 3" xfId="11853"/>
    <cellStyle name="20% - Accent2 2 2 9 3 3 2" xfId="22416"/>
    <cellStyle name="20% - Accent2 2 2 9 3 4" xfId="14072"/>
    <cellStyle name="20% - Accent2 2 2 9 3 4 2" xfId="24635"/>
    <cellStyle name="20% - Accent2 2 2 9 3 5" xfId="17978"/>
    <cellStyle name="20% - Accent2 2 2 9 4" xfId="8891"/>
    <cellStyle name="20% - Accent2 2 2 9 4 2" xfId="19454"/>
    <cellStyle name="20% - Accent2 2 2 9 5" xfId="11110"/>
    <cellStyle name="20% - Accent2 2 2 9 5 2" xfId="21673"/>
    <cellStyle name="20% - Accent2 2 2 9 6" xfId="13329"/>
    <cellStyle name="20% - Accent2 2 2 9 6 2" xfId="23892"/>
    <cellStyle name="20% - Accent2 2 2 9 7" xfId="17229"/>
    <cellStyle name="20% - Accent2 2 3" xfId="257"/>
    <cellStyle name="20% - Accent2 2 3 10" xfId="8149"/>
    <cellStyle name="20% - Accent2 2 3 10 2" xfId="10368"/>
    <cellStyle name="20% - Accent2 2 3 10 2 2" xfId="20931"/>
    <cellStyle name="20% - Accent2 2 3 10 3" xfId="12587"/>
    <cellStyle name="20% - Accent2 2 3 10 3 2" xfId="23150"/>
    <cellStyle name="20% - Accent2 2 3 10 4" xfId="14806"/>
    <cellStyle name="20% - Accent2 2 3 10 4 2" xfId="25369"/>
    <cellStyle name="20% - Accent2 2 3 10 5" xfId="18712"/>
    <cellStyle name="20% - Accent2 2 3 11" xfId="7416"/>
    <cellStyle name="20% - Accent2 2 3 11 2" xfId="9635"/>
    <cellStyle name="20% - Accent2 2 3 11 2 2" xfId="20198"/>
    <cellStyle name="20% - Accent2 2 3 11 3" xfId="11854"/>
    <cellStyle name="20% - Accent2 2 3 11 3 2" xfId="22417"/>
    <cellStyle name="20% - Accent2 2 3 11 4" xfId="14073"/>
    <cellStyle name="20% - Accent2 2 3 11 4 2" xfId="24636"/>
    <cellStyle name="20% - Accent2 2 3 11 5" xfId="17979"/>
    <cellStyle name="20% - Accent2 2 3 12" xfId="8892"/>
    <cellStyle name="20% - Accent2 2 3 12 2" xfId="19455"/>
    <cellStyle name="20% - Accent2 2 3 13" xfId="11111"/>
    <cellStyle name="20% - Accent2 2 3 13 2" xfId="21674"/>
    <cellStyle name="20% - Accent2 2 3 14" xfId="13330"/>
    <cellStyle name="20% - Accent2 2 3 14 2" xfId="23893"/>
    <cellStyle name="20% - Accent2 2 3 15" xfId="17230"/>
    <cellStyle name="20% - Accent2 2 3 2" xfId="258"/>
    <cellStyle name="20% - Accent2 2 3 2 2" xfId="8150"/>
    <cellStyle name="20% - Accent2 2 3 2 2 2" xfId="10369"/>
    <cellStyle name="20% - Accent2 2 3 2 2 2 2" xfId="20932"/>
    <cellStyle name="20% - Accent2 2 3 2 2 3" xfId="12588"/>
    <cellStyle name="20% - Accent2 2 3 2 2 3 2" xfId="23151"/>
    <cellStyle name="20% - Accent2 2 3 2 2 4" xfId="14807"/>
    <cellStyle name="20% - Accent2 2 3 2 2 4 2" xfId="25370"/>
    <cellStyle name="20% - Accent2 2 3 2 2 5" xfId="18713"/>
    <cellStyle name="20% - Accent2 2 3 2 3" xfId="7417"/>
    <cellStyle name="20% - Accent2 2 3 2 3 2" xfId="9636"/>
    <cellStyle name="20% - Accent2 2 3 2 3 2 2" xfId="20199"/>
    <cellStyle name="20% - Accent2 2 3 2 3 3" xfId="11855"/>
    <cellStyle name="20% - Accent2 2 3 2 3 3 2" xfId="22418"/>
    <cellStyle name="20% - Accent2 2 3 2 3 4" xfId="14074"/>
    <cellStyle name="20% - Accent2 2 3 2 3 4 2" xfId="24637"/>
    <cellStyle name="20% - Accent2 2 3 2 3 5" xfId="17980"/>
    <cellStyle name="20% - Accent2 2 3 2 4" xfId="8893"/>
    <cellStyle name="20% - Accent2 2 3 2 4 2" xfId="19456"/>
    <cellStyle name="20% - Accent2 2 3 2 5" xfId="11112"/>
    <cellStyle name="20% - Accent2 2 3 2 5 2" xfId="21675"/>
    <cellStyle name="20% - Accent2 2 3 2 6" xfId="13331"/>
    <cellStyle name="20% - Accent2 2 3 2 6 2" xfId="23894"/>
    <cellStyle name="20% - Accent2 2 3 2 7" xfId="17231"/>
    <cellStyle name="20% - Accent2 2 3 3" xfId="259"/>
    <cellStyle name="20% - Accent2 2 3 3 2" xfId="8151"/>
    <cellStyle name="20% - Accent2 2 3 3 2 2" xfId="10370"/>
    <cellStyle name="20% - Accent2 2 3 3 2 2 2" xfId="20933"/>
    <cellStyle name="20% - Accent2 2 3 3 2 3" xfId="12589"/>
    <cellStyle name="20% - Accent2 2 3 3 2 3 2" xfId="23152"/>
    <cellStyle name="20% - Accent2 2 3 3 2 4" xfId="14808"/>
    <cellStyle name="20% - Accent2 2 3 3 2 4 2" xfId="25371"/>
    <cellStyle name="20% - Accent2 2 3 3 2 5" xfId="18714"/>
    <cellStyle name="20% - Accent2 2 3 3 3" xfId="7418"/>
    <cellStyle name="20% - Accent2 2 3 3 3 2" xfId="9637"/>
    <cellStyle name="20% - Accent2 2 3 3 3 2 2" xfId="20200"/>
    <cellStyle name="20% - Accent2 2 3 3 3 3" xfId="11856"/>
    <cellStyle name="20% - Accent2 2 3 3 3 3 2" xfId="22419"/>
    <cellStyle name="20% - Accent2 2 3 3 3 4" xfId="14075"/>
    <cellStyle name="20% - Accent2 2 3 3 3 4 2" xfId="24638"/>
    <cellStyle name="20% - Accent2 2 3 3 3 5" xfId="17981"/>
    <cellStyle name="20% - Accent2 2 3 3 4" xfId="8894"/>
    <cellStyle name="20% - Accent2 2 3 3 4 2" xfId="19457"/>
    <cellStyle name="20% - Accent2 2 3 3 5" xfId="11113"/>
    <cellStyle name="20% - Accent2 2 3 3 5 2" xfId="21676"/>
    <cellStyle name="20% - Accent2 2 3 3 6" xfId="13332"/>
    <cellStyle name="20% - Accent2 2 3 3 6 2" xfId="23895"/>
    <cellStyle name="20% - Accent2 2 3 3 7" xfId="17232"/>
    <cellStyle name="20% - Accent2 2 3 4" xfId="260"/>
    <cellStyle name="20% - Accent2 2 3 4 2" xfId="8152"/>
    <cellStyle name="20% - Accent2 2 3 4 2 2" xfId="10371"/>
    <cellStyle name="20% - Accent2 2 3 4 2 2 2" xfId="20934"/>
    <cellStyle name="20% - Accent2 2 3 4 2 3" xfId="12590"/>
    <cellStyle name="20% - Accent2 2 3 4 2 3 2" xfId="23153"/>
    <cellStyle name="20% - Accent2 2 3 4 2 4" xfId="14809"/>
    <cellStyle name="20% - Accent2 2 3 4 2 4 2" xfId="25372"/>
    <cellStyle name="20% - Accent2 2 3 4 2 5" xfId="18715"/>
    <cellStyle name="20% - Accent2 2 3 4 3" xfId="7419"/>
    <cellStyle name="20% - Accent2 2 3 4 3 2" xfId="9638"/>
    <cellStyle name="20% - Accent2 2 3 4 3 2 2" xfId="20201"/>
    <cellStyle name="20% - Accent2 2 3 4 3 3" xfId="11857"/>
    <cellStyle name="20% - Accent2 2 3 4 3 3 2" xfId="22420"/>
    <cellStyle name="20% - Accent2 2 3 4 3 4" xfId="14076"/>
    <cellStyle name="20% - Accent2 2 3 4 3 4 2" xfId="24639"/>
    <cellStyle name="20% - Accent2 2 3 4 3 5" xfId="17982"/>
    <cellStyle name="20% - Accent2 2 3 4 4" xfId="8895"/>
    <cellStyle name="20% - Accent2 2 3 4 4 2" xfId="19458"/>
    <cellStyle name="20% - Accent2 2 3 4 5" xfId="11114"/>
    <cellStyle name="20% - Accent2 2 3 4 5 2" xfId="21677"/>
    <cellStyle name="20% - Accent2 2 3 4 6" xfId="13333"/>
    <cellStyle name="20% - Accent2 2 3 4 6 2" xfId="23896"/>
    <cellStyle name="20% - Accent2 2 3 4 7" xfId="17233"/>
    <cellStyle name="20% - Accent2 2 3 5" xfId="261"/>
    <cellStyle name="20% - Accent2 2 3 5 2" xfId="8153"/>
    <cellStyle name="20% - Accent2 2 3 5 2 2" xfId="10372"/>
    <cellStyle name="20% - Accent2 2 3 5 2 2 2" xfId="20935"/>
    <cellStyle name="20% - Accent2 2 3 5 2 3" xfId="12591"/>
    <cellStyle name="20% - Accent2 2 3 5 2 3 2" xfId="23154"/>
    <cellStyle name="20% - Accent2 2 3 5 2 4" xfId="14810"/>
    <cellStyle name="20% - Accent2 2 3 5 2 4 2" xfId="25373"/>
    <cellStyle name="20% - Accent2 2 3 5 2 5" xfId="18716"/>
    <cellStyle name="20% - Accent2 2 3 5 3" xfId="7420"/>
    <cellStyle name="20% - Accent2 2 3 5 3 2" xfId="9639"/>
    <cellStyle name="20% - Accent2 2 3 5 3 2 2" xfId="20202"/>
    <cellStyle name="20% - Accent2 2 3 5 3 3" xfId="11858"/>
    <cellStyle name="20% - Accent2 2 3 5 3 3 2" xfId="22421"/>
    <cellStyle name="20% - Accent2 2 3 5 3 4" xfId="14077"/>
    <cellStyle name="20% - Accent2 2 3 5 3 4 2" xfId="24640"/>
    <cellStyle name="20% - Accent2 2 3 5 3 5" xfId="17983"/>
    <cellStyle name="20% - Accent2 2 3 5 4" xfId="8896"/>
    <cellStyle name="20% - Accent2 2 3 5 4 2" xfId="19459"/>
    <cellStyle name="20% - Accent2 2 3 5 5" xfId="11115"/>
    <cellStyle name="20% - Accent2 2 3 5 5 2" xfId="21678"/>
    <cellStyle name="20% - Accent2 2 3 5 6" xfId="13334"/>
    <cellStyle name="20% - Accent2 2 3 5 6 2" xfId="23897"/>
    <cellStyle name="20% - Accent2 2 3 5 7" xfId="17234"/>
    <cellStyle name="20% - Accent2 2 3 6" xfId="262"/>
    <cellStyle name="20% - Accent2 2 3 6 2" xfId="8154"/>
    <cellStyle name="20% - Accent2 2 3 6 2 2" xfId="10373"/>
    <cellStyle name="20% - Accent2 2 3 6 2 2 2" xfId="20936"/>
    <cellStyle name="20% - Accent2 2 3 6 2 3" xfId="12592"/>
    <cellStyle name="20% - Accent2 2 3 6 2 3 2" xfId="23155"/>
    <cellStyle name="20% - Accent2 2 3 6 2 4" xfId="14811"/>
    <cellStyle name="20% - Accent2 2 3 6 2 4 2" xfId="25374"/>
    <cellStyle name="20% - Accent2 2 3 6 2 5" xfId="18717"/>
    <cellStyle name="20% - Accent2 2 3 6 3" xfId="7421"/>
    <cellStyle name="20% - Accent2 2 3 6 3 2" xfId="9640"/>
    <cellStyle name="20% - Accent2 2 3 6 3 2 2" xfId="20203"/>
    <cellStyle name="20% - Accent2 2 3 6 3 3" xfId="11859"/>
    <cellStyle name="20% - Accent2 2 3 6 3 3 2" xfId="22422"/>
    <cellStyle name="20% - Accent2 2 3 6 3 4" xfId="14078"/>
    <cellStyle name="20% - Accent2 2 3 6 3 4 2" xfId="24641"/>
    <cellStyle name="20% - Accent2 2 3 6 3 5" xfId="17984"/>
    <cellStyle name="20% - Accent2 2 3 6 4" xfId="8897"/>
    <cellStyle name="20% - Accent2 2 3 6 4 2" xfId="19460"/>
    <cellStyle name="20% - Accent2 2 3 6 5" xfId="11116"/>
    <cellStyle name="20% - Accent2 2 3 6 5 2" xfId="21679"/>
    <cellStyle name="20% - Accent2 2 3 6 6" xfId="13335"/>
    <cellStyle name="20% - Accent2 2 3 6 6 2" xfId="23898"/>
    <cellStyle name="20% - Accent2 2 3 6 7" xfId="17235"/>
    <cellStyle name="20% - Accent2 2 3 7" xfId="263"/>
    <cellStyle name="20% - Accent2 2 3 7 2" xfId="8155"/>
    <cellStyle name="20% - Accent2 2 3 7 2 2" xfId="10374"/>
    <cellStyle name="20% - Accent2 2 3 7 2 2 2" xfId="20937"/>
    <cellStyle name="20% - Accent2 2 3 7 2 3" xfId="12593"/>
    <cellStyle name="20% - Accent2 2 3 7 2 3 2" xfId="23156"/>
    <cellStyle name="20% - Accent2 2 3 7 2 4" xfId="14812"/>
    <cellStyle name="20% - Accent2 2 3 7 2 4 2" xfId="25375"/>
    <cellStyle name="20% - Accent2 2 3 7 2 5" xfId="18718"/>
    <cellStyle name="20% - Accent2 2 3 7 3" xfId="7422"/>
    <cellStyle name="20% - Accent2 2 3 7 3 2" xfId="9641"/>
    <cellStyle name="20% - Accent2 2 3 7 3 2 2" xfId="20204"/>
    <cellStyle name="20% - Accent2 2 3 7 3 3" xfId="11860"/>
    <cellStyle name="20% - Accent2 2 3 7 3 3 2" xfId="22423"/>
    <cellStyle name="20% - Accent2 2 3 7 3 4" xfId="14079"/>
    <cellStyle name="20% - Accent2 2 3 7 3 4 2" xfId="24642"/>
    <cellStyle name="20% - Accent2 2 3 7 3 5" xfId="17985"/>
    <cellStyle name="20% - Accent2 2 3 7 4" xfId="8898"/>
    <cellStyle name="20% - Accent2 2 3 7 4 2" xfId="19461"/>
    <cellStyle name="20% - Accent2 2 3 7 5" xfId="11117"/>
    <cellStyle name="20% - Accent2 2 3 7 5 2" xfId="21680"/>
    <cellStyle name="20% - Accent2 2 3 7 6" xfId="13336"/>
    <cellStyle name="20% - Accent2 2 3 7 6 2" xfId="23899"/>
    <cellStyle name="20% - Accent2 2 3 7 7" xfId="17236"/>
    <cellStyle name="20% - Accent2 2 3 8" xfId="264"/>
    <cellStyle name="20% - Accent2 2 3 8 2" xfId="8156"/>
    <cellStyle name="20% - Accent2 2 3 8 2 2" xfId="10375"/>
    <cellStyle name="20% - Accent2 2 3 8 2 2 2" xfId="20938"/>
    <cellStyle name="20% - Accent2 2 3 8 2 3" xfId="12594"/>
    <cellStyle name="20% - Accent2 2 3 8 2 3 2" xfId="23157"/>
    <cellStyle name="20% - Accent2 2 3 8 2 4" xfId="14813"/>
    <cellStyle name="20% - Accent2 2 3 8 2 4 2" xfId="25376"/>
    <cellStyle name="20% - Accent2 2 3 8 2 5" xfId="18719"/>
    <cellStyle name="20% - Accent2 2 3 8 3" xfId="7423"/>
    <cellStyle name="20% - Accent2 2 3 8 3 2" xfId="9642"/>
    <cellStyle name="20% - Accent2 2 3 8 3 2 2" xfId="20205"/>
    <cellStyle name="20% - Accent2 2 3 8 3 3" xfId="11861"/>
    <cellStyle name="20% - Accent2 2 3 8 3 3 2" xfId="22424"/>
    <cellStyle name="20% - Accent2 2 3 8 3 4" xfId="14080"/>
    <cellStyle name="20% - Accent2 2 3 8 3 4 2" xfId="24643"/>
    <cellStyle name="20% - Accent2 2 3 8 3 5" xfId="17986"/>
    <cellStyle name="20% - Accent2 2 3 8 4" xfId="8899"/>
    <cellStyle name="20% - Accent2 2 3 8 4 2" xfId="19462"/>
    <cellStyle name="20% - Accent2 2 3 8 5" xfId="11118"/>
    <cellStyle name="20% - Accent2 2 3 8 5 2" xfId="21681"/>
    <cellStyle name="20% - Accent2 2 3 8 6" xfId="13337"/>
    <cellStyle name="20% - Accent2 2 3 8 6 2" xfId="23900"/>
    <cellStyle name="20% - Accent2 2 3 8 7" xfId="17237"/>
    <cellStyle name="20% - Accent2 2 3 9" xfId="265"/>
    <cellStyle name="20% - Accent2 2 3 9 2" xfId="8157"/>
    <cellStyle name="20% - Accent2 2 3 9 2 2" xfId="10376"/>
    <cellStyle name="20% - Accent2 2 3 9 2 2 2" xfId="20939"/>
    <cellStyle name="20% - Accent2 2 3 9 2 3" xfId="12595"/>
    <cellStyle name="20% - Accent2 2 3 9 2 3 2" xfId="23158"/>
    <cellStyle name="20% - Accent2 2 3 9 2 4" xfId="14814"/>
    <cellStyle name="20% - Accent2 2 3 9 2 4 2" xfId="25377"/>
    <cellStyle name="20% - Accent2 2 3 9 2 5" xfId="18720"/>
    <cellStyle name="20% - Accent2 2 3 9 3" xfId="7424"/>
    <cellStyle name="20% - Accent2 2 3 9 3 2" xfId="9643"/>
    <cellStyle name="20% - Accent2 2 3 9 3 2 2" xfId="20206"/>
    <cellStyle name="20% - Accent2 2 3 9 3 3" xfId="11862"/>
    <cellStyle name="20% - Accent2 2 3 9 3 3 2" xfId="22425"/>
    <cellStyle name="20% - Accent2 2 3 9 3 4" xfId="14081"/>
    <cellStyle name="20% - Accent2 2 3 9 3 4 2" xfId="24644"/>
    <cellStyle name="20% - Accent2 2 3 9 3 5" xfId="17987"/>
    <cellStyle name="20% - Accent2 2 3 9 4" xfId="8900"/>
    <cellStyle name="20% - Accent2 2 3 9 4 2" xfId="19463"/>
    <cellStyle name="20% - Accent2 2 3 9 5" xfId="11119"/>
    <cellStyle name="20% - Accent2 2 3 9 5 2" xfId="21682"/>
    <cellStyle name="20% - Accent2 2 3 9 6" xfId="13338"/>
    <cellStyle name="20% - Accent2 2 3 9 6 2" xfId="23901"/>
    <cellStyle name="20% - Accent2 2 3 9 7" xfId="17238"/>
    <cellStyle name="20% - Accent2 2 4" xfId="266"/>
    <cellStyle name="20% - Accent2 2 4 10" xfId="8158"/>
    <cellStyle name="20% - Accent2 2 4 10 2" xfId="10377"/>
    <cellStyle name="20% - Accent2 2 4 10 2 2" xfId="20940"/>
    <cellStyle name="20% - Accent2 2 4 10 3" xfId="12596"/>
    <cellStyle name="20% - Accent2 2 4 10 3 2" xfId="23159"/>
    <cellStyle name="20% - Accent2 2 4 10 4" xfId="14815"/>
    <cellStyle name="20% - Accent2 2 4 10 4 2" xfId="25378"/>
    <cellStyle name="20% - Accent2 2 4 10 5" xfId="18721"/>
    <cellStyle name="20% - Accent2 2 4 11" xfId="7425"/>
    <cellStyle name="20% - Accent2 2 4 11 2" xfId="9644"/>
    <cellStyle name="20% - Accent2 2 4 11 2 2" xfId="20207"/>
    <cellStyle name="20% - Accent2 2 4 11 3" xfId="11863"/>
    <cellStyle name="20% - Accent2 2 4 11 3 2" xfId="22426"/>
    <cellStyle name="20% - Accent2 2 4 11 4" xfId="14082"/>
    <cellStyle name="20% - Accent2 2 4 11 4 2" xfId="24645"/>
    <cellStyle name="20% - Accent2 2 4 11 5" xfId="17988"/>
    <cellStyle name="20% - Accent2 2 4 12" xfId="8901"/>
    <cellStyle name="20% - Accent2 2 4 12 2" xfId="19464"/>
    <cellStyle name="20% - Accent2 2 4 13" xfId="11120"/>
    <cellStyle name="20% - Accent2 2 4 13 2" xfId="21683"/>
    <cellStyle name="20% - Accent2 2 4 14" xfId="13339"/>
    <cellStyle name="20% - Accent2 2 4 14 2" xfId="23902"/>
    <cellStyle name="20% - Accent2 2 4 15" xfId="17239"/>
    <cellStyle name="20% - Accent2 2 4 2" xfId="267"/>
    <cellStyle name="20% - Accent2 2 4 2 2" xfId="8159"/>
    <cellStyle name="20% - Accent2 2 4 2 2 2" xfId="10378"/>
    <cellStyle name="20% - Accent2 2 4 2 2 2 2" xfId="20941"/>
    <cellStyle name="20% - Accent2 2 4 2 2 3" xfId="12597"/>
    <cellStyle name="20% - Accent2 2 4 2 2 3 2" xfId="23160"/>
    <cellStyle name="20% - Accent2 2 4 2 2 4" xfId="14816"/>
    <cellStyle name="20% - Accent2 2 4 2 2 4 2" xfId="25379"/>
    <cellStyle name="20% - Accent2 2 4 2 2 5" xfId="18722"/>
    <cellStyle name="20% - Accent2 2 4 2 3" xfId="7426"/>
    <cellStyle name="20% - Accent2 2 4 2 3 2" xfId="9645"/>
    <cellStyle name="20% - Accent2 2 4 2 3 2 2" xfId="20208"/>
    <cellStyle name="20% - Accent2 2 4 2 3 3" xfId="11864"/>
    <cellStyle name="20% - Accent2 2 4 2 3 3 2" xfId="22427"/>
    <cellStyle name="20% - Accent2 2 4 2 3 4" xfId="14083"/>
    <cellStyle name="20% - Accent2 2 4 2 3 4 2" xfId="24646"/>
    <cellStyle name="20% - Accent2 2 4 2 3 5" xfId="17989"/>
    <cellStyle name="20% - Accent2 2 4 2 4" xfId="8902"/>
    <cellStyle name="20% - Accent2 2 4 2 4 2" xfId="19465"/>
    <cellStyle name="20% - Accent2 2 4 2 5" xfId="11121"/>
    <cellStyle name="20% - Accent2 2 4 2 5 2" xfId="21684"/>
    <cellStyle name="20% - Accent2 2 4 2 6" xfId="13340"/>
    <cellStyle name="20% - Accent2 2 4 2 6 2" xfId="23903"/>
    <cellStyle name="20% - Accent2 2 4 2 7" xfId="17240"/>
    <cellStyle name="20% - Accent2 2 4 3" xfId="268"/>
    <cellStyle name="20% - Accent2 2 4 3 2" xfId="8160"/>
    <cellStyle name="20% - Accent2 2 4 3 2 2" xfId="10379"/>
    <cellStyle name="20% - Accent2 2 4 3 2 2 2" xfId="20942"/>
    <cellStyle name="20% - Accent2 2 4 3 2 3" xfId="12598"/>
    <cellStyle name="20% - Accent2 2 4 3 2 3 2" xfId="23161"/>
    <cellStyle name="20% - Accent2 2 4 3 2 4" xfId="14817"/>
    <cellStyle name="20% - Accent2 2 4 3 2 4 2" xfId="25380"/>
    <cellStyle name="20% - Accent2 2 4 3 2 5" xfId="18723"/>
    <cellStyle name="20% - Accent2 2 4 3 3" xfId="7427"/>
    <cellStyle name="20% - Accent2 2 4 3 3 2" xfId="9646"/>
    <cellStyle name="20% - Accent2 2 4 3 3 2 2" xfId="20209"/>
    <cellStyle name="20% - Accent2 2 4 3 3 3" xfId="11865"/>
    <cellStyle name="20% - Accent2 2 4 3 3 3 2" xfId="22428"/>
    <cellStyle name="20% - Accent2 2 4 3 3 4" xfId="14084"/>
    <cellStyle name="20% - Accent2 2 4 3 3 4 2" xfId="24647"/>
    <cellStyle name="20% - Accent2 2 4 3 3 5" xfId="17990"/>
    <cellStyle name="20% - Accent2 2 4 3 4" xfId="8903"/>
    <cellStyle name="20% - Accent2 2 4 3 4 2" xfId="19466"/>
    <cellStyle name="20% - Accent2 2 4 3 5" xfId="11122"/>
    <cellStyle name="20% - Accent2 2 4 3 5 2" xfId="21685"/>
    <cellStyle name="20% - Accent2 2 4 3 6" xfId="13341"/>
    <cellStyle name="20% - Accent2 2 4 3 6 2" xfId="23904"/>
    <cellStyle name="20% - Accent2 2 4 3 7" xfId="17241"/>
    <cellStyle name="20% - Accent2 2 4 4" xfId="269"/>
    <cellStyle name="20% - Accent2 2 4 4 2" xfId="8161"/>
    <cellStyle name="20% - Accent2 2 4 4 2 2" xfId="10380"/>
    <cellStyle name="20% - Accent2 2 4 4 2 2 2" xfId="20943"/>
    <cellStyle name="20% - Accent2 2 4 4 2 3" xfId="12599"/>
    <cellStyle name="20% - Accent2 2 4 4 2 3 2" xfId="23162"/>
    <cellStyle name="20% - Accent2 2 4 4 2 4" xfId="14818"/>
    <cellStyle name="20% - Accent2 2 4 4 2 4 2" xfId="25381"/>
    <cellStyle name="20% - Accent2 2 4 4 2 5" xfId="18724"/>
    <cellStyle name="20% - Accent2 2 4 4 3" xfId="7428"/>
    <cellStyle name="20% - Accent2 2 4 4 3 2" xfId="9647"/>
    <cellStyle name="20% - Accent2 2 4 4 3 2 2" xfId="20210"/>
    <cellStyle name="20% - Accent2 2 4 4 3 3" xfId="11866"/>
    <cellStyle name="20% - Accent2 2 4 4 3 3 2" xfId="22429"/>
    <cellStyle name="20% - Accent2 2 4 4 3 4" xfId="14085"/>
    <cellStyle name="20% - Accent2 2 4 4 3 4 2" xfId="24648"/>
    <cellStyle name="20% - Accent2 2 4 4 3 5" xfId="17991"/>
    <cellStyle name="20% - Accent2 2 4 4 4" xfId="8904"/>
    <cellStyle name="20% - Accent2 2 4 4 4 2" xfId="19467"/>
    <cellStyle name="20% - Accent2 2 4 4 5" xfId="11123"/>
    <cellStyle name="20% - Accent2 2 4 4 5 2" xfId="21686"/>
    <cellStyle name="20% - Accent2 2 4 4 6" xfId="13342"/>
    <cellStyle name="20% - Accent2 2 4 4 6 2" xfId="23905"/>
    <cellStyle name="20% - Accent2 2 4 4 7" xfId="17242"/>
    <cellStyle name="20% - Accent2 2 4 5" xfId="270"/>
    <cellStyle name="20% - Accent2 2 4 5 2" xfId="8162"/>
    <cellStyle name="20% - Accent2 2 4 5 2 2" xfId="10381"/>
    <cellStyle name="20% - Accent2 2 4 5 2 2 2" xfId="20944"/>
    <cellStyle name="20% - Accent2 2 4 5 2 3" xfId="12600"/>
    <cellStyle name="20% - Accent2 2 4 5 2 3 2" xfId="23163"/>
    <cellStyle name="20% - Accent2 2 4 5 2 4" xfId="14819"/>
    <cellStyle name="20% - Accent2 2 4 5 2 4 2" xfId="25382"/>
    <cellStyle name="20% - Accent2 2 4 5 2 5" xfId="18725"/>
    <cellStyle name="20% - Accent2 2 4 5 3" xfId="7429"/>
    <cellStyle name="20% - Accent2 2 4 5 3 2" xfId="9648"/>
    <cellStyle name="20% - Accent2 2 4 5 3 2 2" xfId="20211"/>
    <cellStyle name="20% - Accent2 2 4 5 3 3" xfId="11867"/>
    <cellStyle name="20% - Accent2 2 4 5 3 3 2" xfId="22430"/>
    <cellStyle name="20% - Accent2 2 4 5 3 4" xfId="14086"/>
    <cellStyle name="20% - Accent2 2 4 5 3 4 2" xfId="24649"/>
    <cellStyle name="20% - Accent2 2 4 5 3 5" xfId="17992"/>
    <cellStyle name="20% - Accent2 2 4 5 4" xfId="8905"/>
    <cellStyle name="20% - Accent2 2 4 5 4 2" xfId="19468"/>
    <cellStyle name="20% - Accent2 2 4 5 5" xfId="11124"/>
    <cellStyle name="20% - Accent2 2 4 5 5 2" xfId="21687"/>
    <cellStyle name="20% - Accent2 2 4 5 6" xfId="13343"/>
    <cellStyle name="20% - Accent2 2 4 5 6 2" xfId="23906"/>
    <cellStyle name="20% - Accent2 2 4 5 7" xfId="17243"/>
    <cellStyle name="20% - Accent2 2 4 6" xfId="271"/>
    <cellStyle name="20% - Accent2 2 4 6 2" xfId="8163"/>
    <cellStyle name="20% - Accent2 2 4 6 2 2" xfId="10382"/>
    <cellStyle name="20% - Accent2 2 4 6 2 2 2" xfId="20945"/>
    <cellStyle name="20% - Accent2 2 4 6 2 3" xfId="12601"/>
    <cellStyle name="20% - Accent2 2 4 6 2 3 2" xfId="23164"/>
    <cellStyle name="20% - Accent2 2 4 6 2 4" xfId="14820"/>
    <cellStyle name="20% - Accent2 2 4 6 2 4 2" xfId="25383"/>
    <cellStyle name="20% - Accent2 2 4 6 2 5" xfId="18726"/>
    <cellStyle name="20% - Accent2 2 4 6 3" xfId="7430"/>
    <cellStyle name="20% - Accent2 2 4 6 3 2" xfId="9649"/>
    <cellStyle name="20% - Accent2 2 4 6 3 2 2" xfId="20212"/>
    <cellStyle name="20% - Accent2 2 4 6 3 3" xfId="11868"/>
    <cellStyle name="20% - Accent2 2 4 6 3 3 2" xfId="22431"/>
    <cellStyle name="20% - Accent2 2 4 6 3 4" xfId="14087"/>
    <cellStyle name="20% - Accent2 2 4 6 3 4 2" xfId="24650"/>
    <cellStyle name="20% - Accent2 2 4 6 3 5" xfId="17993"/>
    <cellStyle name="20% - Accent2 2 4 6 4" xfId="8906"/>
    <cellStyle name="20% - Accent2 2 4 6 4 2" xfId="19469"/>
    <cellStyle name="20% - Accent2 2 4 6 5" xfId="11125"/>
    <cellStyle name="20% - Accent2 2 4 6 5 2" xfId="21688"/>
    <cellStyle name="20% - Accent2 2 4 6 6" xfId="13344"/>
    <cellStyle name="20% - Accent2 2 4 6 6 2" xfId="23907"/>
    <cellStyle name="20% - Accent2 2 4 6 7" xfId="17244"/>
    <cellStyle name="20% - Accent2 2 4 7" xfId="272"/>
    <cellStyle name="20% - Accent2 2 4 7 2" xfId="8164"/>
    <cellStyle name="20% - Accent2 2 4 7 2 2" xfId="10383"/>
    <cellStyle name="20% - Accent2 2 4 7 2 2 2" xfId="20946"/>
    <cellStyle name="20% - Accent2 2 4 7 2 3" xfId="12602"/>
    <cellStyle name="20% - Accent2 2 4 7 2 3 2" xfId="23165"/>
    <cellStyle name="20% - Accent2 2 4 7 2 4" xfId="14821"/>
    <cellStyle name="20% - Accent2 2 4 7 2 4 2" xfId="25384"/>
    <cellStyle name="20% - Accent2 2 4 7 2 5" xfId="18727"/>
    <cellStyle name="20% - Accent2 2 4 7 3" xfId="7431"/>
    <cellStyle name="20% - Accent2 2 4 7 3 2" xfId="9650"/>
    <cellStyle name="20% - Accent2 2 4 7 3 2 2" xfId="20213"/>
    <cellStyle name="20% - Accent2 2 4 7 3 3" xfId="11869"/>
    <cellStyle name="20% - Accent2 2 4 7 3 3 2" xfId="22432"/>
    <cellStyle name="20% - Accent2 2 4 7 3 4" xfId="14088"/>
    <cellStyle name="20% - Accent2 2 4 7 3 4 2" xfId="24651"/>
    <cellStyle name="20% - Accent2 2 4 7 3 5" xfId="17994"/>
    <cellStyle name="20% - Accent2 2 4 7 4" xfId="8907"/>
    <cellStyle name="20% - Accent2 2 4 7 4 2" xfId="19470"/>
    <cellStyle name="20% - Accent2 2 4 7 5" xfId="11126"/>
    <cellStyle name="20% - Accent2 2 4 7 5 2" xfId="21689"/>
    <cellStyle name="20% - Accent2 2 4 7 6" xfId="13345"/>
    <cellStyle name="20% - Accent2 2 4 7 6 2" xfId="23908"/>
    <cellStyle name="20% - Accent2 2 4 7 7" xfId="17245"/>
    <cellStyle name="20% - Accent2 2 4 8" xfId="273"/>
    <cellStyle name="20% - Accent2 2 4 8 2" xfId="8165"/>
    <cellStyle name="20% - Accent2 2 4 8 2 2" xfId="10384"/>
    <cellStyle name="20% - Accent2 2 4 8 2 2 2" xfId="20947"/>
    <cellStyle name="20% - Accent2 2 4 8 2 3" xfId="12603"/>
    <cellStyle name="20% - Accent2 2 4 8 2 3 2" xfId="23166"/>
    <cellStyle name="20% - Accent2 2 4 8 2 4" xfId="14822"/>
    <cellStyle name="20% - Accent2 2 4 8 2 4 2" xfId="25385"/>
    <cellStyle name="20% - Accent2 2 4 8 2 5" xfId="18728"/>
    <cellStyle name="20% - Accent2 2 4 8 3" xfId="7432"/>
    <cellStyle name="20% - Accent2 2 4 8 3 2" xfId="9651"/>
    <cellStyle name="20% - Accent2 2 4 8 3 2 2" xfId="20214"/>
    <cellStyle name="20% - Accent2 2 4 8 3 3" xfId="11870"/>
    <cellStyle name="20% - Accent2 2 4 8 3 3 2" xfId="22433"/>
    <cellStyle name="20% - Accent2 2 4 8 3 4" xfId="14089"/>
    <cellStyle name="20% - Accent2 2 4 8 3 4 2" xfId="24652"/>
    <cellStyle name="20% - Accent2 2 4 8 3 5" xfId="17995"/>
    <cellStyle name="20% - Accent2 2 4 8 4" xfId="8908"/>
    <cellStyle name="20% - Accent2 2 4 8 4 2" xfId="19471"/>
    <cellStyle name="20% - Accent2 2 4 8 5" xfId="11127"/>
    <cellStyle name="20% - Accent2 2 4 8 5 2" xfId="21690"/>
    <cellStyle name="20% - Accent2 2 4 8 6" xfId="13346"/>
    <cellStyle name="20% - Accent2 2 4 8 6 2" xfId="23909"/>
    <cellStyle name="20% - Accent2 2 4 8 7" xfId="17246"/>
    <cellStyle name="20% - Accent2 2 4 9" xfId="274"/>
    <cellStyle name="20% - Accent2 2 4 9 2" xfId="8166"/>
    <cellStyle name="20% - Accent2 2 4 9 2 2" xfId="10385"/>
    <cellStyle name="20% - Accent2 2 4 9 2 2 2" xfId="20948"/>
    <cellStyle name="20% - Accent2 2 4 9 2 3" xfId="12604"/>
    <cellStyle name="20% - Accent2 2 4 9 2 3 2" xfId="23167"/>
    <cellStyle name="20% - Accent2 2 4 9 2 4" xfId="14823"/>
    <cellStyle name="20% - Accent2 2 4 9 2 4 2" xfId="25386"/>
    <cellStyle name="20% - Accent2 2 4 9 2 5" xfId="18729"/>
    <cellStyle name="20% - Accent2 2 4 9 3" xfId="7433"/>
    <cellStyle name="20% - Accent2 2 4 9 3 2" xfId="9652"/>
    <cellStyle name="20% - Accent2 2 4 9 3 2 2" xfId="20215"/>
    <cellStyle name="20% - Accent2 2 4 9 3 3" xfId="11871"/>
    <cellStyle name="20% - Accent2 2 4 9 3 3 2" xfId="22434"/>
    <cellStyle name="20% - Accent2 2 4 9 3 4" xfId="14090"/>
    <cellStyle name="20% - Accent2 2 4 9 3 4 2" xfId="24653"/>
    <cellStyle name="20% - Accent2 2 4 9 3 5" xfId="17996"/>
    <cellStyle name="20% - Accent2 2 4 9 4" xfId="8909"/>
    <cellStyle name="20% - Accent2 2 4 9 4 2" xfId="19472"/>
    <cellStyle name="20% - Accent2 2 4 9 5" xfId="11128"/>
    <cellStyle name="20% - Accent2 2 4 9 5 2" xfId="21691"/>
    <cellStyle name="20% - Accent2 2 4 9 6" xfId="13347"/>
    <cellStyle name="20% - Accent2 2 4 9 6 2" xfId="23910"/>
    <cellStyle name="20% - Accent2 2 4 9 7" xfId="17247"/>
    <cellStyle name="20% - Accent2 2 5" xfId="275"/>
    <cellStyle name="20% - Accent2 2 5 10" xfId="8167"/>
    <cellStyle name="20% - Accent2 2 5 10 2" xfId="10386"/>
    <cellStyle name="20% - Accent2 2 5 10 2 2" xfId="20949"/>
    <cellStyle name="20% - Accent2 2 5 10 3" xfId="12605"/>
    <cellStyle name="20% - Accent2 2 5 10 3 2" xfId="23168"/>
    <cellStyle name="20% - Accent2 2 5 10 4" xfId="14824"/>
    <cellStyle name="20% - Accent2 2 5 10 4 2" xfId="25387"/>
    <cellStyle name="20% - Accent2 2 5 10 5" xfId="18730"/>
    <cellStyle name="20% - Accent2 2 5 11" xfId="7434"/>
    <cellStyle name="20% - Accent2 2 5 11 2" xfId="9653"/>
    <cellStyle name="20% - Accent2 2 5 11 2 2" xfId="20216"/>
    <cellStyle name="20% - Accent2 2 5 11 3" xfId="11872"/>
    <cellStyle name="20% - Accent2 2 5 11 3 2" xfId="22435"/>
    <cellStyle name="20% - Accent2 2 5 11 4" xfId="14091"/>
    <cellStyle name="20% - Accent2 2 5 11 4 2" xfId="24654"/>
    <cellStyle name="20% - Accent2 2 5 11 5" xfId="17997"/>
    <cellStyle name="20% - Accent2 2 5 12" xfId="8910"/>
    <cellStyle name="20% - Accent2 2 5 12 2" xfId="19473"/>
    <cellStyle name="20% - Accent2 2 5 13" xfId="11129"/>
    <cellStyle name="20% - Accent2 2 5 13 2" xfId="21692"/>
    <cellStyle name="20% - Accent2 2 5 14" xfId="13348"/>
    <cellStyle name="20% - Accent2 2 5 14 2" xfId="23911"/>
    <cellStyle name="20% - Accent2 2 5 15" xfId="17248"/>
    <cellStyle name="20% - Accent2 2 5 2" xfId="276"/>
    <cellStyle name="20% - Accent2 2 5 2 2" xfId="8168"/>
    <cellStyle name="20% - Accent2 2 5 2 2 2" xfId="10387"/>
    <cellStyle name="20% - Accent2 2 5 2 2 2 2" xfId="20950"/>
    <cellStyle name="20% - Accent2 2 5 2 2 3" xfId="12606"/>
    <cellStyle name="20% - Accent2 2 5 2 2 3 2" xfId="23169"/>
    <cellStyle name="20% - Accent2 2 5 2 2 4" xfId="14825"/>
    <cellStyle name="20% - Accent2 2 5 2 2 4 2" xfId="25388"/>
    <cellStyle name="20% - Accent2 2 5 2 2 5" xfId="18731"/>
    <cellStyle name="20% - Accent2 2 5 2 3" xfId="7435"/>
    <cellStyle name="20% - Accent2 2 5 2 3 2" xfId="9654"/>
    <cellStyle name="20% - Accent2 2 5 2 3 2 2" xfId="20217"/>
    <cellStyle name="20% - Accent2 2 5 2 3 3" xfId="11873"/>
    <cellStyle name="20% - Accent2 2 5 2 3 3 2" xfId="22436"/>
    <cellStyle name="20% - Accent2 2 5 2 3 4" xfId="14092"/>
    <cellStyle name="20% - Accent2 2 5 2 3 4 2" xfId="24655"/>
    <cellStyle name="20% - Accent2 2 5 2 3 5" xfId="17998"/>
    <cellStyle name="20% - Accent2 2 5 2 4" xfId="8911"/>
    <cellStyle name="20% - Accent2 2 5 2 4 2" xfId="19474"/>
    <cellStyle name="20% - Accent2 2 5 2 5" xfId="11130"/>
    <cellStyle name="20% - Accent2 2 5 2 5 2" xfId="21693"/>
    <cellStyle name="20% - Accent2 2 5 2 6" xfId="13349"/>
    <cellStyle name="20% - Accent2 2 5 2 6 2" xfId="23912"/>
    <cellStyle name="20% - Accent2 2 5 2 7" xfId="17249"/>
    <cellStyle name="20% - Accent2 2 5 3" xfId="277"/>
    <cellStyle name="20% - Accent2 2 5 3 2" xfId="8169"/>
    <cellStyle name="20% - Accent2 2 5 3 2 2" xfId="10388"/>
    <cellStyle name="20% - Accent2 2 5 3 2 2 2" xfId="20951"/>
    <cellStyle name="20% - Accent2 2 5 3 2 3" xfId="12607"/>
    <cellStyle name="20% - Accent2 2 5 3 2 3 2" xfId="23170"/>
    <cellStyle name="20% - Accent2 2 5 3 2 4" xfId="14826"/>
    <cellStyle name="20% - Accent2 2 5 3 2 4 2" xfId="25389"/>
    <cellStyle name="20% - Accent2 2 5 3 2 5" xfId="18732"/>
    <cellStyle name="20% - Accent2 2 5 3 3" xfId="7436"/>
    <cellStyle name="20% - Accent2 2 5 3 3 2" xfId="9655"/>
    <cellStyle name="20% - Accent2 2 5 3 3 2 2" xfId="20218"/>
    <cellStyle name="20% - Accent2 2 5 3 3 3" xfId="11874"/>
    <cellStyle name="20% - Accent2 2 5 3 3 3 2" xfId="22437"/>
    <cellStyle name="20% - Accent2 2 5 3 3 4" xfId="14093"/>
    <cellStyle name="20% - Accent2 2 5 3 3 4 2" xfId="24656"/>
    <cellStyle name="20% - Accent2 2 5 3 3 5" xfId="17999"/>
    <cellStyle name="20% - Accent2 2 5 3 4" xfId="8912"/>
    <cellStyle name="20% - Accent2 2 5 3 4 2" xfId="19475"/>
    <cellStyle name="20% - Accent2 2 5 3 5" xfId="11131"/>
    <cellStyle name="20% - Accent2 2 5 3 5 2" xfId="21694"/>
    <cellStyle name="20% - Accent2 2 5 3 6" xfId="13350"/>
    <cellStyle name="20% - Accent2 2 5 3 6 2" xfId="23913"/>
    <cellStyle name="20% - Accent2 2 5 3 7" xfId="17250"/>
    <cellStyle name="20% - Accent2 2 5 4" xfId="278"/>
    <cellStyle name="20% - Accent2 2 5 4 2" xfId="8170"/>
    <cellStyle name="20% - Accent2 2 5 4 2 2" xfId="10389"/>
    <cellStyle name="20% - Accent2 2 5 4 2 2 2" xfId="20952"/>
    <cellStyle name="20% - Accent2 2 5 4 2 3" xfId="12608"/>
    <cellStyle name="20% - Accent2 2 5 4 2 3 2" xfId="23171"/>
    <cellStyle name="20% - Accent2 2 5 4 2 4" xfId="14827"/>
    <cellStyle name="20% - Accent2 2 5 4 2 4 2" xfId="25390"/>
    <cellStyle name="20% - Accent2 2 5 4 2 5" xfId="18733"/>
    <cellStyle name="20% - Accent2 2 5 4 3" xfId="7437"/>
    <cellStyle name="20% - Accent2 2 5 4 3 2" xfId="9656"/>
    <cellStyle name="20% - Accent2 2 5 4 3 2 2" xfId="20219"/>
    <cellStyle name="20% - Accent2 2 5 4 3 3" xfId="11875"/>
    <cellStyle name="20% - Accent2 2 5 4 3 3 2" xfId="22438"/>
    <cellStyle name="20% - Accent2 2 5 4 3 4" xfId="14094"/>
    <cellStyle name="20% - Accent2 2 5 4 3 4 2" xfId="24657"/>
    <cellStyle name="20% - Accent2 2 5 4 3 5" xfId="18000"/>
    <cellStyle name="20% - Accent2 2 5 4 4" xfId="8913"/>
    <cellStyle name="20% - Accent2 2 5 4 4 2" xfId="19476"/>
    <cellStyle name="20% - Accent2 2 5 4 5" xfId="11132"/>
    <cellStyle name="20% - Accent2 2 5 4 5 2" xfId="21695"/>
    <cellStyle name="20% - Accent2 2 5 4 6" xfId="13351"/>
    <cellStyle name="20% - Accent2 2 5 4 6 2" xfId="23914"/>
    <cellStyle name="20% - Accent2 2 5 4 7" xfId="17251"/>
    <cellStyle name="20% - Accent2 2 5 5" xfId="279"/>
    <cellStyle name="20% - Accent2 2 5 5 2" xfId="8171"/>
    <cellStyle name="20% - Accent2 2 5 5 2 2" xfId="10390"/>
    <cellStyle name="20% - Accent2 2 5 5 2 2 2" xfId="20953"/>
    <cellStyle name="20% - Accent2 2 5 5 2 3" xfId="12609"/>
    <cellStyle name="20% - Accent2 2 5 5 2 3 2" xfId="23172"/>
    <cellStyle name="20% - Accent2 2 5 5 2 4" xfId="14828"/>
    <cellStyle name="20% - Accent2 2 5 5 2 4 2" xfId="25391"/>
    <cellStyle name="20% - Accent2 2 5 5 2 5" xfId="18734"/>
    <cellStyle name="20% - Accent2 2 5 5 3" xfId="7438"/>
    <cellStyle name="20% - Accent2 2 5 5 3 2" xfId="9657"/>
    <cellStyle name="20% - Accent2 2 5 5 3 2 2" xfId="20220"/>
    <cellStyle name="20% - Accent2 2 5 5 3 3" xfId="11876"/>
    <cellStyle name="20% - Accent2 2 5 5 3 3 2" xfId="22439"/>
    <cellStyle name="20% - Accent2 2 5 5 3 4" xfId="14095"/>
    <cellStyle name="20% - Accent2 2 5 5 3 4 2" xfId="24658"/>
    <cellStyle name="20% - Accent2 2 5 5 3 5" xfId="18001"/>
    <cellStyle name="20% - Accent2 2 5 5 4" xfId="8914"/>
    <cellStyle name="20% - Accent2 2 5 5 4 2" xfId="19477"/>
    <cellStyle name="20% - Accent2 2 5 5 5" xfId="11133"/>
    <cellStyle name="20% - Accent2 2 5 5 5 2" xfId="21696"/>
    <cellStyle name="20% - Accent2 2 5 5 6" xfId="13352"/>
    <cellStyle name="20% - Accent2 2 5 5 6 2" xfId="23915"/>
    <cellStyle name="20% - Accent2 2 5 5 7" xfId="17252"/>
    <cellStyle name="20% - Accent2 2 5 6" xfId="280"/>
    <cellStyle name="20% - Accent2 2 5 6 2" xfId="8172"/>
    <cellStyle name="20% - Accent2 2 5 6 2 2" xfId="10391"/>
    <cellStyle name="20% - Accent2 2 5 6 2 2 2" xfId="20954"/>
    <cellStyle name="20% - Accent2 2 5 6 2 3" xfId="12610"/>
    <cellStyle name="20% - Accent2 2 5 6 2 3 2" xfId="23173"/>
    <cellStyle name="20% - Accent2 2 5 6 2 4" xfId="14829"/>
    <cellStyle name="20% - Accent2 2 5 6 2 4 2" xfId="25392"/>
    <cellStyle name="20% - Accent2 2 5 6 2 5" xfId="18735"/>
    <cellStyle name="20% - Accent2 2 5 6 3" xfId="7439"/>
    <cellStyle name="20% - Accent2 2 5 6 3 2" xfId="9658"/>
    <cellStyle name="20% - Accent2 2 5 6 3 2 2" xfId="20221"/>
    <cellStyle name="20% - Accent2 2 5 6 3 3" xfId="11877"/>
    <cellStyle name="20% - Accent2 2 5 6 3 3 2" xfId="22440"/>
    <cellStyle name="20% - Accent2 2 5 6 3 4" xfId="14096"/>
    <cellStyle name="20% - Accent2 2 5 6 3 4 2" xfId="24659"/>
    <cellStyle name="20% - Accent2 2 5 6 3 5" xfId="18002"/>
    <cellStyle name="20% - Accent2 2 5 6 4" xfId="8915"/>
    <cellStyle name="20% - Accent2 2 5 6 4 2" xfId="19478"/>
    <cellStyle name="20% - Accent2 2 5 6 5" xfId="11134"/>
    <cellStyle name="20% - Accent2 2 5 6 5 2" xfId="21697"/>
    <cellStyle name="20% - Accent2 2 5 6 6" xfId="13353"/>
    <cellStyle name="20% - Accent2 2 5 6 6 2" xfId="23916"/>
    <cellStyle name="20% - Accent2 2 5 6 7" xfId="17253"/>
    <cellStyle name="20% - Accent2 2 5 7" xfId="281"/>
    <cellStyle name="20% - Accent2 2 5 7 2" xfId="8173"/>
    <cellStyle name="20% - Accent2 2 5 7 2 2" xfId="10392"/>
    <cellStyle name="20% - Accent2 2 5 7 2 2 2" xfId="20955"/>
    <cellStyle name="20% - Accent2 2 5 7 2 3" xfId="12611"/>
    <cellStyle name="20% - Accent2 2 5 7 2 3 2" xfId="23174"/>
    <cellStyle name="20% - Accent2 2 5 7 2 4" xfId="14830"/>
    <cellStyle name="20% - Accent2 2 5 7 2 4 2" xfId="25393"/>
    <cellStyle name="20% - Accent2 2 5 7 2 5" xfId="18736"/>
    <cellStyle name="20% - Accent2 2 5 7 3" xfId="7440"/>
    <cellStyle name="20% - Accent2 2 5 7 3 2" xfId="9659"/>
    <cellStyle name="20% - Accent2 2 5 7 3 2 2" xfId="20222"/>
    <cellStyle name="20% - Accent2 2 5 7 3 3" xfId="11878"/>
    <cellStyle name="20% - Accent2 2 5 7 3 3 2" xfId="22441"/>
    <cellStyle name="20% - Accent2 2 5 7 3 4" xfId="14097"/>
    <cellStyle name="20% - Accent2 2 5 7 3 4 2" xfId="24660"/>
    <cellStyle name="20% - Accent2 2 5 7 3 5" xfId="18003"/>
    <cellStyle name="20% - Accent2 2 5 7 4" xfId="8916"/>
    <cellStyle name="20% - Accent2 2 5 7 4 2" xfId="19479"/>
    <cellStyle name="20% - Accent2 2 5 7 5" xfId="11135"/>
    <cellStyle name="20% - Accent2 2 5 7 5 2" xfId="21698"/>
    <cellStyle name="20% - Accent2 2 5 7 6" xfId="13354"/>
    <cellStyle name="20% - Accent2 2 5 7 6 2" xfId="23917"/>
    <cellStyle name="20% - Accent2 2 5 7 7" xfId="17254"/>
    <cellStyle name="20% - Accent2 2 5 8" xfId="282"/>
    <cellStyle name="20% - Accent2 2 5 8 2" xfId="8174"/>
    <cellStyle name="20% - Accent2 2 5 8 2 2" xfId="10393"/>
    <cellStyle name="20% - Accent2 2 5 8 2 2 2" xfId="20956"/>
    <cellStyle name="20% - Accent2 2 5 8 2 3" xfId="12612"/>
    <cellStyle name="20% - Accent2 2 5 8 2 3 2" xfId="23175"/>
    <cellStyle name="20% - Accent2 2 5 8 2 4" xfId="14831"/>
    <cellStyle name="20% - Accent2 2 5 8 2 4 2" xfId="25394"/>
    <cellStyle name="20% - Accent2 2 5 8 2 5" xfId="18737"/>
    <cellStyle name="20% - Accent2 2 5 8 3" xfId="7441"/>
    <cellStyle name="20% - Accent2 2 5 8 3 2" xfId="9660"/>
    <cellStyle name="20% - Accent2 2 5 8 3 2 2" xfId="20223"/>
    <cellStyle name="20% - Accent2 2 5 8 3 3" xfId="11879"/>
    <cellStyle name="20% - Accent2 2 5 8 3 3 2" xfId="22442"/>
    <cellStyle name="20% - Accent2 2 5 8 3 4" xfId="14098"/>
    <cellStyle name="20% - Accent2 2 5 8 3 4 2" xfId="24661"/>
    <cellStyle name="20% - Accent2 2 5 8 3 5" xfId="18004"/>
    <cellStyle name="20% - Accent2 2 5 8 4" xfId="8917"/>
    <cellStyle name="20% - Accent2 2 5 8 4 2" xfId="19480"/>
    <cellStyle name="20% - Accent2 2 5 8 5" xfId="11136"/>
    <cellStyle name="20% - Accent2 2 5 8 5 2" xfId="21699"/>
    <cellStyle name="20% - Accent2 2 5 8 6" xfId="13355"/>
    <cellStyle name="20% - Accent2 2 5 8 6 2" xfId="23918"/>
    <cellStyle name="20% - Accent2 2 5 8 7" xfId="17255"/>
    <cellStyle name="20% - Accent2 2 5 9" xfId="283"/>
    <cellStyle name="20% - Accent2 2 5 9 2" xfId="8175"/>
    <cellStyle name="20% - Accent2 2 5 9 2 2" xfId="10394"/>
    <cellStyle name="20% - Accent2 2 5 9 2 2 2" xfId="20957"/>
    <cellStyle name="20% - Accent2 2 5 9 2 3" xfId="12613"/>
    <cellStyle name="20% - Accent2 2 5 9 2 3 2" xfId="23176"/>
    <cellStyle name="20% - Accent2 2 5 9 2 4" xfId="14832"/>
    <cellStyle name="20% - Accent2 2 5 9 2 4 2" xfId="25395"/>
    <cellStyle name="20% - Accent2 2 5 9 2 5" xfId="18738"/>
    <cellStyle name="20% - Accent2 2 5 9 3" xfId="7442"/>
    <cellStyle name="20% - Accent2 2 5 9 3 2" xfId="9661"/>
    <cellStyle name="20% - Accent2 2 5 9 3 2 2" xfId="20224"/>
    <cellStyle name="20% - Accent2 2 5 9 3 3" xfId="11880"/>
    <cellStyle name="20% - Accent2 2 5 9 3 3 2" xfId="22443"/>
    <cellStyle name="20% - Accent2 2 5 9 3 4" xfId="14099"/>
    <cellStyle name="20% - Accent2 2 5 9 3 4 2" xfId="24662"/>
    <cellStyle name="20% - Accent2 2 5 9 3 5" xfId="18005"/>
    <cellStyle name="20% - Accent2 2 5 9 4" xfId="8918"/>
    <cellStyle name="20% - Accent2 2 5 9 4 2" xfId="19481"/>
    <cellStyle name="20% - Accent2 2 5 9 5" xfId="11137"/>
    <cellStyle name="20% - Accent2 2 5 9 5 2" xfId="21700"/>
    <cellStyle name="20% - Accent2 2 5 9 6" xfId="13356"/>
    <cellStyle name="20% - Accent2 2 5 9 6 2" xfId="23919"/>
    <cellStyle name="20% - Accent2 2 5 9 7" xfId="17256"/>
    <cellStyle name="20% - Accent2 2 6" xfId="284"/>
    <cellStyle name="20% - Accent2 2 6 10" xfId="13357"/>
    <cellStyle name="20% - Accent2 2 6 10 2" xfId="23920"/>
    <cellStyle name="20% - Accent2 2 6 11" xfId="17257"/>
    <cellStyle name="20% - Accent2 2 6 2" xfId="285"/>
    <cellStyle name="20% - Accent2 2 6 2 2" xfId="8177"/>
    <cellStyle name="20% - Accent2 2 6 2 2 2" xfId="10396"/>
    <cellStyle name="20% - Accent2 2 6 2 2 2 2" xfId="20959"/>
    <cellStyle name="20% - Accent2 2 6 2 2 3" xfId="12615"/>
    <cellStyle name="20% - Accent2 2 6 2 2 3 2" xfId="23178"/>
    <cellStyle name="20% - Accent2 2 6 2 2 4" xfId="14834"/>
    <cellStyle name="20% - Accent2 2 6 2 2 4 2" xfId="25397"/>
    <cellStyle name="20% - Accent2 2 6 2 2 5" xfId="18740"/>
    <cellStyle name="20% - Accent2 2 6 2 3" xfId="7444"/>
    <cellStyle name="20% - Accent2 2 6 2 3 2" xfId="9663"/>
    <cellStyle name="20% - Accent2 2 6 2 3 2 2" xfId="20226"/>
    <cellStyle name="20% - Accent2 2 6 2 3 3" xfId="11882"/>
    <cellStyle name="20% - Accent2 2 6 2 3 3 2" xfId="22445"/>
    <cellStyle name="20% - Accent2 2 6 2 3 4" xfId="14101"/>
    <cellStyle name="20% - Accent2 2 6 2 3 4 2" xfId="24664"/>
    <cellStyle name="20% - Accent2 2 6 2 3 5" xfId="18007"/>
    <cellStyle name="20% - Accent2 2 6 2 4" xfId="8920"/>
    <cellStyle name="20% - Accent2 2 6 2 4 2" xfId="19483"/>
    <cellStyle name="20% - Accent2 2 6 2 5" xfId="11139"/>
    <cellStyle name="20% - Accent2 2 6 2 5 2" xfId="21702"/>
    <cellStyle name="20% - Accent2 2 6 2 6" xfId="13358"/>
    <cellStyle name="20% - Accent2 2 6 2 6 2" xfId="23921"/>
    <cellStyle name="20% - Accent2 2 6 2 7" xfId="17258"/>
    <cellStyle name="20% - Accent2 2 6 3" xfId="286"/>
    <cellStyle name="20% - Accent2 2 6 3 2" xfId="8178"/>
    <cellStyle name="20% - Accent2 2 6 3 2 2" xfId="10397"/>
    <cellStyle name="20% - Accent2 2 6 3 2 2 2" xfId="20960"/>
    <cellStyle name="20% - Accent2 2 6 3 2 3" xfId="12616"/>
    <cellStyle name="20% - Accent2 2 6 3 2 3 2" xfId="23179"/>
    <cellStyle name="20% - Accent2 2 6 3 2 4" xfId="14835"/>
    <cellStyle name="20% - Accent2 2 6 3 2 4 2" xfId="25398"/>
    <cellStyle name="20% - Accent2 2 6 3 2 5" xfId="18741"/>
    <cellStyle name="20% - Accent2 2 6 3 3" xfId="7445"/>
    <cellStyle name="20% - Accent2 2 6 3 3 2" xfId="9664"/>
    <cellStyle name="20% - Accent2 2 6 3 3 2 2" xfId="20227"/>
    <cellStyle name="20% - Accent2 2 6 3 3 3" xfId="11883"/>
    <cellStyle name="20% - Accent2 2 6 3 3 3 2" xfId="22446"/>
    <cellStyle name="20% - Accent2 2 6 3 3 4" xfId="14102"/>
    <cellStyle name="20% - Accent2 2 6 3 3 4 2" xfId="24665"/>
    <cellStyle name="20% - Accent2 2 6 3 3 5" xfId="18008"/>
    <cellStyle name="20% - Accent2 2 6 3 4" xfId="8921"/>
    <cellStyle name="20% - Accent2 2 6 3 4 2" xfId="19484"/>
    <cellStyle name="20% - Accent2 2 6 3 5" xfId="11140"/>
    <cellStyle name="20% - Accent2 2 6 3 5 2" xfId="21703"/>
    <cellStyle name="20% - Accent2 2 6 3 6" xfId="13359"/>
    <cellStyle name="20% - Accent2 2 6 3 6 2" xfId="23922"/>
    <cellStyle name="20% - Accent2 2 6 3 7" xfId="17259"/>
    <cellStyle name="20% - Accent2 2 6 4" xfId="287"/>
    <cellStyle name="20% - Accent2 2 6 4 2" xfId="8179"/>
    <cellStyle name="20% - Accent2 2 6 4 2 2" xfId="10398"/>
    <cellStyle name="20% - Accent2 2 6 4 2 2 2" xfId="20961"/>
    <cellStyle name="20% - Accent2 2 6 4 2 3" xfId="12617"/>
    <cellStyle name="20% - Accent2 2 6 4 2 3 2" xfId="23180"/>
    <cellStyle name="20% - Accent2 2 6 4 2 4" xfId="14836"/>
    <cellStyle name="20% - Accent2 2 6 4 2 4 2" xfId="25399"/>
    <cellStyle name="20% - Accent2 2 6 4 2 5" xfId="18742"/>
    <cellStyle name="20% - Accent2 2 6 4 3" xfId="7446"/>
    <cellStyle name="20% - Accent2 2 6 4 3 2" xfId="9665"/>
    <cellStyle name="20% - Accent2 2 6 4 3 2 2" xfId="20228"/>
    <cellStyle name="20% - Accent2 2 6 4 3 3" xfId="11884"/>
    <cellStyle name="20% - Accent2 2 6 4 3 3 2" xfId="22447"/>
    <cellStyle name="20% - Accent2 2 6 4 3 4" xfId="14103"/>
    <cellStyle name="20% - Accent2 2 6 4 3 4 2" xfId="24666"/>
    <cellStyle name="20% - Accent2 2 6 4 3 5" xfId="18009"/>
    <cellStyle name="20% - Accent2 2 6 4 4" xfId="8922"/>
    <cellStyle name="20% - Accent2 2 6 4 4 2" xfId="19485"/>
    <cellStyle name="20% - Accent2 2 6 4 5" xfId="11141"/>
    <cellStyle name="20% - Accent2 2 6 4 5 2" xfId="21704"/>
    <cellStyle name="20% - Accent2 2 6 4 6" xfId="13360"/>
    <cellStyle name="20% - Accent2 2 6 4 6 2" xfId="23923"/>
    <cellStyle name="20% - Accent2 2 6 4 7" xfId="17260"/>
    <cellStyle name="20% - Accent2 2 6 5" xfId="288"/>
    <cellStyle name="20% - Accent2 2 6 5 2" xfId="8180"/>
    <cellStyle name="20% - Accent2 2 6 5 2 2" xfId="10399"/>
    <cellStyle name="20% - Accent2 2 6 5 2 2 2" xfId="20962"/>
    <cellStyle name="20% - Accent2 2 6 5 2 3" xfId="12618"/>
    <cellStyle name="20% - Accent2 2 6 5 2 3 2" xfId="23181"/>
    <cellStyle name="20% - Accent2 2 6 5 2 4" xfId="14837"/>
    <cellStyle name="20% - Accent2 2 6 5 2 4 2" xfId="25400"/>
    <cellStyle name="20% - Accent2 2 6 5 2 5" xfId="18743"/>
    <cellStyle name="20% - Accent2 2 6 5 3" xfId="7447"/>
    <cellStyle name="20% - Accent2 2 6 5 3 2" xfId="9666"/>
    <cellStyle name="20% - Accent2 2 6 5 3 2 2" xfId="20229"/>
    <cellStyle name="20% - Accent2 2 6 5 3 3" xfId="11885"/>
    <cellStyle name="20% - Accent2 2 6 5 3 3 2" xfId="22448"/>
    <cellStyle name="20% - Accent2 2 6 5 3 4" xfId="14104"/>
    <cellStyle name="20% - Accent2 2 6 5 3 4 2" xfId="24667"/>
    <cellStyle name="20% - Accent2 2 6 5 3 5" xfId="18010"/>
    <cellStyle name="20% - Accent2 2 6 5 4" xfId="8923"/>
    <cellStyle name="20% - Accent2 2 6 5 4 2" xfId="19486"/>
    <cellStyle name="20% - Accent2 2 6 5 5" xfId="11142"/>
    <cellStyle name="20% - Accent2 2 6 5 5 2" xfId="21705"/>
    <cellStyle name="20% - Accent2 2 6 5 6" xfId="13361"/>
    <cellStyle name="20% - Accent2 2 6 5 6 2" xfId="23924"/>
    <cellStyle name="20% - Accent2 2 6 5 7" xfId="17261"/>
    <cellStyle name="20% - Accent2 2 6 6" xfId="8176"/>
    <cellStyle name="20% - Accent2 2 6 6 2" xfId="10395"/>
    <cellStyle name="20% - Accent2 2 6 6 2 2" xfId="20958"/>
    <cellStyle name="20% - Accent2 2 6 6 3" xfId="12614"/>
    <cellStyle name="20% - Accent2 2 6 6 3 2" xfId="23177"/>
    <cellStyle name="20% - Accent2 2 6 6 4" xfId="14833"/>
    <cellStyle name="20% - Accent2 2 6 6 4 2" xfId="25396"/>
    <cellStyle name="20% - Accent2 2 6 6 5" xfId="18739"/>
    <cellStyle name="20% - Accent2 2 6 7" xfId="7443"/>
    <cellStyle name="20% - Accent2 2 6 7 2" xfId="9662"/>
    <cellStyle name="20% - Accent2 2 6 7 2 2" xfId="20225"/>
    <cellStyle name="20% - Accent2 2 6 7 3" xfId="11881"/>
    <cellStyle name="20% - Accent2 2 6 7 3 2" xfId="22444"/>
    <cellStyle name="20% - Accent2 2 6 7 4" xfId="14100"/>
    <cellStyle name="20% - Accent2 2 6 7 4 2" xfId="24663"/>
    <cellStyle name="20% - Accent2 2 6 7 5" xfId="18006"/>
    <cellStyle name="20% - Accent2 2 6 8" xfId="8919"/>
    <cellStyle name="20% - Accent2 2 6 8 2" xfId="19482"/>
    <cellStyle name="20% - Accent2 2 6 9" xfId="11138"/>
    <cellStyle name="20% - Accent2 2 6 9 2" xfId="21701"/>
    <cellStyle name="20% - Accent2 2 7" xfId="289"/>
    <cellStyle name="20% - Accent2 2 7 2" xfId="8181"/>
    <cellStyle name="20% - Accent2 2 7 2 2" xfId="10400"/>
    <cellStyle name="20% - Accent2 2 7 2 2 2" xfId="20963"/>
    <cellStyle name="20% - Accent2 2 7 2 3" xfId="12619"/>
    <cellStyle name="20% - Accent2 2 7 2 3 2" xfId="23182"/>
    <cellStyle name="20% - Accent2 2 7 2 4" xfId="14838"/>
    <cellStyle name="20% - Accent2 2 7 2 4 2" xfId="25401"/>
    <cellStyle name="20% - Accent2 2 7 2 5" xfId="18744"/>
    <cellStyle name="20% - Accent2 2 7 3" xfId="7448"/>
    <cellStyle name="20% - Accent2 2 7 3 2" xfId="9667"/>
    <cellStyle name="20% - Accent2 2 7 3 2 2" xfId="20230"/>
    <cellStyle name="20% - Accent2 2 7 3 3" xfId="11886"/>
    <cellStyle name="20% - Accent2 2 7 3 3 2" xfId="22449"/>
    <cellStyle name="20% - Accent2 2 7 3 4" xfId="14105"/>
    <cellStyle name="20% - Accent2 2 7 3 4 2" xfId="24668"/>
    <cellStyle name="20% - Accent2 2 7 3 5" xfId="18011"/>
    <cellStyle name="20% - Accent2 2 7 4" xfId="8924"/>
    <cellStyle name="20% - Accent2 2 7 4 2" xfId="19487"/>
    <cellStyle name="20% - Accent2 2 7 5" xfId="11143"/>
    <cellStyle name="20% - Accent2 2 7 5 2" xfId="21706"/>
    <cellStyle name="20% - Accent2 2 7 6" xfId="13362"/>
    <cellStyle name="20% - Accent2 2 7 6 2" xfId="23925"/>
    <cellStyle name="20% - Accent2 2 7 7" xfId="17262"/>
    <cellStyle name="20% - Accent2 2 8" xfId="290"/>
    <cellStyle name="20% - Accent2 2 8 2" xfId="8182"/>
    <cellStyle name="20% - Accent2 2 8 2 2" xfId="10401"/>
    <cellStyle name="20% - Accent2 2 8 2 2 2" xfId="20964"/>
    <cellStyle name="20% - Accent2 2 8 2 3" xfId="12620"/>
    <cellStyle name="20% - Accent2 2 8 2 3 2" xfId="23183"/>
    <cellStyle name="20% - Accent2 2 8 2 4" xfId="14839"/>
    <cellStyle name="20% - Accent2 2 8 2 4 2" xfId="25402"/>
    <cellStyle name="20% - Accent2 2 8 2 5" xfId="18745"/>
    <cellStyle name="20% - Accent2 2 8 3" xfId="7449"/>
    <cellStyle name="20% - Accent2 2 8 3 2" xfId="9668"/>
    <cellStyle name="20% - Accent2 2 8 3 2 2" xfId="20231"/>
    <cellStyle name="20% - Accent2 2 8 3 3" xfId="11887"/>
    <cellStyle name="20% - Accent2 2 8 3 3 2" xfId="22450"/>
    <cellStyle name="20% - Accent2 2 8 3 4" xfId="14106"/>
    <cellStyle name="20% - Accent2 2 8 3 4 2" xfId="24669"/>
    <cellStyle name="20% - Accent2 2 8 3 5" xfId="18012"/>
    <cellStyle name="20% - Accent2 2 8 4" xfId="8925"/>
    <cellStyle name="20% - Accent2 2 8 4 2" xfId="19488"/>
    <cellStyle name="20% - Accent2 2 8 5" xfId="11144"/>
    <cellStyle name="20% - Accent2 2 8 5 2" xfId="21707"/>
    <cellStyle name="20% - Accent2 2 8 6" xfId="13363"/>
    <cellStyle name="20% - Accent2 2 8 6 2" xfId="23926"/>
    <cellStyle name="20% - Accent2 2 8 7" xfId="17263"/>
    <cellStyle name="20% - Accent2 2 9" xfId="291"/>
    <cellStyle name="20% - Accent2 2 9 2" xfId="8183"/>
    <cellStyle name="20% - Accent2 2 9 2 2" xfId="10402"/>
    <cellStyle name="20% - Accent2 2 9 2 2 2" xfId="20965"/>
    <cellStyle name="20% - Accent2 2 9 2 3" xfId="12621"/>
    <cellStyle name="20% - Accent2 2 9 2 3 2" xfId="23184"/>
    <cellStyle name="20% - Accent2 2 9 2 4" xfId="14840"/>
    <cellStyle name="20% - Accent2 2 9 2 4 2" xfId="25403"/>
    <cellStyle name="20% - Accent2 2 9 2 5" xfId="18746"/>
    <cellStyle name="20% - Accent2 2 9 3" xfId="7450"/>
    <cellStyle name="20% - Accent2 2 9 3 2" xfId="9669"/>
    <cellStyle name="20% - Accent2 2 9 3 2 2" xfId="20232"/>
    <cellStyle name="20% - Accent2 2 9 3 3" xfId="11888"/>
    <cellStyle name="20% - Accent2 2 9 3 3 2" xfId="22451"/>
    <cellStyle name="20% - Accent2 2 9 3 4" xfId="14107"/>
    <cellStyle name="20% - Accent2 2 9 3 4 2" xfId="24670"/>
    <cellStyle name="20% - Accent2 2 9 3 5" xfId="18013"/>
    <cellStyle name="20% - Accent2 2 9 4" xfId="8926"/>
    <cellStyle name="20% - Accent2 2 9 4 2" xfId="19489"/>
    <cellStyle name="20% - Accent2 2 9 5" xfId="11145"/>
    <cellStyle name="20% - Accent2 2 9 5 2" xfId="21708"/>
    <cellStyle name="20% - Accent2 2 9 6" xfId="13364"/>
    <cellStyle name="20% - Accent2 2 9 6 2" xfId="23927"/>
    <cellStyle name="20% - Accent2 2 9 7" xfId="17264"/>
    <cellStyle name="20% - Accent2 20" xfId="292"/>
    <cellStyle name="20% - Accent2 21" xfId="293"/>
    <cellStyle name="20% - Accent2 22" xfId="294"/>
    <cellStyle name="20% - Accent2 23" xfId="295"/>
    <cellStyle name="20% - Accent2 24" xfId="296"/>
    <cellStyle name="20% - Accent2 25" xfId="297"/>
    <cellStyle name="20% - Accent2 26" xfId="298"/>
    <cellStyle name="20% - Accent2 3" xfId="299"/>
    <cellStyle name="20% - Accent2 3 10" xfId="300"/>
    <cellStyle name="20% - Accent2 3 2" xfId="301"/>
    <cellStyle name="20% - Accent2 3 2 2" xfId="8184"/>
    <cellStyle name="20% - Accent2 3 2 2 2" xfId="10403"/>
    <cellStyle name="20% - Accent2 3 2 2 2 2" xfId="20966"/>
    <cellStyle name="20% - Accent2 3 2 2 3" xfId="12622"/>
    <cellStyle name="20% - Accent2 3 2 2 3 2" xfId="23185"/>
    <cellStyle name="20% - Accent2 3 2 2 4" xfId="14841"/>
    <cellStyle name="20% - Accent2 3 2 2 4 2" xfId="25404"/>
    <cellStyle name="20% - Accent2 3 2 2 5" xfId="18747"/>
    <cellStyle name="20% - Accent2 3 2 3" xfId="7451"/>
    <cellStyle name="20% - Accent2 3 2 3 2" xfId="9670"/>
    <cellStyle name="20% - Accent2 3 2 3 2 2" xfId="20233"/>
    <cellStyle name="20% - Accent2 3 2 3 3" xfId="11889"/>
    <cellStyle name="20% - Accent2 3 2 3 3 2" xfId="22452"/>
    <cellStyle name="20% - Accent2 3 2 3 4" xfId="14108"/>
    <cellStyle name="20% - Accent2 3 2 3 4 2" xfId="24671"/>
    <cellStyle name="20% - Accent2 3 2 3 5" xfId="18014"/>
    <cellStyle name="20% - Accent2 3 2 4" xfId="8927"/>
    <cellStyle name="20% - Accent2 3 2 4 2" xfId="19490"/>
    <cellStyle name="20% - Accent2 3 2 5" xfId="11146"/>
    <cellStyle name="20% - Accent2 3 2 5 2" xfId="21709"/>
    <cellStyle name="20% - Accent2 3 2 6" xfId="13365"/>
    <cellStyle name="20% - Accent2 3 2 6 2" xfId="23928"/>
    <cellStyle name="20% - Accent2 3 2 7" xfId="17265"/>
    <cellStyle name="20% - Accent2 3 3" xfId="302"/>
    <cellStyle name="20% - Accent2 3 3 2" xfId="8185"/>
    <cellStyle name="20% - Accent2 3 3 2 2" xfId="10404"/>
    <cellStyle name="20% - Accent2 3 3 2 2 2" xfId="20967"/>
    <cellStyle name="20% - Accent2 3 3 2 3" xfId="12623"/>
    <cellStyle name="20% - Accent2 3 3 2 3 2" xfId="23186"/>
    <cellStyle name="20% - Accent2 3 3 2 4" xfId="14842"/>
    <cellStyle name="20% - Accent2 3 3 2 4 2" xfId="25405"/>
    <cellStyle name="20% - Accent2 3 3 2 5" xfId="18748"/>
    <cellStyle name="20% - Accent2 3 3 3" xfId="7452"/>
    <cellStyle name="20% - Accent2 3 3 3 2" xfId="9671"/>
    <cellStyle name="20% - Accent2 3 3 3 2 2" xfId="20234"/>
    <cellStyle name="20% - Accent2 3 3 3 3" xfId="11890"/>
    <cellStyle name="20% - Accent2 3 3 3 3 2" xfId="22453"/>
    <cellStyle name="20% - Accent2 3 3 3 4" xfId="14109"/>
    <cellStyle name="20% - Accent2 3 3 3 4 2" xfId="24672"/>
    <cellStyle name="20% - Accent2 3 3 3 5" xfId="18015"/>
    <cellStyle name="20% - Accent2 3 3 4" xfId="8928"/>
    <cellStyle name="20% - Accent2 3 3 4 2" xfId="19491"/>
    <cellStyle name="20% - Accent2 3 3 5" xfId="11147"/>
    <cellStyle name="20% - Accent2 3 3 5 2" xfId="21710"/>
    <cellStyle name="20% - Accent2 3 3 6" xfId="13366"/>
    <cellStyle name="20% - Accent2 3 3 6 2" xfId="23929"/>
    <cellStyle name="20% - Accent2 3 3 7" xfId="17266"/>
    <cellStyle name="20% - Accent2 3 4" xfId="303"/>
    <cellStyle name="20% - Accent2 3 4 2" xfId="8186"/>
    <cellStyle name="20% - Accent2 3 4 2 2" xfId="10405"/>
    <cellStyle name="20% - Accent2 3 4 2 2 2" xfId="20968"/>
    <cellStyle name="20% - Accent2 3 4 2 3" xfId="12624"/>
    <cellStyle name="20% - Accent2 3 4 2 3 2" xfId="23187"/>
    <cellStyle name="20% - Accent2 3 4 2 4" xfId="14843"/>
    <cellStyle name="20% - Accent2 3 4 2 4 2" xfId="25406"/>
    <cellStyle name="20% - Accent2 3 4 2 5" xfId="18749"/>
    <cellStyle name="20% - Accent2 3 4 3" xfId="7453"/>
    <cellStyle name="20% - Accent2 3 4 3 2" xfId="9672"/>
    <cellStyle name="20% - Accent2 3 4 3 2 2" xfId="20235"/>
    <cellStyle name="20% - Accent2 3 4 3 3" xfId="11891"/>
    <cellStyle name="20% - Accent2 3 4 3 3 2" xfId="22454"/>
    <cellStyle name="20% - Accent2 3 4 3 4" xfId="14110"/>
    <cellStyle name="20% - Accent2 3 4 3 4 2" xfId="24673"/>
    <cellStyle name="20% - Accent2 3 4 3 5" xfId="18016"/>
    <cellStyle name="20% - Accent2 3 4 4" xfId="8929"/>
    <cellStyle name="20% - Accent2 3 4 4 2" xfId="19492"/>
    <cellStyle name="20% - Accent2 3 4 5" xfId="11148"/>
    <cellStyle name="20% - Accent2 3 4 5 2" xfId="21711"/>
    <cellStyle name="20% - Accent2 3 4 6" xfId="13367"/>
    <cellStyle name="20% - Accent2 3 4 6 2" xfId="23930"/>
    <cellStyle name="20% - Accent2 3 4 7" xfId="17267"/>
    <cellStyle name="20% - Accent2 3 5" xfId="304"/>
    <cellStyle name="20% - Accent2 3 5 2" xfId="8187"/>
    <cellStyle name="20% - Accent2 3 5 2 2" xfId="10406"/>
    <cellStyle name="20% - Accent2 3 5 2 2 2" xfId="20969"/>
    <cellStyle name="20% - Accent2 3 5 2 3" xfId="12625"/>
    <cellStyle name="20% - Accent2 3 5 2 3 2" xfId="23188"/>
    <cellStyle name="20% - Accent2 3 5 2 4" xfId="14844"/>
    <cellStyle name="20% - Accent2 3 5 2 4 2" xfId="25407"/>
    <cellStyle name="20% - Accent2 3 5 2 5" xfId="18750"/>
    <cellStyle name="20% - Accent2 3 5 3" xfId="7454"/>
    <cellStyle name="20% - Accent2 3 5 3 2" xfId="9673"/>
    <cellStyle name="20% - Accent2 3 5 3 2 2" xfId="20236"/>
    <cellStyle name="20% - Accent2 3 5 3 3" xfId="11892"/>
    <cellStyle name="20% - Accent2 3 5 3 3 2" xfId="22455"/>
    <cellStyle name="20% - Accent2 3 5 3 4" xfId="14111"/>
    <cellStyle name="20% - Accent2 3 5 3 4 2" xfId="24674"/>
    <cellStyle name="20% - Accent2 3 5 3 5" xfId="18017"/>
    <cellStyle name="20% - Accent2 3 5 4" xfId="8930"/>
    <cellStyle name="20% - Accent2 3 5 4 2" xfId="19493"/>
    <cellStyle name="20% - Accent2 3 5 5" xfId="11149"/>
    <cellStyle name="20% - Accent2 3 5 5 2" xfId="21712"/>
    <cellStyle name="20% - Accent2 3 5 6" xfId="13368"/>
    <cellStyle name="20% - Accent2 3 5 6 2" xfId="23931"/>
    <cellStyle name="20% - Accent2 3 5 7" xfId="17268"/>
    <cellStyle name="20% - Accent2 3 6" xfId="305"/>
    <cellStyle name="20% - Accent2 3 7" xfId="306"/>
    <cellStyle name="20% - Accent2 3 8" xfId="307"/>
    <cellStyle name="20% - Accent2 3 9" xfId="308"/>
    <cellStyle name="20% - Accent2 4" xfId="309"/>
    <cellStyle name="20% - Accent2 4 2" xfId="310"/>
    <cellStyle name="20% - Accent2 4 3" xfId="311"/>
    <cellStyle name="20% - Accent2 4 4" xfId="312"/>
    <cellStyle name="20% - Accent2 4 5" xfId="313"/>
    <cellStyle name="20% - Accent2 4 6" xfId="314"/>
    <cellStyle name="20% - Accent2 5" xfId="315"/>
    <cellStyle name="20% - Accent2 5 2" xfId="316"/>
    <cellStyle name="20% - Accent2 5 3" xfId="317"/>
    <cellStyle name="20% - Accent2 5 4" xfId="318"/>
    <cellStyle name="20% - Accent2 5 5" xfId="319"/>
    <cellStyle name="20% - Accent2 5 6" xfId="320"/>
    <cellStyle name="20% - Accent2 6" xfId="321"/>
    <cellStyle name="20% - Accent2 6 2" xfId="322"/>
    <cellStyle name="20% - Accent2 6 3" xfId="323"/>
    <cellStyle name="20% - Accent2 6 4" xfId="324"/>
    <cellStyle name="20% - Accent2 6 5" xfId="325"/>
    <cellStyle name="20% - Accent2 6 6" xfId="326"/>
    <cellStyle name="20% - Accent2 7" xfId="327"/>
    <cellStyle name="20% - Accent2 7 10" xfId="11150"/>
    <cellStyle name="20% - Accent2 7 10 2" xfId="21713"/>
    <cellStyle name="20% - Accent2 7 11" xfId="13369"/>
    <cellStyle name="20% - Accent2 7 11 2" xfId="23932"/>
    <cellStyle name="20% - Accent2 7 12" xfId="17269"/>
    <cellStyle name="20% - Accent2 7 2" xfId="328"/>
    <cellStyle name="20% - Accent2 7 3" xfId="329"/>
    <cellStyle name="20% - Accent2 7 4" xfId="330"/>
    <cellStyle name="20% - Accent2 7 5" xfId="331"/>
    <cellStyle name="20% - Accent2 7 6" xfId="332"/>
    <cellStyle name="20% - Accent2 7 7" xfId="8188"/>
    <cellStyle name="20% - Accent2 7 7 2" xfId="10407"/>
    <cellStyle name="20% - Accent2 7 7 2 2" xfId="20970"/>
    <cellStyle name="20% - Accent2 7 7 3" xfId="12626"/>
    <cellStyle name="20% - Accent2 7 7 3 2" xfId="23189"/>
    <cellStyle name="20% - Accent2 7 7 4" xfId="14845"/>
    <cellStyle name="20% - Accent2 7 7 4 2" xfId="25408"/>
    <cellStyle name="20% - Accent2 7 7 5" xfId="18751"/>
    <cellStyle name="20% - Accent2 7 8" xfId="7455"/>
    <cellStyle name="20% - Accent2 7 8 2" xfId="9674"/>
    <cellStyle name="20% - Accent2 7 8 2 2" xfId="20237"/>
    <cellStyle name="20% - Accent2 7 8 3" xfId="11893"/>
    <cellStyle name="20% - Accent2 7 8 3 2" xfId="22456"/>
    <cellStyle name="20% - Accent2 7 8 4" xfId="14112"/>
    <cellStyle name="20% - Accent2 7 8 4 2" xfId="24675"/>
    <cellStyle name="20% - Accent2 7 8 5" xfId="18018"/>
    <cellStyle name="20% - Accent2 7 9" xfId="8931"/>
    <cellStyle name="20% - Accent2 7 9 2" xfId="19494"/>
    <cellStyle name="20% - Accent2 8" xfId="333"/>
    <cellStyle name="20% - Accent2 8 2" xfId="334"/>
    <cellStyle name="20% - Accent2 8 3" xfId="335"/>
    <cellStyle name="20% - Accent2 8 4" xfId="336"/>
    <cellStyle name="20% - Accent2 8 5" xfId="337"/>
    <cellStyle name="20% - Accent2 8 6" xfId="338"/>
    <cellStyle name="20% - Accent2 9" xfId="339"/>
    <cellStyle name="20% - Accent2 9 2" xfId="340"/>
    <cellStyle name="20% - Accent2 9 3" xfId="341"/>
    <cellStyle name="20% - Accent2 9 4" xfId="342"/>
    <cellStyle name="20% - Accent2 9 5" xfId="343"/>
    <cellStyle name="20% - Accent3 10" xfId="344"/>
    <cellStyle name="20% - Accent3 10 2" xfId="345"/>
    <cellStyle name="20% - Accent3 10 3" xfId="346"/>
    <cellStyle name="20% - Accent3 10 4" xfId="347"/>
    <cellStyle name="20% - Accent3 10 5" xfId="348"/>
    <cellStyle name="20% - Accent3 11" xfId="349"/>
    <cellStyle name="20% - Accent3 11 2" xfId="350"/>
    <cellStyle name="20% - Accent3 11 3" xfId="351"/>
    <cellStyle name="20% - Accent3 11 4" xfId="352"/>
    <cellStyle name="20% - Accent3 11 5" xfId="353"/>
    <cellStyle name="20% - Accent3 12" xfId="354"/>
    <cellStyle name="20% - Accent3 12 2" xfId="355"/>
    <cellStyle name="20% - Accent3 12 3" xfId="356"/>
    <cellStyle name="20% - Accent3 12 4" xfId="357"/>
    <cellStyle name="20% - Accent3 12 5" xfId="358"/>
    <cellStyle name="20% - Accent3 13" xfId="359"/>
    <cellStyle name="20% - Accent3 14" xfId="360"/>
    <cellStyle name="20% - Accent3 15" xfId="361"/>
    <cellStyle name="20% - Accent3 16" xfId="362"/>
    <cellStyle name="20% - Accent3 17" xfId="363"/>
    <cellStyle name="20% - Accent3 18" xfId="364"/>
    <cellStyle name="20% - Accent3 19" xfId="365"/>
    <cellStyle name="20% - Accent3 2" xfId="366"/>
    <cellStyle name="20% - Accent3 2 10" xfId="367"/>
    <cellStyle name="20% - Accent3 2 10 2" xfId="8189"/>
    <cellStyle name="20% - Accent3 2 10 2 2" xfId="10408"/>
    <cellStyle name="20% - Accent3 2 10 2 2 2" xfId="20971"/>
    <cellStyle name="20% - Accent3 2 10 2 3" xfId="12627"/>
    <cellStyle name="20% - Accent3 2 10 2 3 2" xfId="23190"/>
    <cellStyle name="20% - Accent3 2 10 2 4" xfId="14846"/>
    <cellStyle name="20% - Accent3 2 10 2 4 2" xfId="25409"/>
    <cellStyle name="20% - Accent3 2 10 2 5" xfId="18752"/>
    <cellStyle name="20% - Accent3 2 10 3" xfId="7456"/>
    <cellStyle name="20% - Accent3 2 10 3 2" xfId="9675"/>
    <cellStyle name="20% - Accent3 2 10 3 2 2" xfId="20238"/>
    <cellStyle name="20% - Accent3 2 10 3 3" xfId="11894"/>
    <cellStyle name="20% - Accent3 2 10 3 3 2" xfId="22457"/>
    <cellStyle name="20% - Accent3 2 10 3 4" xfId="14113"/>
    <cellStyle name="20% - Accent3 2 10 3 4 2" xfId="24676"/>
    <cellStyle name="20% - Accent3 2 10 3 5" xfId="18019"/>
    <cellStyle name="20% - Accent3 2 10 4" xfId="8932"/>
    <cellStyle name="20% - Accent3 2 10 4 2" xfId="19495"/>
    <cellStyle name="20% - Accent3 2 10 5" xfId="11151"/>
    <cellStyle name="20% - Accent3 2 10 5 2" xfId="21714"/>
    <cellStyle name="20% - Accent3 2 10 6" xfId="13370"/>
    <cellStyle name="20% - Accent3 2 10 6 2" xfId="23933"/>
    <cellStyle name="20% - Accent3 2 10 7" xfId="17270"/>
    <cellStyle name="20% - Accent3 2 11" xfId="368"/>
    <cellStyle name="20% - Accent3 2 11 2" xfId="369"/>
    <cellStyle name="20% - Accent3 2 11 2 2" xfId="8190"/>
    <cellStyle name="20% - Accent3 2 11 2 2 2" xfId="10409"/>
    <cellStyle name="20% - Accent3 2 11 2 2 2 2" xfId="20972"/>
    <cellStyle name="20% - Accent3 2 11 2 2 3" xfId="12628"/>
    <cellStyle name="20% - Accent3 2 11 2 2 3 2" xfId="23191"/>
    <cellStyle name="20% - Accent3 2 11 2 2 4" xfId="14847"/>
    <cellStyle name="20% - Accent3 2 11 2 2 4 2" xfId="25410"/>
    <cellStyle name="20% - Accent3 2 11 2 2 5" xfId="18753"/>
    <cellStyle name="20% - Accent3 2 11 2 3" xfId="7457"/>
    <cellStyle name="20% - Accent3 2 11 2 3 2" xfId="9676"/>
    <cellStyle name="20% - Accent3 2 11 2 3 2 2" xfId="20239"/>
    <cellStyle name="20% - Accent3 2 11 2 3 3" xfId="11895"/>
    <cellStyle name="20% - Accent3 2 11 2 3 3 2" xfId="22458"/>
    <cellStyle name="20% - Accent3 2 11 2 3 4" xfId="14114"/>
    <cellStyle name="20% - Accent3 2 11 2 3 4 2" xfId="24677"/>
    <cellStyle name="20% - Accent3 2 11 2 3 5" xfId="18020"/>
    <cellStyle name="20% - Accent3 2 11 2 4" xfId="8933"/>
    <cellStyle name="20% - Accent3 2 11 2 4 2" xfId="19496"/>
    <cellStyle name="20% - Accent3 2 11 2 5" xfId="11152"/>
    <cellStyle name="20% - Accent3 2 11 2 5 2" xfId="21715"/>
    <cellStyle name="20% - Accent3 2 11 2 6" xfId="13371"/>
    <cellStyle name="20% - Accent3 2 11 2 6 2" xfId="23934"/>
    <cellStyle name="20% - Accent3 2 11 2 7" xfId="17271"/>
    <cellStyle name="20% - Accent3 2 11 3" xfId="370"/>
    <cellStyle name="20% - Accent3 2 11 3 2" xfId="8191"/>
    <cellStyle name="20% - Accent3 2 11 3 2 2" xfId="10410"/>
    <cellStyle name="20% - Accent3 2 11 3 2 2 2" xfId="20973"/>
    <cellStyle name="20% - Accent3 2 11 3 2 3" xfId="12629"/>
    <cellStyle name="20% - Accent3 2 11 3 2 3 2" xfId="23192"/>
    <cellStyle name="20% - Accent3 2 11 3 2 4" xfId="14848"/>
    <cellStyle name="20% - Accent3 2 11 3 2 4 2" xfId="25411"/>
    <cellStyle name="20% - Accent3 2 11 3 2 5" xfId="18754"/>
    <cellStyle name="20% - Accent3 2 11 3 3" xfId="7458"/>
    <cellStyle name="20% - Accent3 2 11 3 3 2" xfId="9677"/>
    <cellStyle name="20% - Accent3 2 11 3 3 2 2" xfId="20240"/>
    <cellStyle name="20% - Accent3 2 11 3 3 3" xfId="11896"/>
    <cellStyle name="20% - Accent3 2 11 3 3 3 2" xfId="22459"/>
    <cellStyle name="20% - Accent3 2 11 3 3 4" xfId="14115"/>
    <cellStyle name="20% - Accent3 2 11 3 3 4 2" xfId="24678"/>
    <cellStyle name="20% - Accent3 2 11 3 3 5" xfId="18021"/>
    <cellStyle name="20% - Accent3 2 11 3 4" xfId="8934"/>
    <cellStyle name="20% - Accent3 2 11 3 4 2" xfId="19497"/>
    <cellStyle name="20% - Accent3 2 11 3 5" xfId="11153"/>
    <cellStyle name="20% - Accent3 2 11 3 5 2" xfId="21716"/>
    <cellStyle name="20% - Accent3 2 11 3 6" xfId="13372"/>
    <cellStyle name="20% - Accent3 2 11 3 6 2" xfId="23935"/>
    <cellStyle name="20% - Accent3 2 11 3 7" xfId="17272"/>
    <cellStyle name="20% - Accent3 2 11 4" xfId="371"/>
    <cellStyle name="20% - Accent3 2 11 4 2" xfId="8192"/>
    <cellStyle name="20% - Accent3 2 11 4 2 2" xfId="10411"/>
    <cellStyle name="20% - Accent3 2 11 4 2 2 2" xfId="20974"/>
    <cellStyle name="20% - Accent3 2 11 4 2 3" xfId="12630"/>
    <cellStyle name="20% - Accent3 2 11 4 2 3 2" xfId="23193"/>
    <cellStyle name="20% - Accent3 2 11 4 2 4" xfId="14849"/>
    <cellStyle name="20% - Accent3 2 11 4 2 4 2" xfId="25412"/>
    <cellStyle name="20% - Accent3 2 11 4 2 5" xfId="18755"/>
    <cellStyle name="20% - Accent3 2 11 4 3" xfId="7459"/>
    <cellStyle name="20% - Accent3 2 11 4 3 2" xfId="9678"/>
    <cellStyle name="20% - Accent3 2 11 4 3 2 2" xfId="20241"/>
    <cellStyle name="20% - Accent3 2 11 4 3 3" xfId="11897"/>
    <cellStyle name="20% - Accent3 2 11 4 3 3 2" xfId="22460"/>
    <cellStyle name="20% - Accent3 2 11 4 3 4" xfId="14116"/>
    <cellStyle name="20% - Accent3 2 11 4 3 4 2" xfId="24679"/>
    <cellStyle name="20% - Accent3 2 11 4 3 5" xfId="18022"/>
    <cellStyle name="20% - Accent3 2 11 4 4" xfId="8935"/>
    <cellStyle name="20% - Accent3 2 11 4 4 2" xfId="19498"/>
    <cellStyle name="20% - Accent3 2 11 4 5" xfId="11154"/>
    <cellStyle name="20% - Accent3 2 11 4 5 2" xfId="21717"/>
    <cellStyle name="20% - Accent3 2 11 4 6" xfId="13373"/>
    <cellStyle name="20% - Accent3 2 11 4 6 2" xfId="23936"/>
    <cellStyle name="20% - Accent3 2 11 4 7" xfId="17273"/>
    <cellStyle name="20% - Accent3 2 11 5" xfId="372"/>
    <cellStyle name="20% - Accent3 2 11 5 2" xfId="8193"/>
    <cellStyle name="20% - Accent3 2 11 5 2 2" xfId="10412"/>
    <cellStyle name="20% - Accent3 2 11 5 2 2 2" xfId="20975"/>
    <cellStyle name="20% - Accent3 2 11 5 2 3" xfId="12631"/>
    <cellStyle name="20% - Accent3 2 11 5 2 3 2" xfId="23194"/>
    <cellStyle name="20% - Accent3 2 11 5 2 4" xfId="14850"/>
    <cellStyle name="20% - Accent3 2 11 5 2 4 2" xfId="25413"/>
    <cellStyle name="20% - Accent3 2 11 5 2 5" xfId="18756"/>
    <cellStyle name="20% - Accent3 2 11 5 3" xfId="7460"/>
    <cellStyle name="20% - Accent3 2 11 5 3 2" xfId="9679"/>
    <cellStyle name="20% - Accent3 2 11 5 3 2 2" xfId="20242"/>
    <cellStyle name="20% - Accent3 2 11 5 3 3" xfId="11898"/>
    <cellStyle name="20% - Accent3 2 11 5 3 3 2" xfId="22461"/>
    <cellStyle name="20% - Accent3 2 11 5 3 4" xfId="14117"/>
    <cellStyle name="20% - Accent3 2 11 5 3 4 2" xfId="24680"/>
    <cellStyle name="20% - Accent3 2 11 5 3 5" xfId="18023"/>
    <cellStyle name="20% - Accent3 2 11 5 4" xfId="8936"/>
    <cellStyle name="20% - Accent3 2 11 5 4 2" xfId="19499"/>
    <cellStyle name="20% - Accent3 2 11 5 5" xfId="11155"/>
    <cellStyle name="20% - Accent3 2 11 5 5 2" xfId="21718"/>
    <cellStyle name="20% - Accent3 2 11 5 6" xfId="13374"/>
    <cellStyle name="20% - Accent3 2 11 5 6 2" xfId="23937"/>
    <cellStyle name="20% - Accent3 2 11 5 7" xfId="17274"/>
    <cellStyle name="20% - Accent3 2 12" xfId="373"/>
    <cellStyle name="20% - Accent3 2 13" xfId="374"/>
    <cellStyle name="20% - Accent3 2 14" xfId="375"/>
    <cellStyle name="20% - Accent3 2 15" xfId="376"/>
    <cellStyle name="20% - Accent3 2 15 2" xfId="8194"/>
    <cellStyle name="20% - Accent3 2 15 2 2" xfId="10413"/>
    <cellStyle name="20% - Accent3 2 15 2 2 2" xfId="20976"/>
    <cellStyle name="20% - Accent3 2 15 2 3" xfId="12632"/>
    <cellStyle name="20% - Accent3 2 15 2 3 2" xfId="23195"/>
    <cellStyle name="20% - Accent3 2 15 2 4" xfId="14851"/>
    <cellStyle name="20% - Accent3 2 15 2 4 2" xfId="25414"/>
    <cellStyle name="20% - Accent3 2 15 2 5" xfId="18757"/>
    <cellStyle name="20% - Accent3 2 15 3" xfId="7461"/>
    <cellStyle name="20% - Accent3 2 15 3 2" xfId="9680"/>
    <cellStyle name="20% - Accent3 2 15 3 2 2" xfId="20243"/>
    <cellStyle name="20% - Accent3 2 15 3 3" xfId="11899"/>
    <cellStyle name="20% - Accent3 2 15 3 3 2" xfId="22462"/>
    <cellStyle name="20% - Accent3 2 15 3 4" xfId="14118"/>
    <cellStyle name="20% - Accent3 2 15 3 4 2" xfId="24681"/>
    <cellStyle name="20% - Accent3 2 15 3 5" xfId="18024"/>
    <cellStyle name="20% - Accent3 2 15 4" xfId="8937"/>
    <cellStyle name="20% - Accent3 2 15 4 2" xfId="19500"/>
    <cellStyle name="20% - Accent3 2 15 5" xfId="11156"/>
    <cellStyle name="20% - Accent3 2 15 5 2" xfId="21719"/>
    <cellStyle name="20% - Accent3 2 15 6" xfId="13375"/>
    <cellStyle name="20% - Accent3 2 15 6 2" xfId="23938"/>
    <cellStyle name="20% - Accent3 2 15 7" xfId="17275"/>
    <cellStyle name="20% - Accent3 2 16" xfId="377"/>
    <cellStyle name="20% - Accent3 2 2" xfId="378"/>
    <cellStyle name="20% - Accent3 2 2 10" xfId="8195"/>
    <cellStyle name="20% - Accent3 2 2 10 2" xfId="10414"/>
    <cellStyle name="20% - Accent3 2 2 10 2 2" xfId="20977"/>
    <cellStyle name="20% - Accent3 2 2 10 3" xfId="12633"/>
    <cellStyle name="20% - Accent3 2 2 10 3 2" xfId="23196"/>
    <cellStyle name="20% - Accent3 2 2 10 4" xfId="14852"/>
    <cellStyle name="20% - Accent3 2 2 10 4 2" xfId="25415"/>
    <cellStyle name="20% - Accent3 2 2 10 5" xfId="18758"/>
    <cellStyle name="20% - Accent3 2 2 11" xfId="7462"/>
    <cellStyle name="20% - Accent3 2 2 11 2" xfId="9681"/>
    <cellStyle name="20% - Accent3 2 2 11 2 2" xfId="20244"/>
    <cellStyle name="20% - Accent3 2 2 11 3" xfId="11900"/>
    <cellStyle name="20% - Accent3 2 2 11 3 2" xfId="22463"/>
    <cellStyle name="20% - Accent3 2 2 11 4" xfId="14119"/>
    <cellStyle name="20% - Accent3 2 2 11 4 2" xfId="24682"/>
    <cellStyle name="20% - Accent3 2 2 11 5" xfId="18025"/>
    <cellStyle name="20% - Accent3 2 2 12" xfId="8938"/>
    <cellStyle name="20% - Accent3 2 2 12 2" xfId="19501"/>
    <cellStyle name="20% - Accent3 2 2 13" xfId="11157"/>
    <cellStyle name="20% - Accent3 2 2 13 2" xfId="21720"/>
    <cellStyle name="20% - Accent3 2 2 14" xfId="13376"/>
    <cellStyle name="20% - Accent3 2 2 14 2" xfId="23939"/>
    <cellStyle name="20% - Accent3 2 2 15" xfId="17276"/>
    <cellStyle name="20% - Accent3 2 2 2" xfId="379"/>
    <cellStyle name="20% - Accent3 2 2 2 2" xfId="8196"/>
    <cellStyle name="20% - Accent3 2 2 2 2 2" xfId="10415"/>
    <cellStyle name="20% - Accent3 2 2 2 2 2 2" xfId="20978"/>
    <cellStyle name="20% - Accent3 2 2 2 2 3" xfId="12634"/>
    <cellStyle name="20% - Accent3 2 2 2 2 3 2" xfId="23197"/>
    <cellStyle name="20% - Accent3 2 2 2 2 4" xfId="14853"/>
    <cellStyle name="20% - Accent3 2 2 2 2 4 2" xfId="25416"/>
    <cellStyle name="20% - Accent3 2 2 2 2 5" xfId="18759"/>
    <cellStyle name="20% - Accent3 2 2 2 3" xfId="7463"/>
    <cellStyle name="20% - Accent3 2 2 2 3 2" xfId="9682"/>
    <cellStyle name="20% - Accent3 2 2 2 3 2 2" xfId="20245"/>
    <cellStyle name="20% - Accent3 2 2 2 3 3" xfId="11901"/>
    <cellStyle name="20% - Accent3 2 2 2 3 3 2" xfId="22464"/>
    <cellStyle name="20% - Accent3 2 2 2 3 4" xfId="14120"/>
    <cellStyle name="20% - Accent3 2 2 2 3 4 2" xfId="24683"/>
    <cellStyle name="20% - Accent3 2 2 2 3 5" xfId="18026"/>
    <cellStyle name="20% - Accent3 2 2 2 4" xfId="8939"/>
    <cellStyle name="20% - Accent3 2 2 2 4 2" xfId="19502"/>
    <cellStyle name="20% - Accent3 2 2 2 5" xfId="11158"/>
    <cellStyle name="20% - Accent3 2 2 2 5 2" xfId="21721"/>
    <cellStyle name="20% - Accent3 2 2 2 6" xfId="13377"/>
    <cellStyle name="20% - Accent3 2 2 2 6 2" xfId="23940"/>
    <cellStyle name="20% - Accent3 2 2 2 7" xfId="17277"/>
    <cellStyle name="20% - Accent3 2 2 3" xfId="380"/>
    <cellStyle name="20% - Accent3 2 2 3 2" xfId="8197"/>
    <cellStyle name="20% - Accent3 2 2 3 2 2" xfId="10416"/>
    <cellStyle name="20% - Accent3 2 2 3 2 2 2" xfId="20979"/>
    <cellStyle name="20% - Accent3 2 2 3 2 3" xfId="12635"/>
    <cellStyle name="20% - Accent3 2 2 3 2 3 2" xfId="23198"/>
    <cellStyle name="20% - Accent3 2 2 3 2 4" xfId="14854"/>
    <cellStyle name="20% - Accent3 2 2 3 2 4 2" xfId="25417"/>
    <cellStyle name="20% - Accent3 2 2 3 2 5" xfId="18760"/>
    <cellStyle name="20% - Accent3 2 2 3 3" xfId="7464"/>
    <cellStyle name="20% - Accent3 2 2 3 3 2" xfId="9683"/>
    <cellStyle name="20% - Accent3 2 2 3 3 2 2" xfId="20246"/>
    <cellStyle name="20% - Accent3 2 2 3 3 3" xfId="11902"/>
    <cellStyle name="20% - Accent3 2 2 3 3 3 2" xfId="22465"/>
    <cellStyle name="20% - Accent3 2 2 3 3 4" xfId="14121"/>
    <cellStyle name="20% - Accent3 2 2 3 3 4 2" xfId="24684"/>
    <cellStyle name="20% - Accent3 2 2 3 3 5" xfId="18027"/>
    <cellStyle name="20% - Accent3 2 2 3 4" xfId="8940"/>
    <cellStyle name="20% - Accent3 2 2 3 4 2" xfId="19503"/>
    <cellStyle name="20% - Accent3 2 2 3 5" xfId="11159"/>
    <cellStyle name="20% - Accent3 2 2 3 5 2" xfId="21722"/>
    <cellStyle name="20% - Accent3 2 2 3 6" xfId="13378"/>
    <cellStyle name="20% - Accent3 2 2 3 6 2" xfId="23941"/>
    <cellStyle name="20% - Accent3 2 2 3 7" xfId="17278"/>
    <cellStyle name="20% - Accent3 2 2 4" xfId="381"/>
    <cellStyle name="20% - Accent3 2 2 4 2" xfId="8198"/>
    <cellStyle name="20% - Accent3 2 2 4 2 2" xfId="10417"/>
    <cellStyle name="20% - Accent3 2 2 4 2 2 2" xfId="20980"/>
    <cellStyle name="20% - Accent3 2 2 4 2 3" xfId="12636"/>
    <cellStyle name="20% - Accent3 2 2 4 2 3 2" xfId="23199"/>
    <cellStyle name="20% - Accent3 2 2 4 2 4" xfId="14855"/>
    <cellStyle name="20% - Accent3 2 2 4 2 4 2" xfId="25418"/>
    <cellStyle name="20% - Accent3 2 2 4 2 5" xfId="18761"/>
    <cellStyle name="20% - Accent3 2 2 4 3" xfId="7465"/>
    <cellStyle name="20% - Accent3 2 2 4 3 2" xfId="9684"/>
    <cellStyle name="20% - Accent3 2 2 4 3 2 2" xfId="20247"/>
    <cellStyle name="20% - Accent3 2 2 4 3 3" xfId="11903"/>
    <cellStyle name="20% - Accent3 2 2 4 3 3 2" xfId="22466"/>
    <cellStyle name="20% - Accent3 2 2 4 3 4" xfId="14122"/>
    <cellStyle name="20% - Accent3 2 2 4 3 4 2" xfId="24685"/>
    <cellStyle name="20% - Accent3 2 2 4 3 5" xfId="18028"/>
    <cellStyle name="20% - Accent3 2 2 4 4" xfId="8941"/>
    <cellStyle name="20% - Accent3 2 2 4 4 2" xfId="19504"/>
    <cellStyle name="20% - Accent3 2 2 4 5" xfId="11160"/>
    <cellStyle name="20% - Accent3 2 2 4 5 2" xfId="21723"/>
    <cellStyle name="20% - Accent3 2 2 4 6" xfId="13379"/>
    <cellStyle name="20% - Accent3 2 2 4 6 2" xfId="23942"/>
    <cellStyle name="20% - Accent3 2 2 4 7" xfId="17279"/>
    <cellStyle name="20% - Accent3 2 2 5" xfId="382"/>
    <cellStyle name="20% - Accent3 2 2 5 2" xfId="8199"/>
    <cellStyle name="20% - Accent3 2 2 5 2 2" xfId="10418"/>
    <cellStyle name="20% - Accent3 2 2 5 2 2 2" xfId="20981"/>
    <cellStyle name="20% - Accent3 2 2 5 2 3" xfId="12637"/>
    <cellStyle name="20% - Accent3 2 2 5 2 3 2" xfId="23200"/>
    <cellStyle name="20% - Accent3 2 2 5 2 4" xfId="14856"/>
    <cellStyle name="20% - Accent3 2 2 5 2 4 2" xfId="25419"/>
    <cellStyle name="20% - Accent3 2 2 5 2 5" xfId="18762"/>
    <cellStyle name="20% - Accent3 2 2 5 3" xfId="7466"/>
    <cellStyle name="20% - Accent3 2 2 5 3 2" xfId="9685"/>
    <cellStyle name="20% - Accent3 2 2 5 3 2 2" xfId="20248"/>
    <cellStyle name="20% - Accent3 2 2 5 3 3" xfId="11904"/>
    <cellStyle name="20% - Accent3 2 2 5 3 3 2" xfId="22467"/>
    <cellStyle name="20% - Accent3 2 2 5 3 4" xfId="14123"/>
    <cellStyle name="20% - Accent3 2 2 5 3 4 2" xfId="24686"/>
    <cellStyle name="20% - Accent3 2 2 5 3 5" xfId="18029"/>
    <cellStyle name="20% - Accent3 2 2 5 4" xfId="8942"/>
    <cellStyle name="20% - Accent3 2 2 5 4 2" xfId="19505"/>
    <cellStyle name="20% - Accent3 2 2 5 5" xfId="11161"/>
    <cellStyle name="20% - Accent3 2 2 5 5 2" xfId="21724"/>
    <cellStyle name="20% - Accent3 2 2 5 6" xfId="13380"/>
    <cellStyle name="20% - Accent3 2 2 5 6 2" xfId="23943"/>
    <cellStyle name="20% - Accent3 2 2 5 7" xfId="17280"/>
    <cellStyle name="20% - Accent3 2 2 6" xfId="383"/>
    <cellStyle name="20% - Accent3 2 2 6 2" xfId="8200"/>
    <cellStyle name="20% - Accent3 2 2 6 2 2" xfId="10419"/>
    <cellStyle name="20% - Accent3 2 2 6 2 2 2" xfId="20982"/>
    <cellStyle name="20% - Accent3 2 2 6 2 3" xfId="12638"/>
    <cellStyle name="20% - Accent3 2 2 6 2 3 2" xfId="23201"/>
    <cellStyle name="20% - Accent3 2 2 6 2 4" xfId="14857"/>
    <cellStyle name="20% - Accent3 2 2 6 2 4 2" xfId="25420"/>
    <cellStyle name="20% - Accent3 2 2 6 2 5" xfId="18763"/>
    <cellStyle name="20% - Accent3 2 2 6 3" xfId="7467"/>
    <cellStyle name="20% - Accent3 2 2 6 3 2" xfId="9686"/>
    <cellStyle name="20% - Accent3 2 2 6 3 2 2" xfId="20249"/>
    <cellStyle name="20% - Accent3 2 2 6 3 3" xfId="11905"/>
    <cellStyle name="20% - Accent3 2 2 6 3 3 2" xfId="22468"/>
    <cellStyle name="20% - Accent3 2 2 6 3 4" xfId="14124"/>
    <cellStyle name="20% - Accent3 2 2 6 3 4 2" xfId="24687"/>
    <cellStyle name="20% - Accent3 2 2 6 3 5" xfId="18030"/>
    <cellStyle name="20% - Accent3 2 2 6 4" xfId="8943"/>
    <cellStyle name="20% - Accent3 2 2 6 4 2" xfId="19506"/>
    <cellStyle name="20% - Accent3 2 2 6 5" xfId="11162"/>
    <cellStyle name="20% - Accent3 2 2 6 5 2" xfId="21725"/>
    <cellStyle name="20% - Accent3 2 2 6 6" xfId="13381"/>
    <cellStyle name="20% - Accent3 2 2 6 6 2" xfId="23944"/>
    <cellStyle name="20% - Accent3 2 2 6 7" xfId="17281"/>
    <cellStyle name="20% - Accent3 2 2 7" xfId="384"/>
    <cellStyle name="20% - Accent3 2 2 7 2" xfId="8201"/>
    <cellStyle name="20% - Accent3 2 2 7 2 2" xfId="10420"/>
    <cellStyle name="20% - Accent3 2 2 7 2 2 2" xfId="20983"/>
    <cellStyle name="20% - Accent3 2 2 7 2 3" xfId="12639"/>
    <cellStyle name="20% - Accent3 2 2 7 2 3 2" xfId="23202"/>
    <cellStyle name="20% - Accent3 2 2 7 2 4" xfId="14858"/>
    <cellStyle name="20% - Accent3 2 2 7 2 4 2" xfId="25421"/>
    <cellStyle name="20% - Accent3 2 2 7 2 5" xfId="18764"/>
    <cellStyle name="20% - Accent3 2 2 7 3" xfId="7468"/>
    <cellStyle name="20% - Accent3 2 2 7 3 2" xfId="9687"/>
    <cellStyle name="20% - Accent3 2 2 7 3 2 2" xfId="20250"/>
    <cellStyle name="20% - Accent3 2 2 7 3 3" xfId="11906"/>
    <cellStyle name="20% - Accent3 2 2 7 3 3 2" xfId="22469"/>
    <cellStyle name="20% - Accent3 2 2 7 3 4" xfId="14125"/>
    <cellStyle name="20% - Accent3 2 2 7 3 4 2" xfId="24688"/>
    <cellStyle name="20% - Accent3 2 2 7 3 5" xfId="18031"/>
    <cellStyle name="20% - Accent3 2 2 7 4" xfId="8944"/>
    <cellStyle name="20% - Accent3 2 2 7 4 2" xfId="19507"/>
    <cellStyle name="20% - Accent3 2 2 7 5" xfId="11163"/>
    <cellStyle name="20% - Accent3 2 2 7 5 2" xfId="21726"/>
    <cellStyle name="20% - Accent3 2 2 7 6" xfId="13382"/>
    <cellStyle name="20% - Accent3 2 2 7 6 2" xfId="23945"/>
    <cellStyle name="20% - Accent3 2 2 7 7" xfId="17282"/>
    <cellStyle name="20% - Accent3 2 2 8" xfId="385"/>
    <cellStyle name="20% - Accent3 2 2 8 2" xfId="8202"/>
    <cellStyle name="20% - Accent3 2 2 8 2 2" xfId="10421"/>
    <cellStyle name="20% - Accent3 2 2 8 2 2 2" xfId="20984"/>
    <cellStyle name="20% - Accent3 2 2 8 2 3" xfId="12640"/>
    <cellStyle name="20% - Accent3 2 2 8 2 3 2" xfId="23203"/>
    <cellStyle name="20% - Accent3 2 2 8 2 4" xfId="14859"/>
    <cellStyle name="20% - Accent3 2 2 8 2 4 2" xfId="25422"/>
    <cellStyle name="20% - Accent3 2 2 8 2 5" xfId="18765"/>
    <cellStyle name="20% - Accent3 2 2 8 3" xfId="7469"/>
    <cellStyle name="20% - Accent3 2 2 8 3 2" xfId="9688"/>
    <cellStyle name="20% - Accent3 2 2 8 3 2 2" xfId="20251"/>
    <cellStyle name="20% - Accent3 2 2 8 3 3" xfId="11907"/>
    <cellStyle name="20% - Accent3 2 2 8 3 3 2" xfId="22470"/>
    <cellStyle name="20% - Accent3 2 2 8 3 4" xfId="14126"/>
    <cellStyle name="20% - Accent3 2 2 8 3 4 2" xfId="24689"/>
    <cellStyle name="20% - Accent3 2 2 8 3 5" xfId="18032"/>
    <cellStyle name="20% - Accent3 2 2 8 4" xfId="8945"/>
    <cellStyle name="20% - Accent3 2 2 8 4 2" xfId="19508"/>
    <cellStyle name="20% - Accent3 2 2 8 5" xfId="11164"/>
    <cellStyle name="20% - Accent3 2 2 8 5 2" xfId="21727"/>
    <cellStyle name="20% - Accent3 2 2 8 6" xfId="13383"/>
    <cellStyle name="20% - Accent3 2 2 8 6 2" xfId="23946"/>
    <cellStyle name="20% - Accent3 2 2 8 7" xfId="17283"/>
    <cellStyle name="20% - Accent3 2 2 9" xfId="386"/>
    <cellStyle name="20% - Accent3 2 2 9 2" xfId="8203"/>
    <cellStyle name="20% - Accent3 2 2 9 2 2" xfId="10422"/>
    <cellStyle name="20% - Accent3 2 2 9 2 2 2" xfId="20985"/>
    <cellStyle name="20% - Accent3 2 2 9 2 3" xfId="12641"/>
    <cellStyle name="20% - Accent3 2 2 9 2 3 2" xfId="23204"/>
    <cellStyle name="20% - Accent3 2 2 9 2 4" xfId="14860"/>
    <cellStyle name="20% - Accent3 2 2 9 2 4 2" xfId="25423"/>
    <cellStyle name="20% - Accent3 2 2 9 2 5" xfId="18766"/>
    <cellStyle name="20% - Accent3 2 2 9 3" xfId="7470"/>
    <cellStyle name="20% - Accent3 2 2 9 3 2" xfId="9689"/>
    <cellStyle name="20% - Accent3 2 2 9 3 2 2" xfId="20252"/>
    <cellStyle name="20% - Accent3 2 2 9 3 3" xfId="11908"/>
    <cellStyle name="20% - Accent3 2 2 9 3 3 2" xfId="22471"/>
    <cellStyle name="20% - Accent3 2 2 9 3 4" xfId="14127"/>
    <cellStyle name="20% - Accent3 2 2 9 3 4 2" xfId="24690"/>
    <cellStyle name="20% - Accent3 2 2 9 3 5" xfId="18033"/>
    <cellStyle name="20% - Accent3 2 2 9 4" xfId="8946"/>
    <cellStyle name="20% - Accent3 2 2 9 4 2" xfId="19509"/>
    <cellStyle name="20% - Accent3 2 2 9 5" xfId="11165"/>
    <cellStyle name="20% - Accent3 2 2 9 5 2" xfId="21728"/>
    <cellStyle name="20% - Accent3 2 2 9 6" xfId="13384"/>
    <cellStyle name="20% - Accent3 2 2 9 6 2" xfId="23947"/>
    <cellStyle name="20% - Accent3 2 2 9 7" xfId="17284"/>
    <cellStyle name="20% - Accent3 2 3" xfId="387"/>
    <cellStyle name="20% - Accent3 2 3 10" xfId="8204"/>
    <cellStyle name="20% - Accent3 2 3 10 2" xfId="10423"/>
    <cellStyle name="20% - Accent3 2 3 10 2 2" xfId="20986"/>
    <cellStyle name="20% - Accent3 2 3 10 3" xfId="12642"/>
    <cellStyle name="20% - Accent3 2 3 10 3 2" xfId="23205"/>
    <cellStyle name="20% - Accent3 2 3 10 4" xfId="14861"/>
    <cellStyle name="20% - Accent3 2 3 10 4 2" xfId="25424"/>
    <cellStyle name="20% - Accent3 2 3 10 5" xfId="18767"/>
    <cellStyle name="20% - Accent3 2 3 11" xfId="7471"/>
    <cellStyle name="20% - Accent3 2 3 11 2" xfId="9690"/>
    <cellStyle name="20% - Accent3 2 3 11 2 2" xfId="20253"/>
    <cellStyle name="20% - Accent3 2 3 11 3" xfId="11909"/>
    <cellStyle name="20% - Accent3 2 3 11 3 2" xfId="22472"/>
    <cellStyle name="20% - Accent3 2 3 11 4" xfId="14128"/>
    <cellStyle name="20% - Accent3 2 3 11 4 2" xfId="24691"/>
    <cellStyle name="20% - Accent3 2 3 11 5" xfId="18034"/>
    <cellStyle name="20% - Accent3 2 3 12" xfId="8947"/>
    <cellStyle name="20% - Accent3 2 3 12 2" xfId="19510"/>
    <cellStyle name="20% - Accent3 2 3 13" xfId="11166"/>
    <cellStyle name="20% - Accent3 2 3 13 2" xfId="21729"/>
    <cellStyle name="20% - Accent3 2 3 14" xfId="13385"/>
    <cellStyle name="20% - Accent3 2 3 14 2" xfId="23948"/>
    <cellStyle name="20% - Accent3 2 3 15" xfId="17285"/>
    <cellStyle name="20% - Accent3 2 3 2" xfId="388"/>
    <cellStyle name="20% - Accent3 2 3 2 2" xfId="8205"/>
    <cellStyle name="20% - Accent3 2 3 2 2 2" xfId="10424"/>
    <cellStyle name="20% - Accent3 2 3 2 2 2 2" xfId="20987"/>
    <cellStyle name="20% - Accent3 2 3 2 2 3" xfId="12643"/>
    <cellStyle name="20% - Accent3 2 3 2 2 3 2" xfId="23206"/>
    <cellStyle name="20% - Accent3 2 3 2 2 4" xfId="14862"/>
    <cellStyle name="20% - Accent3 2 3 2 2 4 2" xfId="25425"/>
    <cellStyle name="20% - Accent3 2 3 2 2 5" xfId="18768"/>
    <cellStyle name="20% - Accent3 2 3 2 3" xfId="7472"/>
    <cellStyle name="20% - Accent3 2 3 2 3 2" xfId="9691"/>
    <cellStyle name="20% - Accent3 2 3 2 3 2 2" xfId="20254"/>
    <cellStyle name="20% - Accent3 2 3 2 3 3" xfId="11910"/>
    <cellStyle name="20% - Accent3 2 3 2 3 3 2" xfId="22473"/>
    <cellStyle name="20% - Accent3 2 3 2 3 4" xfId="14129"/>
    <cellStyle name="20% - Accent3 2 3 2 3 4 2" xfId="24692"/>
    <cellStyle name="20% - Accent3 2 3 2 3 5" xfId="18035"/>
    <cellStyle name="20% - Accent3 2 3 2 4" xfId="8948"/>
    <cellStyle name="20% - Accent3 2 3 2 4 2" xfId="19511"/>
    <cellStyle name="20% - Accent3 2 3 2 5" xfId="11167"/>
    <cellStyle name="20% - Accent3 2 3 2 5 2" xfId="21730"/>
    <cellStyle name="20% - Accent3 2 3 2 6" xfId="13386"/>
    <cellStyle name="20% - Accent3 2 3 2 6 2" xfId="23949"/>
    <cellStyle name="20% - Accent3 2 3 2 7" xfId="17286"/>
    <cellStyle name="20% - Accent3 2 3 3" xfId="389"/>
    <cellStyle name="20% - Accent3 2 3 3 2" xfId="8206"/>
    <cellStyle name="20% - Accent3 2 3 3 2 2" xfId="10425"/>
    <cellStyle name="20% - Accent3 2 3 3 2 2 2" xfId="20988"/>
    <cellStyle name="20% - Accent3 2 3 3 2 3" xfId="12644"/>
    <cellStyle name="20% - Accent3 2 3 3 2 3 2" xfId="23207"/>
    <cellStyle name="20% - Accent3 2 3 3 2 4" xfId="14863"/>
    <cellStyle name="20% - Accent3 2 3 3 2 4 2" xfId="25426"/>
    <cellStyle name="20% - Accent3 2 3 3 2 5" xfId="18769"/>
    <cellStyle name="20% - Accent3 2 3 3 3" xfId="7473"/>
    <cellStyle name="20% - Accent3 2 3 3 3 2" xfId="9692"/>
    <cellStyle name="20% - Accent3 2 3 3 3 2 2" xfId="20255"/>
    <cellStyle name="20% - Accent3 2 3 3 3 3" xfId="11911"/>
    <cellStyle name="20% - Accent3 2 3 3 3 3 2" xfId="22474"/>
    <cellStyle name="20% - Accent3 2 3 3 3 4" xfId="14130"/>
    <cellStyle name="20% - Accent3 2 3 3 3 4 2" xfId="24693"/>
    <cellStyle name="20% - Accent3 2 3 3 3 5" xfId="18036"/>
    <cellStyle name="20% - Accent3 2 3 3 4" xfId="8949"/>
    <cellStyle name="20% - Accent3 2 3 3 4 2" xfId="19512"/>
    <cellStyle name="20% - Accent3 2 3 3 5" xfId="11168"/>
    <cellStyle name="20% - Accent3 2 3 3 5 2" xfId="21731"/>
    <cellStyle name="20% - Accent3 2 3 3 6" xfId="13387"/>
    <cellStyle name="20% - Accent3 2 3 3 6 2" xfId="23950"/>
    <cellStyle name="20% - Accent3 2 3 3 7" xfId="17287"/>
    <cellStyle name="20% - Accent3 2 3 4" xfId="390"/>
    <cellStyle name="20% - Accent3 2 3 4 2" xfId="8207"/>
    <cellStyle name="20% - Accent3 2 3 4 2 2" xfId="10426"/>
    <cellStyle name="20% - Accent3 2 3 4 2 2 2" xfId="20989"/>
    <cellStyle name="20% - Accent3 2 3 4 2 3" xfId="12645"/>
    <cellStyle name="20% - Accent3 2 3 4 2 3 2" xfId="23208"/>
    <cellStyle name="20% - Accent3 2 3 4 2 4" xfId="14864"/>
    <cellStyle name="20% - Accent3 2 3 4 2 4 2" xfId="25427"/>
    <cellStyle name="20% - Accent3 2 3 4 2 5" xfId="18770"/>
    <cellStyle name="20% - Accent3 2 3 4 3" xfId="7474"/>
    <cellStyle name="20% - Accent3 2 3 4 3 2" xfId="9693"/>
    <cellStyle name="20% - Accent3 2 3 4 3 2 2" xfId="20256"/>
    <cellStyle name="20% - Accent3 2 3 4 3 3" xfId="11912"/>
    <cellStyle name="20% - Accent3 2 3 4 3 3 2" xfId="22475"/>
    <cellStyle name="20% - Accent3 2 3 4 3 4" xfId="14131"/>
    <cellStyle name="20% - Accent3 2 3 4 3 4 2" xfId="24694"/>
    <cellStyle name="20% - Accent3 2 3 4 3 5" xfId="18037"/>
    <cellStyle name="20% - Accent3 2 3 4 4" xfId="8950"/>
    <cellStyle name="20% - Accent3 2 3 4 4 2" xfId="19513"/>
    <cellStyle name="20% - Accent3 2 3 4 5" xfId="11169"/>
    <cellStyle name="20% - Accent3 2 3 4 5 2" xfId="21732"/>
    <cellStyle name="20% - Accent3 2 3 4 6" xfId="13388"/>
    <cellStyle name="20% - Accent3 2 3 4 6 2" xfId="23951"/>
    <cellStyle name="20% - Accent3 2 3 4 7" xfId="17288"/>
    <cellStyle name="20% - Accent3 2 3 5" xfId="391"/>
    <cellStyle name="20% - Accent3 2 3 5 2" xfId="8208"/>
    <cellStyle name="20% - Accent3 2 3 5 2 2" xfId="10427"/>
    <cellStyle name="20% - Accent3 2 3 5 2 2 2" xfId="20990"/>
    <cellStyle name="20% - Accent3 2 3 5 2 3" xfId="12646"/>
    <cellStyle name="20% - Accent3 2 3 5 2 3 2" xfId="23209"/>
    <cellStyle name="20% - Accent3 2 3 5 2 4" xfId="14865"/>
    <cellStyle name="20% - Accent3 2 3 5 2 4 2" xfId="25428"/>
    <cellStyle name="20% - Accent3 2 3 5 2 5" xfId="18771"/>
    <cellStyle name="20% - Accent3 2 3 5 3" xfId="7475"/>
    <cellStyle name="20% - Accent3 2 3 5 3 2" xfId="9694"/>
    <cellStyle name="20% - Accent3 2 3 5 3 2 2" xfId="20257"/>
    <cellStyle name="20% - Accent3 2 3 5 3 3" xfId="11913"/>
    <cellStyle name="20% - Accent3 2 3 5 3 3 2" xfId="22476"/>
    <cellStyle name="20% - Accent3 2 3 5 3 4" xfId="14132"/>
    <cellStyle name="20% - Accent3 2 3 5 3 4 2" xfId="24695"/>
    <cellStyle name="20% - Accent3 2 3 5 3 5" xfId="18038"/>
    <cellStyle name="20% - Accent3 2 3 5 4" xfId="8951"/>
    <cellStyle name="20% - Accent3 2 3 5 4 2" xfId="19514"/>
    <cellStyle name="20% - Accent3 2 3 5 5" xfId="11170"/>
    <cellStyle name="20% - Accent3 2 3 5 5 2" xfId="21733"/>
    <cellStyle name="20% - Accent3 2 3 5 6" xfId="13389"/>
    <cellStyle name="20% - Accent3 2 3 5 6 2" xfId="23952"/>
    <cellStyle name="20% - Accent3 2 3 5 7" xfId="17289"/>
    <cellStyle name="20% - Accent3 2 3 6" xfId="392"/>
    <cellStyle name="20% - Accent3 2 3 6 2" xfId="8209"/>
    <cellStyle name="20% - Accent3 2 3 6 2 2" xfId="10428"/>
    <cellStyle name="20% - Accent3 2 3 6 2 2 2" xfId="20991"/>
    <cellStyle name="20% - Accent3 2 3 6 2 3" xfId="12647"/>
    <cellStyle name="20% - Accent3 2 3 6 2 3 2" xfId="23210"/>
    <cellStyle name="20% - Accent3 2 3 6 2 4" xfId="14866"/>
    <cellStyle name="20% - Accent3 2 3 6 2 4 2" xfId="25429"/>
    <cellStyle name="20% - Accent3 2 3 6 2 5" xfId="18772"/>
    <cellStyle name="20% - Accent3 2 3 6 3" xfId="7476"/>
    <cellStyle name="20% - Accent3 2 3 6 3 2" xfId="9695"/>
    <cellStyle name="20% - Accent3 2 3 6 3 2 2" xfId="20258"/>
    <cellStyle name="20% - Accent3 2 3 6 3 3" xfId="11914"/>
    <cellStyle name="20% - Accent3 2 3 6 3 3 2" xfId="22477"/>
    <cellStyle name="20% - Accent3 2 3 6 3 4" xfId="14133"/>
    <cellStyle name="20% - Accent3 2 3 6 3 4 2" xfId="24696"/>
    <cellStyle name="20% - Accent3 2 3 6 3 5" xfId="18039"/>
    <cellStyle name="20% - Accent3 2 3 6 4" xfId="8952"/>
    <cellStyle name="20% - Accent3 2 3 6 4 2" xfId="19515"/>
    <cellStyle name="20% - Accent3 2 3 6 5" xfId="11171"/>
    <cellStyle name="20% - Accent3 2 3 6 5 2" xfId="21734"/>
    <cellStyle name="20% - Accent3 2 3 6 6" xfId="13390"/>
    <cellStyle name="20% - Accent3 2 3 6 6 2" xfId="23953"/>
    <cellStyle name="20% - Accent3 2 3 6 7" xfId="17290"/>
    <cellStyle name="20% - Accent3 2 3 7" xfId="393"/>
    <cellStyle name="20% - Accent3 2 3 7 2" xfId="8210"/>
    <cellStyle name="20% - Accent3 2 3 7 2 2" xfId="10429"/>
    <cellStyle name="20% - Accent3 2 3 7 2 2 2" xfId="20992"/>
    <cellStyle name="20% - Accent3 2 3 7 2 3" xfId="12648"/>
    <cellStyle name="20% - Accent3 2 3 7 2 3 2" xfId="23211"/>
    <cellStyle name="20% - Accent3 2 3 7 2 4" xfId="14867"/>
    <cellStyle name="20% - Accent3 2 3 7 2 4 2" xfId="25430"/>
    <cellStyle name="20% - Accent3 2 3 7 2 5" xfId="18773"/>
    <cellStyle name="20% - Accent3 2 3 7 3" xfId="7477"/>
    <cellStyle name="20% - Accent3 2 3 7 3 2" xfId="9696"/>
    <cellStyle name="20% - Accent3 2 3 7 3 2 2" xfId="20259"/>
    <cellStyle name="20% - Accent3 2 3 7 3 3" xfId="11915"/>
    <cellStyle name="20% - Accent3 2 3 7 3 3 2" xfId="22478"/>
    <cellStyle name="20% - Accent3 2 3 7 3 4" xfId="14134"/>
    <cellStyle name="20% - Accent3 2 3 7 3 4 2" xfId="24697"/>
    <cellStyle name="20% - Accent3 2 3 7 3 5" xfId="18040"/>
    <cellStyle name="20% - Accent3 2 3 7 4" xfId="8953"/>
    <cellStyle name="20% - Accent3 2 3 7 4 2" xfId="19516"/>
    <cellStyle name="20% - Accent3 2 3 7 5" xfId="11172"/>
    <cellStyle name="20% - Accent3 2 3 7 5 2" xfId="21735"/>
    <cellStyle name="20% - Accent3 2 3 7 6" xfId="13391"/>
    <cellStyle name="20% - Accent3 2 3 7 6 2" xfId="23954"/>
    <cellStyle name="20% - Accent3 2 3 7 7" xfId="17291"/>
    <cellStyle name="20% - Accent3 2 3 8" xfId="394"/>
    <cellStyle name="20% - Accent3 2 3 8 2" xfId="8211"/>
    <cellStyle name="20% - Accent3 2 3 8 2 2" xfId="10430"/>
    <cellStyle name="20% - Accent3 2 3 8 2 2 2" xfId="20993"/>
    <cellStyle name="20% - Accent3 2 3 8 2 3" xfId="12649"/>
    <cellStyle name="20% - Accent3 2 3 8 2 3 2" xfId="23212"/>
    <cellStyle name="20% - Accent3 2 3 8 2 4" xfId="14868"/>
    <cellStyle name="20% - Accent3 2 3 8 2 4 2" xfId="25431"/>
    <cellStyle name="20% - Accent3 2 3 8 2 5" xfId="18774"/>
    <cellStyle name="20% - Accent3 2 3 8 3" xfId="7478"/>
    <cellStyle name="20% - Accent3 2 3 8 3 2" xfId="9697"/>
    <cellStyle name="20% - Accent3 2 3 8 3 2 2" xfId="20260"/>
    <cellStyle name="20% - Accent3 2 3 8 3 3" xfId="11916"/>
    <cellStyle name="20% - Accent3 2 3 8 3 3 2" xfId="22479"/>
    <cellStyle name="20% - Accent3 2 3 8 3 4" xfId="14135"/>
    <cellStyle name="20% - Accent3 2 3 8 3 4 2" xfId="24698"/>
    <cellStyle name="20% - Accent3 2 3 8 3 5" xfId="18041"/>
    <cellStyle name="20% - Accent3 2 3 8 4" xfId="8954"/>
    <cellStyle name="20% - Accent3 2 3 8 4 2" xfId="19517"/>
    <cellStyle name="20% - Accent3 2 3 8 5" xfId="11173"/>
    <cellStyle name="20% - Accent3 2 3 8 5 2" xfId="21736"/>
    <cellStyle name="20% - Accent3 2 3 8 6" xfId="13392"/>
    <cellStyle name="20% - Accent3 2 3 8 6 2" xfId="23955"/>
    <cellStyle name="20% - Accent3 2 3 8 7" xfId="17292"/>
    <cellStyle name="20% - Accent3 2 3 9" xfId="395"/>
    <cellStyle name="20% - Accent3 2 3 9 2" xfId="8212"/>
    <cellStyle name="20% - Accent3 2 3 9 2 2" xfId="10431"/>
    <cellStyle name="20% - Accent3 2 3 9 2 2 2" xfId="20994"/>
    <cellStyle name="20% - Accent3 2 3 9 2 3" xfId="12650"/>
    <cellStyle name="20% - Accent3 2 3 9 2 3 2" xfId="23213"/>
    <cellStyle name="20% - Accent3 2 3 9 2 4" xfId="14869"/>
    <cellStyle name="20% - Accent3 2 3 9 2 4 2" xfId="25432"/>
    <cellStyle name="20% - Accent3 2 3 9 2 5" xfId="18775"/>
    <cellStyle name="20% - Accent3 2 3 9 3" xfId="7479"/>
    <cellStyle name="20% - Accent3 2 3 9 3 2" xfId="9698"/>
    <cellStyle name="20% - Accent3 2 3 9 3 2 2" xfId="20261"/>
    <cellStyle name="20% - Accent3 2 3 9 3 3" xfId="11917"/>
    <cellStyle name="20% - Accent3 2 3 9 3 3 2" xfId="22480"/>
    <cellStyle name="20% - Accent3 2 3 9 3 4" xfId="14136"/>
    <cellStyle name="20% - Accent3 2 3 9 3 4 2" xfId="24699"/>
    <cellStyle name="20% - Accent3 2 3 9 3 5" xfId="18042"/>
    <cellStyle name="20% - Accent3 2 3 9 4" xfId="8955"/>
    <cellStyle name="20% - Accent3 2 3 9 4 2" xfId="19518"/>
    <cellStyle name="20% - Accent3 2 3 9 5" xfId="11174"/>
    <cellStyle name="20% - Accent3 2 3 9 5 2" xfId="21737"/>
    <cellStyle name="20% - Accent3 2 3 9 6" xfId="13393"/>
    <cellStyle name="20% - Accent3 2 3 9 6 2" xfId="23956"/>
    <cellStyle name="20% - Accent3 2 3 9 7" xfId="17293"/>
    <cellStyle name="20% - Accent3 2 4" xfId="396"/>
    <cellStyle name="20% - Accent3 2 4 10" xfId="8213"/>
    <cellStyle name="20% - Accent3 2 4 10 2" xfId="10432"/>
    <cellStyle name="20% - Accent3 2 4 10 2 2" xfId="20995"/>
    <cellStyle name="20% - Accent3 2 4 10 3" xfId="12651"/>
    <cellStyle name="20% - Accent3 2 4 10 3 2" xfId="23214"/>
    <cellStyle name="20% - Accent3 2 4 10 4" xfId="14870"/>
    <cellStyle name="20% - Accent3 2 4 10 4 2" xfId="25433"/>
    <cellStyle name="20% - Accent3 2 4 10 5" xfId="18776"/>
    <cellStyle name="20% - Accent3 2 4 11" xfId="7480"/>
    <cellStyle name="20% - Accent3 2 4 11 2" xfId="9699"/>
    <cellStyle name="20% - Accent3 2 4 11 2 2" xfId="20262"/>
    <cellStyle name="20% - Accent3 2 4 11 3" xfId="11918"/>
    <cellStyle name="20% - Accent3 2 4 11 3 2" xfId="22481"/>
    <cellStyle name="20% - Accent3 2 4 11 4" xfId="14137"/>
    <cellStyle name="20% - Accent3 2 4 11 4 2" xfId="24700"/>
    <cellStyle name="20% - Accent3 2 4 11 5" xfId="18043"/>
    <cellStyle name="20% - Accent3 2 4 12" xfId="8956"/>
    <cellStyle name="20% - Accent3 2 4 12 2" xfId="19519"/>
    <cellStyle name="20% - Accent3 2 4 13" xfId="11175"/>
    <cellStyle name="20% - Accent3 2 4 13 2" xfId="21738"/>
    <cellStyle name="20% - Accent3 2 4 14" xfId="13394"/>
    <cellStyle name="20% - Accent3 2 4 14 2" xfId="23957"/>
    <cellStyle name="20% - Accent3 2 4 15" xfId="17294"/>
    <cellStyle name="20% - Accent3 2 4 2" xfId="397"/>
    <cellStyle name="20% - Accent3 2 4 2 2" xfId="8214"/>
    <cellStyle name="20% - Accent3 2 4 2 2 2" xfId="10433"/>
    <cellStyle name="20% - Accent3 2 4 2 2 2 2" xfId="20996"/>
    <cellStyle name="20% - Accent3 2 4 2 2 3" xfId="12652"/>
    <cellStyle name="20% - Accent3 2 4 2 2 3 2" xfId="23215"/>
    <cellStyle name="20% - Accent3 2 4 2 2 4" xfId="14871"/>
    <cellStyle name="20% - Accent3 2 4 2 2 4 2" xfId="25434"/>
    <cellStyle name="20% - Accent3 2 4 2 2 5" xfId="18777"/>
    <cellStyle name="20% - Accent3 2 4 2 3" xfId="7481"/>
    <cellStyle name="20% - Accent3 2 4 2 3 2" xfId="9700"/>
    <cellStyle name="20% - Accent3 2 4 2 3 2 2" xfId="20263"/>
    <cellStyle name="20% - Accent3 2 4 2 3 3" xfId="11919"/>
    <cellStyle name="20% - Accent3 2 4 2 3 3 2" xfId="22482"/>
    <cellStyle name="20% - Accent3 2 4 2 3 4" xfId="14138"/>
    <cellStyle name="20% - Accent3 2 4 2 3 4 2" xfId="24701"/>
    <cellStyle name="20% - Accent3 2 4 2 3 5" xfId="18044"/>
    <cellStyle name="20% - Accent3 2 4 2 4" xfId="8957"/>
    <cellStyle name="20% - Accent3 2 4 2 4 2" xfId="19520"/>
    <cellStyle name="20% - Accent3 2 4 2 5" xfId="11176"/>
    <cellStyle name="20% - Accent3 2 4 2 5 2" xfId="21739"/>
    <cellStyle name="20% - Accent3 2 4 2 6" xfId="13395"/>
    <cellStyle name="20% - Accent3 2 4 2 6 2" xfId="23958"/>
    <cellStyle name="20% - Accent3 2 4 2 7" xfId="17295"/>
    <cellStyle name="20% - Accent3 2 4 3" xfId="398"/>
    <cellStyle name="20% - Accent3 2 4 3 2" xfId="8215"/>
    <cellStyle name="20% - Accent3 2 4 3 2 2" xfId="10434"/>
    <cellStyle name="20% - Accent3 2 4 3 2 2 2" xfId="20997"/>
    <cellStyle name="20% - Accent3 2 4 3 2 3" xfId="12653"/>
    <cellStyle name="20% - Accent3 2 4 3 2 3 2" xfId="23216"/>
    <cellStyle name="20% - Accent3 2 4 3 2 4" xfId="14872"/>
    <cellStyle name="20% - Accent3 2 4 3 2 4 2" xfId="25435"/>
    <cellStyle name="20% - Accent3 2 4 3 2 5" xfId="18778"/>
    <cellStyle name="20% - Accent3 2 4 3 3" xfId="7482"/>
    <cellStyle name="20% - Accent3 2 4 3 3 2" xfId="9701"/>
    <cellStyle name="20% - Accent3 2 4 3 3 2 2" xfId="20264"/>
    <cellStyle name="20% - Accent3 2 4 3 3 3" xfId="11920"/>
    <cellStyle name="20% - Accent3 2 4 3 3 3 2" xfId="22483"/>
    <cellStyle name="20% - Accent3 2 4 3 3 4" xfId="14139"/>
    <cellStyle name="20% - Accent3 2 4 3 3 4 2" xfId="24702"/>
    <cellStyle name="20% - Accent3 2 4 3 3 5" xfId="18045"/>
    <cellStyle name="20% - Accent3 2 4 3 4" xfId="8958"/>
    <cellStyle name="20% - Accent3 2 4 3 4 2" xfId="19521"/>
    <cellStyle name="20% - Accent3 2 4 3 5" xfId="11177"/>
    <cellStyle name="20% - Accent3 2 4 3 5 2" xfId="21740"/>
    <cellStyle name="20% - Accent3 2 4 3 6" xfId="13396"/>
    <cellStyle name="20% - Accent3 2 4 3 6 2" xfId="23959"/>
    <cellStyle name="20% - Accent3 2 4 3 7" xfId="17296"/>
    <cellStyle name="20% - Accent3 2 4 4" xfId="399"/>
    <cellStyle name="20% - Accent3 2 4 4 2" xfId="8216"/>
    <cellStyle name="20% - Accent3 2 4 4 2 2" xfId="10435"/>
    <cellStyle name="20% - Accent3 2 4 4 2 2 2" xfId="20998"/>
    <cellStyle name="20% - Accent3 2 4 4 2 3" xfId="12654"/>
    <cellStyle name="20% - Accent3 2 4 4 2 3 2" xfId="23217"/>
    <cellStyle name="20% - Accent3 2 4 4 2 4" xfId="14873"/>
    <cellStyle name="20% - Accent3 2 4 4 2 4 2" xfId="25436"/>
    <cellStyle name="20% - Accent3 2 4 4 2 5" xfId="18779"/>
    <cellStyle name="20% - Accent3 2 4 4 3" xfId="7483"/>
    <cellStyle name="20% - Accent3 2 4 4 3 2" xfId="9702"/>
    <cellStyle name="20% - Accent3 2 4 4 3 2 2" xfId="20265"/>
    <cellStyle name="20% - Accent3 2 4 4 3 3" xfId="11921"/>
    <cellStyle name="20% - Accent3 2 4 4 3 3 2" xfId="22484"/>
    <cellStyle name="20% - Accent3 2 4 4 3 4" xfId="14140"/>
    <cellStyle name="20% - Accent3 2 4 4 3 4 2" xfId="24703"/>
    <cellStyle name="20% - Accent3 2 4 4 3 5" xfId="18046"/>
    <cellStyle name="20% - Accent3 2 4 4 4" xfId="8959"/>
    <cellStyle name="20% - Accent3 2 4 4 4 2" xfId="19522"/>
    <cellStyle name="20% - Accent3 2 4 4 5" xfId="11178"/>
    <cellStyle name="20% - Accent3 2 4 4 5 2" xfId="21741"/>
    <cellStyle name="20% - Accent3 2 4 4 6" xfId="13397"/>
    <cellStyle name="20% - Accent3 2 4 4 6 2" xfId="23960"/>
    <cellStyle name="20% - Accent3 2 4 4 7" xfId="17297"/>
    <cellStyle name="20% - Accent3 2 4 5" xfId="400"/>
    <cellStyle name="20% - Accent3 2 4 5 2" xfId="8217"/>
    <cellStyle name="20% - Accent3 2 4 5 2 2" xfId="10436"/>
    <cellStyle name="20% - Accent3 2 4 5 2 2 2" xfId="20999"/>
    <cellStyle name="20% - Accent3 2 4 5 2 3" xfId="12655"/>
    <cellStyle name="20% - Accent3 2 4 5 2 3 2" xfId="23218"/>
    <cellStyle name="20% - Accent3 2 4 5 2 4" xfId="14874"/>
    <cellStyle name="20% - Accent3 2 4 5 2 4 2" xfId="25437"/>
    <cellStyle name="20% - Accent3 2 4 5 2 5" xfId="18780"/>
    <cellStyle name="20% - Accent3 2 4 5 3" xfId="7484"/>
    <cellStyle name="20% - Accent3 2 4 5 3 2" xfId="9703"/>
    <cellStyle name="20% - Accent3 2 4 5 3 2 2" xfId="20266"/>
    <cellStyle name="20% - Accent3 2 4 5 3 3" xfId="11922"/>
    <cellStyle name="20% - Accent3 2 4 5 3 3 2" xfId="22485"/>
    <cellStyle name="20% - Accent3 2 4 5 3 4" xfId="14141"/>
    <cellStyle name="20% - Accent3 2 4 5 3 4 2" xfId="24704"/>
    <cellStyle name="20% - Accent3 2 4 5 3 5" xfId="18047"/>
    <cellStyle name="20% - Accent3 2 4 5 4" xfId="8960"/>
    <cellStyle name="20% - Accent3 2 4 5 4 2" xfId="19523"/>
    <cellStyle name="20% - Accent3 2 4 5 5" xfId="11179"/>
    <cellStyle name="20% - Accent3 2 4 5 5 2" xfId="21742"/>
    <cellStyle name="20% - Accent3 2 4 5 6" xfId="13398"/>
    <cellStyle name="20% - Accent3 2 4 5 6 2" xfId="23961"/>
    <cellStyle name="20% - Accent3 2 4 5 7" xfId="17298"/>
    <cellStyle name="20% - Accent3 2 4 6" xfId="401"/>
    <cellStyle name="20% - Accent3 2 4 6 2" xfId="8218"/>
    <cellStyle name="20% - Accent3 2 4 6 2 2" xfId="10437"/>
    <cellStyle name="20% - Accent3 2 4 6 2 2 2" xfId="21000"/>
    <cellStyle name="20% - Accent3 2 4 6 2 3" xfId="12656"/>
    <cellStyle name="20% - Accent3 2 4 6 2 3 2" xfId="23219"/>
    <cellStyle name="20% - Accent3 2 4 6 2 4" xfId="14875"/>
    <cellStyle name="20% - Accent3 2 4 6 2 4 2" xfId="25438"/>
    <cellStyle name="20% - Accent3 2 4 6 2 5" xfId="18781"/>
    <cellStyle name="20% - Accent3 2 4 6 3" xfId="7485"/>
    <cellStyle name="20% - Accent3 2 4 6 3 2" xfId="9704"/>
    <cellStyle name="20% - Accent3 2 4 6 3 2 2" xfId="20267"/>
    <cellStyle name="20% - Accent3 2 4 6 3 3" xfId="11923"/>
    <cellStyle name="20% - Accent3 2 4 6 3 3 2" xfId="22486"/>
    <cellStyle name="20% - Accent3 2 4 6 3 4" xfId="14142"/>
    <cellStyle name="20% - Accent3 2 4 6 3 4 2" xfId="24705"/>
    <cellStyle name="20% - Accent3 2 4 6 3 5" xfId="18048"/>
    <cellStyle name="20% - Accent3 2 4 6 4" xfId="8961"/>
    <cellStyle name="20% - Accent3 2 4 6 4 2" xfId="19524"/>
    <cellStyle name="20% - Accent3 2 4 6 5" xfId="11180"/>
    <cellStyle name="20% - Accent3 2 4 6 5 2" xfId="21743"/>
    <cellStyle name="20% - Accent3 2 4 6 6" xfId="13399"/>
    <cellStyle name="20% - Accent3 2 4 6 6 2" xfId="23962"/>
    <cellStyle name="20% - Accent3 2 4 6 7" xfId="17299"/>
    <cellStyle name="20% - Accent3 2 4 7" xfId="402"/>
    <cellStyle name="20% - Accent3 2 4 7 2" xfId="8219"/>
    <cellStyle name="20% - Accent3 2 4 7 2 2" xfId="10438"/>
    <cellStyle name="20% - Accent3 2 4 7 2 2 2" xfId="21001"/>
    <cellStyle name="20% - Accent3 2 4 7 2 3" xfId="12657"/>
    <cellStyle name="20% - Accent3 2 4 7 2 3 2" xfId="23220"/>
    <cellStyle name="20% - Accent3 2 4 7 2 4" xfId="14876"/>
    <cellStyle name="20% - Accent3 2 4 7 2 4 2" xfId="25439"/>
    <cellStyle name="20% - Accent3 2 4 7 2 5" xfId="18782"/>
    <cellStyle name="20% - Accent3 2 4 7 3" xfId="7486"/>
    <cellStyle name="20% - Accent3 2 4 7 3 2" xfId="9705"/>
    <cellStyle name="20% - Accent3 2 4 7 3 2 2" xfId="20268"/>
    <cellStyle name="20% - Accent3 2 4 7 3 3" xfId="11924"/>
    <cellStyle name="20% - Accent3 2 4 7 3 3 2" xfId="22487"/>
    <cellStyle name="20% - Accent3 2 4 7 3 4" xfId="14143"/>
    <cellStyle name="20% - Accent3 2 4 7 3 4 2" xfId="24706"/>
    <cellStyle name="20% - Accent3 2 4 7 3 5" xfId="18049"/>
    <cellStyle name="20% - Accent3 2 4 7 4" xfId="8962"/>
    <cellStyle name="20% - Accent3 2 4 7 4 2" xfId="19525"/>
    <cellStyle name="20% - Accent3 2 4 7 5" xfId="11181"/>
    <cellStyle name="20% - Accent3 2 4 7 5 2" xfId="21744"/>
    <cellStyle name="20% - Accent3 2 4 7 6" xfId="13400"/>
    <cellStyle name="20% - Accent3 2 4 7 6 2" xfId="23963"/>
    <cellStyle name="20% - Accent3 2 4 7 7" xfId="17300"/>
    <cellStyle name="20% - Accent3 2 4 8" xfId="403"/>
    <cellStyle name="20% - Accent3 2 4 8 2" xfId="8220"/>
    <cellStyle name="20% - Accent3 2 4 8 2 2" xfId="10439"/>
    <cellStyle name="20% - Accent3 2 4 8 2 2 2" xfId="21002"/>
    <cellStyle name="20% - Accent3 2 4 8 2 3" xfId="12658"/>
    <cellStyle name="20% - Accent3 2 4 8 2 3 2" xfId="23221"/>
    <cellStyle name="20% - Accent3 2 4 8 2 4" xfId="14877"/>
    <cellStyle name="20% - Accent3 2 4 8 2 4 2" xfId="25440"/>
    <cellStyle name="20% - Accent3 2 4 8 2 5" xfId="18783"/>
    <cellStyle name="20% - Accent3 2 4 8 3" xfId="7487"/>
    <cellStyle name="20% - Accent3 2 4 8 3 2" xfId="9706"/>
    <cellStyle name="20% - Accent3 2 4 8 3 2 2" xfId="20269"/>
    <cellStyle name="20% - Accent3 2 4 8 3 3" xfId="11925"/>
    <cellStyle name="20% - Accent3 2 4 8 3 3 2" xfId="22488"/>
    <cellStyle name="20% - Accent3 2 4 8 3 4" xfId="14144"/>
    <cellStyle name="20% - Accent3 2 4 8 3 4 2" xfId="24707"/>
    <cellStyle name="20% - Accent3 2 4 8 3 5" xfId="18050"/>
    <cellStyle name="20% - Accent3 2 4 8 4" xfId="8963"/>
    <cellStyle name="20% - Accent3 2 4 8 4 2" xfId="19526"/>
    <cellStyle name="20% - Accent3 2 4 8 5" xfId="11182"/>
    <cellStyle name="20% - Accent3 2 4 8 5 2" xfId="21745"/>
    <cellStyle name="20% - Accent3 2 4 8 6" xfId="13401"/>
    <cellStyle name="20% - Accent3 2 4 8 6 2" xfId="23964"/>
    <cellStyle name="20% - Accent3 2 4 8 7" xfId="17301"/>
    <cellStyle name="20% - Accent3 2 4 9" xfId="404"/>
    <cellStyle name="20% - Accent3 2 4 9 2" xfId="8221"/>
    <cellStyle name="20% - Accent3 2 4 9 2 2" xfId="10440"/>
    <cellStyle name="20% - Accent3 2 4 9 2 2 2" xfId="21003"/>
    <cellStyle name="20% - Accent3 2 4 9 2 3" xfId="12659"/>
    <cellStyle name="20% - Accent3 2 4 9 2 3 2" xfId="23222"/>
    <cellStyle name="20% - Accent3 2 4 9 2 4" xfId="14878"/>
    <cellStyle name="20% - Accent3 2 4 9 2 4 2" xfId="25441"/>
    <cellStyle name="20% - Accent3 2 4 9 2 5" xfId="18784"/>
    <cellStyle name="20% - Accent3 2 4 9 3" xfId="7488"/>
    <cellStyle name="20% - Accent3 2 4 9 3 2" xfId="9707"/>
    <cellStyle name="20% - Accent3 2 4 9 3 2 2" xfId="20270"/>
    <cellStyle name="20% - Accent3 2 4 9 3 3" xfId="11926"/>
    <cellStyle name="20% - Accent3 2 4 9 3 3 2" xfId="22489"/>
    <cellStyle name="20% - Accent3 2 4 9 3 4" xfId="14145"/>
    <cellStyle name="20% - Accent3 2 4 9 3 4 2" xfId="24708"/>
    <cellStyle name="20% - Accent3 2 4 9 3 5" xfId="18051"/>
    <cellStyle name="20% - Accent3 2 4 9 4" xfId="8964"/>
    <cellStyle name="20% - Accent3 2 4 9 4 2" xfId="19527"/>
    <cellStyle name="20% - Accent3 2 4 9 5" xfId="11183"/>
    <cellStyle name="20% - Accent3 2 4 9 5 2" xfId="21746"/>
    <cellStyle name="20% - Accent3 2 4 9 6" xfId="13402"/>
    <cellStyle name="20% - Accent3 2 4 9 6 2" xfId="23965"/>
    <cellStyle name="20% - Accent3 2 4 9 7" xfId="17302"/>
    <cellStyle name="20% - Accent3 2 5" xfId="405"/>
    <cellStyle name="20% - Accent3 2 5 10" xfId="8222"/>
    <cellStyle name="20% - Accent3 2 5 10 2" xfId="10441"/>
    <cellStyle name="20% - Accent3 2 5 10 2 2" xfId="21004"/>
    <cellStyle name="20% - Accent3 2 5 10 3" xfId="12660"/>
    <cellStyle name="20% - Accent3 2 5 10 3 2" xfId="23223"/>
    <cellStyle name="20% - Accent3 2 5 10 4" xfId="14879"/>
    <cellStyle name="20% - Accent3 2 5 10 4 2" xfId="25442"/>
    <cellStyle name="20% - Accent3 2 5 10 5" xfId="18785"/>
    <cellStyle name="20% - Accent3 2 5 11" xfId="7489"/>
    <cellStyle name="20% - Accent3 2 5 11 2" xfId="9708"/>
    <cellStyle name="20% - Accent3 2 5 11 2 2" xfId="20271"/>
    <cellStyle name="20% - Accent3 2 5 11 3" xfId="11927"/>
    <cellStyle name="20% - Accent3 2 5 11 3 2" xfId="22490"/>
    <cellStyle name="20% - Accent3 2 5 11 4" xfId="14146"/>
    <cellStyle name="20% - Accent3 2 5 11 4 2" xfId="24709"/>
    <cellStyle name="20% - Accent3 2 5 11 5" xfId="18052"/>
    <cellStyle name="20% - Accent3 2 5 12" xfId="8965"/>
    <cellStyle name="20% - Accent3 2 5 12 2" xfId="19528"/>
    <cellStyle name="20% - Accent3 2 5 13" xfId="11184"/>
    <cellStyle name="20% - Accent3 2 5 13 2" xfId="21747"/>
    <cellStyle name="20% - Accent3 2 5 14" xfId="13403"/>
    <cellStyle name="20% - Accent3 2 5 14 2" xfId="23966"/>
    <cellStyle name="20% - Accent3 2 5 15" xfId="17303"/>
    <cellStyle name="20% - Accent3 2 5 2" xfId="406"/>
    <cellStyle name="20% - Accent3 2 5 2 2" xfId="8223"/>
    <cellStyle name="20% - Accent3 2 5 2 2 2" xfId="10442"/>
    <cellStyle name="20% - Accent3 2 5 2 2 2 2" xfId="21005"/>
    <cellStyle name="20% - Accent3 2 5 2 2 3" xfId="12661"/>
    <cellStyle name="20% - Accent3 2 5 2 2 3 2" xfId="23224"/>
    <cellStyle name="20% - Accent3 2 5 2 2 4" xfId="14880"/>
    <cellStyle name="20% - Accent3 2 5 2 2 4 2" xfId="25443"/>
    <cellStyle name="20% - Accent3 2 5 2 2 5" xfId="18786"/>
    <cellStyle name="20% - Accent3 2 5 2 3" xfId="7490"/>
    <cellStyle name="20% - Accent3 2 5 2 3 2" xfId="9709"/>
    <cellStyle name="20% - Accent3 2 5 2 3 2 2" xfId="20272"/>
    <cellStyle name="20% - Accent3 2 5 2 3 3" xfId="11928"/>
    <cellStyle name="20% - Accent3 2 5 2 3 3 2" xfId="22491"/>
    <cellStyle name="20% - Accent3 2 5 2 3 4" xfId="14147"/>
    <cellStyle name="20% - Accent3 2 5 2 3 4 2" xfId="24710"/>
    <cellStyle name="20% - Accent3 2 5 2 3 5" xfId="18053"/>
    <cellStyle name="20% - Accent3 2 5 2 4" xfId="8966"/>
    <cellStyle name="20% - Accent3 2 5 2 4 2" xfId="19529"/>
    <cellStyle name="20% - Accent3 2 5 2 5" xfId="11185"/>
    <cellStyle name="20% - Accent3 2 5 2 5 2" xfId="21748"/>
    <cellStyle name="20% - Accent3 2 5 2 6" xfId="13404"/>
    <cellStyle name="20% - Accent3 2 5 2 6 2" xfId="23967"/>
    <cellStyle name="20% - Accent3 2 5 2 7" xfId="17304"/>
    <cellStyle name="20% - Accent3 2 5 3" xfId="407"/>
    <cellStyle name="20% - Accent3 2 5 3 2" xfId="8224"/>
    <cellStyle name="20% - Accent3 2 5 3 2 2" xfId="10443"/>
    <cellStyle name="20% - Accent3 2 5 3 2 2 2" xfId="21006"/>
    <cellStyle name="20% - Accent3 2 5 3 2 3" xfId="12662"/>
    <cellStyle name="20% - Accent3 2 5 3 2 3 2" xfId="23225"/>
    <cellStyle name="20% - Accent3 2 5 3 2 4" xfId="14881"/>
    <cellStyle name="20% - Accent3 2 5 3 2 4 2" xfId="25444"/>
    <cellStyle name="20% - Accent3 2 5 3 2 5" xfId="18787"/>
    <cellStyle name="20% - Accent3 2 5 3 3" xfId="7491"/>
    <cellStyle name="20% - Accent3 2 5 3 3 2" xfId="9710"/>
    <cellStyle name="20% - Accent3 2 5 3 3 2 2" xfId="20273"/>
    <cellStyle name="20% - Accent3 2 5 3 3 3" xfId="11929"/>
    <cellStyle name="20% - Accent3 2 5 3 3 3 2" xfId="22492"/>
    <cellStyle name="20% - Accent3 2 5 3 3 4" xfId="14148"/>
    <cellStyle name="20% - Accent3 2 5 3 3 4 2" xfId="24711"/>
    <cellStyle name="20% - Accent3 2 5 3 3 5" xfId="18054"/>
    <cellStyle name="20% - Accent3 2 5 3 4" xfId="8967"/>
    <cellStyle name="20% - Accent3 2 5 3 4 2" xfId="19530"/>
    <cellStyle name="20% - Accent3 2 5 3 5" xfId="11186"/>
    <cellStyle name="20% - Accent3 2 5 3 5 2" xfId="21749"/>
    <cellStyle name="20% - Accent3 2 5 3 6" xfId="13405"/>
    <cellStyle name="20% - Accent3 2 5 3 6 2" xfId="23968"/>
    <cellStyle name="20% - Accent3 2 5 3 7" xfId="17305"/>
    <cellStyle name="20% - Accent3 2 5 4" xfId="408"/>
    <cellStyle name="20% - Accent3 2 5 4 2" xfId="8225"/>
    <cellStyle name="20% - Accent3 2 5 4 2 2" xfId="10444"/>
    <cellStyle name="20% - Accent3 2 5 4 2 2 2" xfId="21007"/>
    <cellStyle name="20% - Accent3 2 5 4 2 3" xfId="12663"/>
    <cellStyle name="20% - Accent3 2 5 4 2 3 2" xfId="23226"/>
    <cellStyle name="20% - Accent3 2 5 4 2 4" xfId="14882"/>
    <cellStyle name="20% - Accent3 2 5 4 2 4 2" xfId="25445"/>
    <cellStyle name="20% - Accent3 2 5 4 2 5" xfId="18788"/>
    <cellStyle name="20% - Accent3 2 5 4 3" xfId="7492"/>
    <cellStyle name="20% - Accent3 2 5 4 3 2" xfId="9711"/>
    <cellStyle name="20% - Accent3 2 5 4 3 2 2" xfId="20274"/>
    <cellStyle name="20% - Accent3 2 5 4 3 3" xfId="11930"/>
    <cellStyle name="20% - Accent3 2 5 4 3 3 2" xfId="22493"/>
    <cellStyle name="20% - Accent3 2 5 4 3 4" xfId="14149"/>
    <cellStyle name="20% - Accent3 2 5 4 3 4 2" xfId="24712"/>
    <cellStyle name="20% - Accent3 2 5 4 3 5" xfId="18055"/>
    <cellStyle name="20% - Accent3 2 5 4 4" xfId="8968"/>
    <cellStyle name="20% - Accent3 2 5 4 4 2" xfId="19531"/>
    <cellStyle name="20% - Accent3 2 5 4 5" xfId="11187"/>
    <cellStyle name="20% - Accent3 2 5 4 5 2" xfId="21750"/>
    <cellStyle name="20% - Accent3 2 5 4 6" xfId="13406"/>
    <cellStyle name="20% - Accent3 2 5 4 6 2" xfId="23969"/>
    <cellStyle name="20% - Accent3 2 5 4 7" xfId="17306"/>
    <cellStyle name="20% - Accent3 2 5 5" xfId="409"/>
    <cellStyle name="20% - Accent3 2 5 5 2" xfId="8226"/>
    <cellStyle name="20% - Accent3 2 5 5 2 2" xfId="10445"/>
    <cellStyle name="20% - Accent3 2 5 5 2 2 2" xfId="21008"/>
    <cellStyle name="20% - Accent3 2 5 5 2 3" xfId="12664"/>
    <cellStyle name="20% - Accent3 2 5 5 2 3 2" xfId="23227"/>
    <cellStyle name="20% - Accent3 2 5 5 2 4" xfId="14883"/>
    <cellStyle name="20% - Accent3 2 5 5 2 4 2" xfId="25446"/>
    <cellStyle name="20% - Accent3 2 5 5 2 5" xfId="18789"/>
    <cellStyle name="20% - Accent3 2 5 5 3" xfId="7493"/>
    <cellStyle name="20% - Accent3 2 5 5 3 2" xfId="9712"/>
    <cellStyle name="20% - Accent3 2 5 5 3 2 2" xfId="20275"/>
    <cellStyle name="20% - Accent3 2 5 5 3 3" xfId="11931"/>
    <cellStyle name="20% - Accent3 2 5 5 3 3 2" xfId="22494"/>
    <cellStyle name="20% - Accent3 2 5 5 3 4" xfId="14150"/>
    <cellStyle name="20% - Accent3 2 5 5 3 4 2" xfId="24713"/>
    <cellStyle name="20% - Accent3 2 5 5 3 5" xfId="18056"/>
    <cellStyle name="20% - Accent3 2 5 5 4" xfId="8969"/>
    <cellStyle name="20% - Accent3 2 5 5 4 2" xfId="19532"/>
    <cellStyle name="20% - Accent3 2 5 5 5" xfId="11188"/>
    <cellStyle name="20% - Accent3 2 5 5 5 2" xfId="21751"/>
    <cellStyle name="20% - Accent3 2 5 5 6" xfId="13407"/>
    <cellStyle name="20% - Accent3 2 5 5 6 2" xfId="23970"/>
    <cellStyle name="20% - Accent3 2 5 5 7" xfId="17307"/>
    <cellStyle name="20% - Accent3 2 5 6" xfId="410"/>
    <cellStyle name="20% - Accent3 2 5 6 2" xfId="8227"/>
    <cellStyle name="20% - Accent3 2 5 6 2 2" xfId="10446"/>
    <cellStyle name="20% - Accent3 2 5 6 2 2 2" xfId="21009"/>
    <cellStyle name="20% - Accent3 2 5 6 2 3" xfId="12665"/>
    <cellStyle name="20% - Accent3 2 5 6 2 3 2" xfId="23228"/>
    <cellStyle name="20% - Accent3 2 5 6 2 4" xfId="14884"/>
    <cellStyle name="20% - Accent3 2 5 6 2 4 2" xfId="25447"/>
    <cellStyle name="20% - Accent3 2 5 6 2 5" xfId="18790"/>
    <cellStyle name="20% - Accent3 2 5 6 3" xfId="7494"/>
    <cellStyle name="20% - Accent3 2 5 6 3 2" xfId="9713"/>
    <cellStyle name="20% - Accent3 2 5 6 3 2 2" xfId="20276"/>
    <cellStyle name="20% - Accent3 2 5 6 3 3" xfId="11932"/>
    <cellStyle name="20% - Accent3 2 5 6 3 3 2" xfId="22495"/>
    <cellStyle name="20% - Accent3 2 5 6 3 4" xfId="14151"/>
    <cellStyle name="20% - Accent3 2 5 6 3 4 2" xfId="24714"/>
    <cellStyle name="20% - Accent3 2 5 6 3 5" xfId="18057"/>
    <cellStyle name="20% - Accent3 2 5 6 4" xfId="8970"/>
    <cellStyle name="20% - Accent3 2 5 6 4 2" xfId="19533"/>
    <cellStyle name="20% - Accent3 2 5 6 5" xfId="11189"/>
    <cellStyle name="20% - Accent3 2 5 6 5 2" xfId="21752"/>
    <cellStyle name="20% - Accent3 2 5 6 6" xfId="13408"/>
    <cellStyle name="20% - Accent3 2 5 6 6 2" xfId="23971"/>
    <cellStyle name="20% - Accent3 2 5 6 7" xfId="17308"/>
    <cellStyle name="20% - Accent3 2 5 7" xfId="411"/>
    <cellStyle name="20% - Accent3 2 5 7 2" xfId="8228"/>
    <cellStyle name="20% - Accent3 2 5 7 2 2" xfId="10447"/>
    <cellStyle name="20% - Accent3 2 5 7 2 2 2" xfId="21010"/>
    <cellStyle name="20% - Accent3 2 5 7 2 3" xfId="12666"/>
    <cellStyle name="20% - Accent3 2 5 7 2 3 2" xfId="23229"/>
    <cellStyle name="20% - Accent3 2 5 7 2 4" xfId="14885"/>
    <cellStyle name="20% - Accent3 2 5 7 2 4 2" xfId="25448"/>
    <cellStyle name="20% - Accent3 2 5 7 2 5" xfId="18791"/>
    <cellStyle name="20% - Accent3 2 5 7 3" xfId="7495"/>
    <cellStyle name="20% - Accent3 2 5 7 3 2" xfId="9714"/>
    <cellStyle name="20% - Accent3 2 5 7 3 2 2" xfId="20277"/>
    <cellStyle name="20% - Accent3 2 5 7 3 3" xfId="11933"/>
    <cellStyle name="20% - Accent3 2 5 7 3 3 2" xfId="22496"/>
    <cellStyle name="20% - Accent3 2 5 7 3 4" xfId="14152"/>
    <cellStyle name="20% - Accent3 2 5 7 3 4 2" xfId="24715"/>
    <cellStyle name="20% - Accent3 2 5 7 3 5" xfId="18058"/>
    <cellStyle name="20% - Accent3 2 5 7 4" xfId="8971"/>
    <cellStyle name="20% - Accent3 2 5 7 4 2" xfId="19534"/>
    <cellStyle name="20% - Accent3 2 5 7 5" xfId="11190"/>
    <cellStyle name="20% - Accent3 2 5 7 5 2" xfId="21753"/>
    <cellStyle name="20% - Accent3 2 5 7 6" xfId="13409"/>
    <cellStyle name="20% - Accent3 2 5 7 6 2" xfId="23972"/>
    <cellStyle name="20% - Accent3 2 5 7 7" xfId="17309"/>
    <cellStyle name="20% - Accent3 2 5 8" xfId="412"/>
    <cellStyle name="20% - Accent3 2 5 8 2" xfId="8229"/>
    <cellStyle name="20% - Accent3 2 5 8 2 2" xfId="10448"/>
    <cellStyle name="20% - Accent3 2 5 8 2 2 2" xfId="21011"/>
    <cellStyle name="20% - Accent3 2 5 8 2 3" xfId="12667"/>
    <cellStyle name="20% - Accent3 2 5 8 2 3 2" xfId="23230"/>
    <cellStyle name="20% - Accent3 2 5 8 2 4" xfId="14886"/>
    <cellStyle name="20% - Accent3 2 5 8 2 4 2" xfId="25449"/>
    <cellStyle name="20% - Accent3 2 5 8 2 5" xfId="18792"/>
    <cellStyle name="20% - Accent3 2 5 8 3" xfId="7496"/>
    <cellStyle name="20% - Accent3 2 5 8 3 2" xfId="9715"/>
    <cellStyle name="20% - Accent3 2 5 8 3 2 2" xfId="20278"/>
    <cellStyle name="20% - Accent3 2 5 8 3 3" xfId="11934"/>
    <cellStyle name="20% - Accent3 2 5 8 3 3 2" xfId="22497"/>
    <cellStyle name="20% - Accent3 2 5 8 3 4" xfId="14153"/>
    <cellStyle name="20% - Accent3 2 5 8 3 4 2" xfId="24716"/>
    <cellStyle name="20% - Accent3 2 5 8 3 5" xfId="18059"/>
    <cellStyle name="20% - Accent3 2 5 8 4" xfId="8972"/>
    <cellStyle name="20% - Accent3 2 5 8 4 2" xfId="19535"/>
    <cellStyle name="20% - Accent3 2 5 8 5" xfId="11191"/>
    <cellStyle name="20% - Accent3 2 5 8 5 2" xfId="21754"/>
    <cellStyle name="20% - Accent3 2 5 8 6" xfId="13410"/>
    <cellStyle name="20% - Accent3 2 5 8 6 2" xfId="23973"/>
    <cellStyle name="20% - Accent3 2 5 8 7" xfId="17310"/>
    <cellStyle name="20% - Accent3 2 5 9" xfId="413"/>
    <cellStyle name="20% - Accent3 2 5 9 2" xfId="8230"/>
    <cellStyle name="20% - Accent3 2 5 9 2 2" xfId="10449"/>
    <cellStyle name="20% - Accent3 2 5 9 2 2 2" xfId="21012"/>
    <cellStyle name="20% - Accent3 2 5 9 2 3" xfId="12668"/>
    <cellStyle name="20% - Accent3 2 5 9 2 3 2" xfId="23231"/>
    <cellStyle name="20% - Accent3 2 5 9 2 4" xfId="14887"/>
    <cellStyle name="20% - Accent3 2 5 9 2 4 2" xfId="25450"/>
    <cellStyle name="20% - Accent3 2 5 9 2 5" xfId="18793"/>
    <cellStyle name="20% - Accent3 2 5 9 3" xfId="7497"/>
    <cellStyle name="20% - Accent3 2 5 9 3 2" xfId="9716"/>
    <cellStyle name="20% - Accent3 2 5 9 3 2 2" xfId="20279"/>
    <cellStyle name="20% - Accent3 2 5 9 3 3" xfId="11935"/>
    <cellStyle name="20% - Accent3 2 5 9 3 3 2" xfId="22498"/>
    <cellStyle name="20% - Accent3 2 5 9 3 4" xfId="14154"/>
    <cellStyle name="20% - Accent3 2 5 9 3 4 2" xfId="24717"/>
    <cellStyle name="20% - Accent3 2 5 9 3 5" xfId="18060"/>
    <cellStyle name="20% - Accent3 2 5 9 4" xfId="8973"/>
    <cellStyle name="20% - Accent3 2 5 9 4 2" xfId="19536"/>
    <cellStyle name="20% - Accent3 2 5 9 5" xfId="11192"/>
    <cellStyle name="20% - Accent3 2 5 9 5 2" xfId="21755"/>
    <cellStyle name="20% - Accent3 2 5 9 6" xfId="13411"/>
    <cellStyle name="20% - Accent3 2 5 9 6 2" xfId="23974"/>
    <cellStyle name="20% - Accent3 2 5 9 7" xfId="17311"/>
    <cellStyle name="20% - Accent3 2 6" xfId="414"/>
    <cellStyle name="20% - Accent3 2 6 10" xfId="13412"/>
    <cellStyle name="20% - Accent3 2 6 10 2" xfId="23975"/>
    <cellStyle name="20% - Accent3 2 6 11" xfId="17312"/>
    <cellStyle name="20% - Accent3 2 6 2" xfId="415"/>
    <cellStyle name="20% - Accent3 2 6 2 2" xfId="8232"/>
    <cellStyle name="20% - Accent3 2 6 2 2 2" xfId="10451"/>
    <cellStyle name="20% - Accent3 2 6 2 2 2 2" xfId="21014"/>
    <cellStyle name="20% - Accent3 2 6 2 2 3" xfId="12670"/>
    <cellStyle name="20% - Accent3 2 6 2 2 3 2" xfId="23233"/>
    <cellStyle name="20% - Accent3 2 6 2 2 4" xfId="14889"/>
    <cellStyle name="20% - Accent3 2 6 2 2 4 2" xfId="25452"/>
    <cellStyle name="20% - Accent3 2 6 2 2 5" xfId="18795"/>
    <cellStyle name="20% - Accent3 2 6 2 3" xfId="7499"/>
    <cellStyle name="20% - Accent3 2 6 2 3 2" xfId="9718"/>
    <cellStyle name="20% - Accent3 2 6 2 3 2 2" xfId="20281"/>
    <cellStyle name="20% - Accent3 2 6 2 3 3" xfId="11937"/>
    <cellStyle name="20% - Accent3 2 6 2 3 3 2" xfId="22500"/>
    <cellStyle name="20% - Accent3 2 6 2 3 4" xfId="14156"/>
    <cellStyle name="20% - Accent3 2 6 2 3 4 2" xfId="24719"/>
    <cellStyle name="20% - Accent3 2 6 2 3 5" xfId="18062"/>
    <cellStyle name="20% - Accent3 2 6 2 4" xfId="8975"/>
    <cellStyle name="20% - Accent3 2 6 2 4 2" xfId="19538"/>
    <cellStyle name="20% - Accent3 2 6 2 5" xfId="11194"/>
    <cellStyle name="20% - Accent3 2 6 2 5 2" xfId="21757"/>
    <cellStyle name="20% - Accent3 2 6 2 6" xfId="13413"/>
    <cellStyle name="20% - Accent3 2 6 2 6 2" xfId="23976"/>
    <cellStyle name="20% - Accent3 2 6 2 7" xfId="17313"/>
    <cellStyle name="20% - Accent3 2 6 3" xfId="416"/>
    <cellStyle name="20% - Accent3 2 6 3 2" xfId="8233"/>
    <cellStyle name="20% - Accent3 2 6 3 2 2" xfId="10452"/>
    <cellStyle name="20% - Accent3 2 6 3 2 2 2" xfId="21015"/>
    <cellStyle name="20% - Accent3 2 6 3 2 3" xfId="12671"/>
    <cellStyle name="20% - Accent3 2 6 3 2 3 2" xfId="23234"/>
    <cellStyle name="20% - Accent3 2 6 3 2 4" xfId="14890"/>
    <cellStyle name="20% - Accent3 2 6 3 2 4 2" xfId="25453"/>
    <cellStyle name="20% - Accent3 2 6 3 2 5" xfId="18796"/>
    <cellStyle name="20% - Accent3 2 6 3 3" xfId="7500"/>
    <cellStyle name="20% - Accent3 2 6 3 3 2" xfId="9719"/>
    <cellStyle name="20% - Accent3 2 6 3 3 2 2" xfId="20282"/>
    <cellStyle name="20% - Accent3 2 6 3 3 3" xfId="11938"/>
    <cellStyle name="20% - Accent3 2 6 3 3 3 2" xfId="22501"/>
    <cellStyle name="20% - Accent3 2 6 3 3 4" xfId="14157"/>
    <cellStyle name="20% - Accent3 2 6 3 3 4 2" xfId="24720"/>
    <cellStyle name="20% - Accent3 2 6 3 3 5" xfId="18063"/>
    <cellStyle name="20% - Accent3 2 6 3 4" xfId="8976"/>
    <cellStyle name="20% - Accent3 2 6 3 4 2" xfId="19539"/>
    <cellStyle name="20% - Accent3 2 6 3 5" xfId="11195"/>
    <cellStyle name="20% - Accent3 2 6 3 5 2" xfId="21758"/>
    <cellStyle name="20% - Accent3 2 6 3 6" xfId="13414"/>
    <cellStyle name="20% - Accent3 2 6 3 6 2" xfId="23977"/>
    <cellStyle name="20% - Accent3 2 6 3 7" xfId="17314"/>
    <cellStyle name="20% - Accent3 2 6 4" xfId="417"/>
    <cellStyle name="20% - Accent3 2 6 4 2" xfId="8234"/>
    <cellStyle name="20% - Accent3 2 6 4 2 2" xfId="10453"/>
    <cellStyle name="20% - Accent3 2 6 4 2 2 2" xfId="21016"/>
    <cellStyle name="20% - Accent3 2 6 4 2 3" xfId="12672"/>
    <cellStyle name="20% - Accent3 2 6 4 2 3 2" xfId="23235"/>
    <cellStyle name="20% - Accent3 2 6 4 2 4" xfId="14891"/>
    <cellStyle name="20% - Accent3 2 6 4 2 4 2" xfId="25454"/>
    <cellStyle name="20% - Accent3 2 6 4 2 5" xfId="18797"/>
    <cellStyle name="20% - Accent3 2 6 4 3" xfId="7501"/>
    <cellStyle name="20% - Accent3 2 6 4 3 2" xfId="9720"/>
    <cellStyle name="20% - Accent3 2 6 4 3 2 2" xfId="20283"/>
    <cellStyle name="20% - Accent3 2 6 4 3 3" xfId="11939"/>
    <cellStyle name="20% - Accent3 2 6 4 3 3 2" xfId="22502"/>
    <cellStyle name="20% - Accent3 2 6 4 3 4" xfId="14158"/>
    <cellStyle name="20% - Accent3 2 6 4 3 4 2" xfId="24721"/>
    <cellStyle name="20% - Accent3 2 6 4 3 5" xfId="18064"/>
    <cellStyle name="20% - Accent3 2 6 4 4" xfId="8977"/>
    <cellStyle name="20% - Accent3 2 6 4 4 2" xfId="19540"/>
    <cellStyle name="20% - Accent3 2 6 4 5" xfId="11196"/>
    <cellStyle name="20% - Accent3 2 6 4 5 2" xfId="21759"/>
    <cellStyle name="20% - Accent3 2 6 4 6" xfId="13415"/>
    <cellStyle name="20% - Accent3 2 6 4 6 2" xfId="23978"/>
    <cellStyle name="20% - Accent3 2 6 4 7" xfId="17315"/>
    <cellStyle name="20% - Accent3 2 6 5" xfId="418"/>
    <cellStyle name="20% - Accent3 2 6 5 2" xfId="8235"/>
    <cellStyle name="20% - Accent3 2 6 5 2 2" xfId="10454"/>
    <cellStyle name="20% - Accent3 2 6 5 2 2 2" xfId="21017"/>
    <cellStyle name="20% - Accent3 2 6 5 2 3" xfId="12673"/>
    <cellStyle name="20% - Accent3 2 6 5 2 3 2" xfId="23236"/>
    <cellStyle name="20% - Accent3 2 6 5 2 4" xfId="14892"/>
    <cellStyle name="20% - Accent3 2 6 5 2 4 2" xfId="25455"/>
    <cellStyle name="20% - Accent3 2 6 5 2 5" xfId="18798"/>
    <cellStyle name="20% - Accent3 2 6 5 3" xfId="7502"/>
    <cellStyle name="20% - Accent3 2 6 5 3 2" xfId="9721"/>
    <cellStyle name="20% - Accent3 2 6 5 3 2 2" xfId="20284"/>
    <cellStyle name="20% - Accent3 2 6 5 3 3" xfId="11940"/>
    <cellStyle name="20% - Accent3 2 6 5 3 3 2" xfId="22503"/>
    <cellStyle name="20% - Accent3 2 6 5 3 4" xfId="14159"/>
    <cellStyle name="20% - Accent3 2 6 5 3 4 2" xfId="24722"/>
    <cellStyle name="20% - Accent3 2 6 5 3 5" xfId="18065"/>
    <cellStyle name="20% - Accent3 2 6 5 4" xfId="8978"/>
    <cellStyle name="20% - Accent3 2 6 5 4 2" xfId="19541"/>
    <cellStyle name="20% - Accent3 2 6 5 5" xfId="11197"/>
    <cellStyle name="20% - Accent3 2 6 5 5 2" xfId="21760"/>
    <cellStyle name="20% - Accent3 2 6 5 6" xfId="13416"/>
    <cellStyle name="20% - Accent3 2 6 5 6 2" xfId="23979"/>
    <cellStyle name="20% - Accent3 2 6 5 7" xfId="17316"/>
    <cellStyle name="20% - Accent3 2 6 6" xfId="8231"/>
    <cellStyle name="20% - Accent3 2 6 6 2" xfId="10450"/>
    <cellStyle name="20% - Accent3 2 6 6 2 2" xfId="21013"/>
    <cellStyle name="20% - Accent3 2 6 6 3" xfId="12669"/>
    <cellStyle name="20% - Accent3 2 6 6 3 2" xfId="23232"/>
    <cellStyle name="20% - Accent3 2 6 6 4" xfId="14888"/>
    <cellStyle name="20% - Accent3 2 6 6 4 2" xfId="25451"/>
    <cellStyle name="20% - Accent3 2 6 6 5" xfId="18794"/>
    <cellStyle name="20% - Accent3 2 6 7" xfId="7498"/>
    <cellStyle name="20% - Accent3 2 6 7 2" xfId="9717"/>
    <cellStyle name="20% - Accent3 2 6 7 2 2" xfId="20280"/>
    <cellStyle name="20% - Accent3 2 6 7 3" xfId="11936"/>
    <cellStyle name="20% - Accent3 2 6 7 3 2" xfId="22499"/>
    <cellStyle name="20% - Accent3 2 6 7 4" xfId="14155"/>
    <cellStyle name="20% - Accent3 2 6 7 4 2" xfId="24718"/>
    <cellStyle name="20% - Accent3 2 6 7 5" xfId="18061"/>
    <cellStyle name="20% - Accent3 2 6 8" xfId="8974"/>
    <cellStyle name="20% - Accent3 2 6 8 2" xfId="19537"/>
    <cellStyle name="20% - Accent3 2 6 9" xfId="11193"/>
    <cellStyle name="20% - Accent3 2 6 9 2" xfId="21756"/>
    <cellStyle name="20% - Accent3 2 7" xfId="419"/>
    <cellStyle name="20% - Accent3 2 7 2" xfId="8236"/>
    <cellStyle name="20% - Accent3 2 7 2 2" xfId="10455"/>
    <cellStyle name="20% - Accent3 2 7 2 2 2" xfId="21018"/>
    <cellStyle name="20% - Accent3 2 7 2 3" xfId="12674"/>
    <cellStyle name="20% - Accent3 2 7 2 3 2" xfId="23237"/>
    <cellStyle name="20% - Accent3 2 7 2 4" xfId="14893"/>
    <cellStyle name="20% - Accent3 2 7 2 4 2" xfId="25456"/>
    <cellStyle name="20% - Accent3 2 7 2 5" xfId="18799"/>
    <cellStyle name="20% - Accent3 2 7 3" xfId="7503"/>
    <cellStyle name="20% - Accent3 2 7 3 2" xfId="9722"/>
    <cellStyle name="20% - Accent3 2 7 3 2 2" xfId="20285"/>
    <cellStyle name="20% - Accent3 2 7 3 3" xfId="11941"/>
    <cellStyle name="20% - Accent3 2 7 3 3 2" xfId="22504"/>
    <cellStyle name="20% - Accent3 2 7 3 4" xfId="14160"/>
    <cellStyle name="20% - Accent3 2 7 3 4 2" xfId="24723"/>
    <cellStyle name="20% - Accent3 2 7 3 5" xfId="18066"/>
    <cellStyle name="20% - Accent3 2 7 4" xfId="8979"/>
    <cellStyle name="20% - Accent3 2 7 4 2" xfId="19542"/>
    <cellStyle name="20% - Accent3 2 7 5" xfId="11198"/>
    <cellStyle name="20% - Accent3 2 7 5 2" xfId="21761"/>
    <cellStyle name="20% - Accent3 2 7 6" xfId="13417"/>
    <cellStyle name="20% - Accent3 2 7 6 2" xfId="23980"/>
    <cellStyle name="20% - Accent3 2 7 7" xfId="17317"/>
    <cellStyle name="20% - Accent3 2 8" xfId="420"/>
    <cellStyle name="20% - Accent3 2 8 2" xfId="8237"/>
    <cellStyle name="20% - Accent3 2 8 2 2" xfId="10456"/>
    <cellStyle name="20% - Accent3 2 8 2 2 2" xfId="21019"/>
    <cellStyle name="20% - Accent3 2 8 2 3" xfId="12675"/>
    <cellStyle name="20% - Accent3 2 8 2 3 2" xfId="23238"/>
    <cellStyle name="20% - Accent3 2 8 2 4" xfId="14894"/>
    <cellStyle name="20% - Accent3 2 8 2 4 2" xfId="25457"/>
    <cellStyle name="20% - Accent3 2 8 2 5" xfId="18800"/>
    <cellStyle name="20% - Accent3 2 8 3" xfId="7504"/>
    <cellStyle name="20% - Accent3 2 8 3 2" xfId="9723"/>
    <cellStyle name="20% - Accent3 2 8 3 2 2" xfId="20286"/>
    <cellStyle name="20% - Accent3 2 8 3 3" xfId="11942"/>
    <cellStyle name="20% - Accent3 2 8 3 3 2" xfId="22505"/>
    <cellStyle name="20% - Accent3 2 8 3 4" xfId="14161"/>
    <cellStyle name="20% - Accent3 2 8 3 4 2" xfId="24724"/>
    <cellStyle name="20% - Accent3 2 8 3 5" xfId="18067"/>
    <cellStyle name="20% - Accent3 2 8 4" xfId="8980"/>
    <cellStyle name="20% - Accent3 2 8 4 2" xfId="19543"/>
    <cellStyle name="20% - Accent3 2 8 5" xfId="11199"/>
    <cellStyle name="20% - Accent3 2 8 5 2" xfId="21762"/>
    <cellStyle name="20% - Accent3 2 8 6" xfId="13418"/>
    <cellStyle name="20% - Accent3 2 8 6 2" xfId="23981"/>
    <cellStyle name="20% - Accent3 2 8 7" xfId="17318"/>
    <cellStyle name="20% - Accent3 2 9" xfId="421"/>
    <cellStyle name="20% - Accent3 2 9 2" xfId="8238"/>
    <cellStyle name="20% - Accent3 2 9 2 2" xfId="10457"/>
    <cellStyle name="20% - Accent3 2 9 2 2 2" xfId="21020"/>
    <cellStyle name="20% - Accent3 2 9 2 3" xfId="12676"/>
    <cellStyle name="20% - Accent3 2 9 2 3 2" xfId="23239"/>
    <cellStyle name="20% - Accent3 2 9 2 4" xfId="14895"/>
    <cellStyle name="20% - Accent3 2 9 2 4 2" xfId="25458"/>
    <cellStyle name="20% - Accent3 2 9 2 5" xfId="18801"/>
    <cellStyle name="20% - Accent3 2 9 3" xfId="7505"/>
    <cellStyle name="20% - Accent3 2 9 3 2" xfId="9724"/>
    <cellStyle name="20% - Accent3 2 9 3 2 2" xfId="20287"/>
    <cellStyle name="20% - Accent3 2 9 3 3" xfId="11943"/>
    <cellStyle name="20% - Accent3 2 9 3 3 2" xfId="22506"/>
    <cellStyle name="20% - Accent3 2 9 3 4" xfId="14162"/>
    <cellStyle name="20% - Accent3 2 9 3 4 2" xfId="24725"/>
    <cellStyle name="20% - Accent3 2 9 3 5" xfId="18068"/>
    <cellStyle name="20% - Accent3 2 9 4" xfId="8981"/>
    <cellStyle name="20% - Accent3 2 9 4 2" xfId="19544"/>
    <cellStyle name="20% - Accent3 2 9 5" xfId="11200"/>
    <cellStyle name="20% - Accent3 2 9 5 2" xfId="21763"/>
    <cellStyle name="20% - Accent3 2 9 6" xfId="13419"/>
    <cellStyle name="20% - Accent3 2 9 6 2" xfId="23982"/>
    <cellStyle name="20% - Accent3 2 9 7" xfId="17319"/>
    <cellStyle name="20% - Accent3 20" xfId="422"/>
    <cellStyle name="20% - Accent3 21" xfId="423"/>
    <cellStyle name="20% - Accent3 22" xfId="424"/>
    <cellStyle name="20% - Accent3 23" xfId="425"/>
    <cellStyle name="20% - Accent3 24" xfId="426"/>
    <cellStyle name="20% - Accent3 25" xfId="427"/>
    <cellStyle name="20% - Accent3 26" xfId="428"/>
    <cellStyle name="20% - Accent3 3" xfId="429"/>
    <cellStyle name="20% - Accent3 3 10" xfId="430"/>
    <cellStyle name="20% - Accent3 3 2" xfId="431"/>
    <cellStyle name="20% - Accent3 3 2 2" xfId="8239"/>
    <cellStyle name="20% - Accent3 3 2 2 2" xfId="10458"/>
    <cellStyle name="20% - Accent3 3 2 2 2 2" xfId="21021"/>
    <cellStyle name="20% - Accent3 3 2 2 3" xfId="12677"/>
    <cellStyle name="20% - Accent3 3 2 2 3 2" xfId="23240"/>
    <cellStyle name="20% - Accent3 3 2 2 4" xfId="14896"/>
    <cellStyle name="20% - Accent3 3 2 2 4 2" xfId="25459"/>
    <cellStyle name="20% - Accent3 3 2 2 5" xfId="18802"/>
    <cellStyle name="20% - Accent3 3 2 3" xfId="7506"/>
    <cellStyle name="20% - Accent3 3 2 3 2" xfId="9725"/>
    <cellStyle name="20% - Accent3 3 2 3 2 2" xfId="20288"/>
    <cellStyle name="20% - Accent3 3 2 3 3" xfId="11944"/>
    <cellStyle name="20% - Accent3 3 2 3 3 2" xfId="22507"/>
    <cellStyle name="20% - Accent3 3 2 3 4" xfId="14163"/>
    <cellStyle name="20% - Accent3 3 2 3 4 2" xfId="24726"/>
    <cellStyle name="20% - Accent3 3 2 3 5" xfId="18069"/>
    <cellStyle name="20% - Accent3 3 2 4" xfId="8982"/>
    <cellStyle name="20% - Accent3 3 2 4 2" xfId="19545"/>
    <cellStyle name="20% - Accent3 3 2 5" xfId="11201"/>
    <cellStyle name="20% - Accent3 3 2 5 2" xfId="21764"/>
    <cellStyle name="20% - Accent3 3 2 6" xfId="13420"/>
    <cellStyle name="20% - Accent3 3 2 6 2" xfId="23983"/>
    <cellStyle name="20% - Accent3 3 2 7" xfId="17320"/>
    <cellStyle name="20% - Accent3 3 3" xfId="432"/>
    <cellStyle name="20% - Accent3 3 3 2" xfId="8240"/>
    <cellStyle name="20% - Accent3 3 3 2 2" xfId="10459"/>
    <cellStyle name="20% - Accent3 3 3 2 2 2" xfId="21022"/>
    <cellStyle name="20% - Accent3 3 3 2 3" xfId="12678"/>
    <cellStyle name="20% - Accent3 3 3 2 3 2" xfId="23241"/>
    <cellStyle name="20% - Accent3 3 3 2 4" xfId="14897"/>
    <cellStyle name="20% - Accent3 3 3 2 4 2" xfId="25460"/>
    <cellStyle name="20% - Accent3 3 3 2 5" xfId="18803"/>
    <cellStyle name="20% - Accent3 3 3 3" xfId="7507"/>
    <cellStyle name="20% - Accent3 3 3 3 2" xfId="9726"/>
    <cellStyle name="20% - Accent3 3 3 3 2 2" xfId="20289"/>
    <cellStyle name="20% - Accent3 3 3 3 3" xfId="11945"/>
    <cellStyle name="20% - Accent3 3 3 3 3 2" xfId="22508"/>
    <cellStyle name="20% - Accent3 3 3 3 4" xfId="14164"/>
    <cellStyle name="20% - Accent3 3 3 3 4 2" xfId="24727"/>
    <cellStyle name="20% - Accent3 3 3 3 5" xfId="18070"/>
    <cellStyle name="20% - Accent3 3 3 4" xfId="8983"/>
    <cellStyle name="20% - Accent3 3 3 4 2" xfId="19546"/>
    <cellStyle name="20% - Accent3 3 3 5" xfId="11202"/>
    <cellStyle name="20% - Accent3 3 3 5 2" xfId="21765"/>
    <cellStyle name="20% - Accent3 3 3 6" xfId="13421"/>
    <cellStyle name="20% - Accent3 3 3 6 2" xfId="23984"/>
    <cellStyle name="20% - Accent3 3 3 7" xfId="17321"/>
    <cellStyle name="20% - Accent3 3 4" xfId="433"/>
    <cellStyle name="20% - Accent3 3 4 2" xfId="8241"/>
    <cellStyle name="20% - Accent3 3 4 2 2" xfId="10460"/>
    <cellStyle name="20% - Accent3 3 4 2 2 2" xfId="21023"/>
    <cellStyle name="20% - Accent3 3 4 2 3" xfId="12679"/>
    <cellStyle name="20% - Accent3 3 4 2 3 2" xfId="23242"/>
    <cellStyle name="20% - Accent3 3 4 2 4" xfId="14898"/>
    <cellStyle name="20% - Accent3 3 4 2 4 2" xfId="25461"/>
    <cellStyle name="20% - Accent3 3 4 2 5" xfId="18804"/>
    <cellStyle name="20% - Accent3 3 4 3" xfId="7508"/>
    <cellStyle name="20% - Accent3 3 4 3 2" xfId="9727"/>
    <cellStyle name="20% - Accent3 3 4 3 2 2" xfId="20290"/>
    <cellStyle name="20% - Accent3 3 4 3 3" xfId="11946"/>
    <cellStyle name="20% - Accent3 3 4 3 3 2" xfId="22509"/>
    <cellStyle name="20% - Accent3 3 4 3 4" xfId="14165"/>
    <cellStyle name="20% - Accent3 3 4 3 4 2" xfId="24728"/>
    <cellStyle name="20% - Accent3 3 4 3 5" xfId="18071"/>
    <cellStyle name="20% - Accent3 3 4 4" xfId="8984"/>
    <cellStyle name="20% - Accent3 3 4 4 2" xfId="19547"/>
    <cellStyle name="20% - Accent3 3 4 5" xfId="11203"/>
    <cellStyle name="20% - Accent3 3 4 5 2" xfId="21766"/>
    <cellStyle name="20% - Accent3 3 4 6" xfId="13422"/>
    <cellStyle name="20% - Accent3 3 4 6 2" xfId="23985"/>
    <cellStyle name="20% - Accent3 3 4 7" xfId="17322"/>
    <cellStyle name="20% - Accent3 3 5" xfId="434"/>
    <cellStyle name="20% - Accent3 3 5 2" xfId="8242"/>
    <cellStyle name="20% - Accent3 3 5 2 2" xfId="10461"/>
    <cellStyle name="20% - Accent3 3 5 2 2 2" xfId="21024"/>
    <cellStyle name="20% - Accent3 3 5 2 3" xfId="12680"/>
    <cellStyle name="20% - Accent3 3 5 2 3 2" xfId="23243"/>
    <cellStyle name="20% - Accent3 3 5 2 4" xfId="14899"/>
    <cellStyle name="20% - Accent3 3 5 2 4 2" xfId="25462"/>
    <cellStyle name="20% - Accent3 3 5 2 5" xfId="18805"/>
    <cellStyle name="20% - Accent3 3 5 3" xfId="7509"/>
    <cellStyle name="20% - Accent3 3 5 3 2" xfId="9728"/>
    <cellStyle name="20% - Accent3 3 5 3 2 2" xfId="20291"/>
    <cellStyle name="20% - Accent3 3 5 3 3" xfId="11947"/>
    <cellStyle name="20% - Accent3 3 5 3 3 2" xfId="22510"/>
    <cellStyle name="20% - Accent3 3 5 3 4" xfId="14166"/>
    <cellStyle name="20% - Accent3 3 5 3 4 2" xfId="24729"/>
    <cellStyle name="20% - Accent3 3 5 3 5" xfId="18072"/>
    <cellStyle name="20% - Accent3 3 5 4" xfId="8985"/>
    <cellStyle name="20% - Accent3 3 5 4 2" xfId="19548"/>
    <cellStyle name="20% - Accent3 3 5 5" xfId="11204"/>
    <cellStyle name="20% - Accent3 3 5 5 2" xfId="21767"/>
    <cellStyle name="20% - Accent3 3 5 6" xfId="13423"/>
    <cellStyle name="20% - Accent3 3 5 6 2" xfId="23986"/>
    <cellStyle name="20% - Accent3 3 5 7" xfId="17323"/>
    <cellStyle name="20% - Accent3 3 6" xfId="435"/>
    <cellStyle name="20% - Accent3 3 7" xfId="436"/>
    <cellStyle name="20% - Accent3 3 8" xfId="437"/>
    <cellStyle name="20% - Accent3 3 9" xfId="438"/>
    <cellStyle name="20% - Accent3 4" xfId="439"/>
    <cellStyle name="20% - Accent3 4 2" xfId="440"/>
    <cellStyle name="20% - Accent3 4 3" xfId="441"/>
    <cellStyle name="20% - Accent3 4 4" xfId="442"/>
    <cellStyle name="20% - Accent3 4 5" xfId="443"/>
    <cellStyle name="20% - Accent3 4 6" xfId="444"/>
    <cellStyle name="20% - Accent3 5" xfId="445"/>
    <cellStyle name="20% - Accent3 5 2" xfId="446"/>
    <cellStyle name="20% - Accent3 5 3" xfId="447"/>
    <cellStyle name="20% - Accent3 5 4" xfId="448"/>
    <cellStyle name="20% - Accent3 5 5" xfId="449"/>
    <cellStyle name="20% - Accent3 5 6" xfId="450"/>
    <cellStyle name="20% - Accent3 6" xfId="451"/>
    <cellStyle name="20% - Accent3 6 2" xfId="452"/>
    <cellStyle name="20% - Accent3 6 3" xfId="453"/>
    <cellStyle name="20% - Accent3 6 4" xfId="454"/>
    <cellStyle name="20% - Accent3 6 5" xfId="455"/>
    <cellStyle name="20% - Accent3 6 6" xfId="456"/>
    <cellStyle name="20% - Accent3 7" xfId="457"/>
    <cellStyle name="20% - Accent3 7 10" xfId="11205"/>
    <cellStyle name="20% - Accent3 7 10 2" xfId="21768"/>
    <cellStyle name="20% - Accent3 7 11" xfId="13424"/>
    <cellStyle name="20% - Accent3 7 11 2" xfId="23987"/>
    <cellStyle name="20% - Accent3 7 12" xfId="17324"/>
    <cellStyle name="20% - Accent3 7 2" xfId="458"/>
    <cellStyle name="20% - Accent3 7 3" xfId="459"/>
    <cellStyle name="20% - Accent3 7 4" xfId="460"/>
    <cellStyle name="20% - Accent3 7 5" xfId="461"/>
    <cellStyle name="20% - Accent3 7 6" xfId="462"/>
    <cellStyle name="20% - Accent3 7 7" xfId="8243"/>
    <cellStyle name="20% - Accent3 7 7 2" xfId="10462"/>
    <cellStyle name="20% - Accent3 7 7 2 2" xfId="21025"/>
    <cellStyle name="20% - Accent3 7 7 3" xfId="12681"/>
    <cellStyle name="20% - Accent3 7 7 3 2" xfId="23244"/>
    <cellStyle name="20% - Accent3 7 7 4" xfId="14900"/>
    <cellStyle name="20% - Accent3 7 7 4 2" xfId="25463"/>
    <cellStyle name="20% - Accent3 7 7 5" xfId="18806"/>
    <cellStyle name="20% - Accent3 7 8" xfId="7510"/>
    <cellStyle name="20% - Accent3 7 8 2" xfId="9729"/>
    <cellStyle name="20% - Accent3 7 8 2 2" xfId="20292"/>
    <cellStyle name="20% - Accent3 7 8 3" xfId="11948"/>
    <cellStyle name="20% - Accent3 7 8 3 2" xfId="22511"/>
    <cellStyle name="20% - Accent3 7 8 4" xfId="14167"/>
    <cellStyle name="20% - Accent3 7 8 4 2" xfId="24730"/>
    <cellStyle name="20% - Accent3 7 8 5" xfId="18073"/>
    <cellStyle name="20% - Accent3 7 9" xfId="8986"/>
    <cellStyle name="20% - Accent3 7 9 2" xfId="19549"/>
    <cellStyle name="20% - Accent3 8" xfId="463"/>
    <cellStyle name="20% - Accent3 8 2" xfId="464"/>
    <cellStyle name="20% - Accent3 8 3" xfId="465"/>
    <cellStyle name="20% - Accent3 8 4" xfId="466"/>
    <cellStyle name="20% - Accent3 8 5" xfId="467"/>
    <cellStyle name="20% - Accent3 8 6" xfId="468"/>
    <cellStyle name="20% - Accent3 9" xfId="469"/>
    <cellStyle name="20% - Accent3 9 2" xfId="470"/>
    <cellStyle name="20% - Accent3 9 3" xfId="471"/>
    <cellStyle name="20% - Accent3 9 4" xfId="472"/>
    <cellStyle name="20% - Accent3 9 5" xfId="473"/>
    <cellStyle name="20% - Accent4 10" xfId="474"/>
    <cellStyle name="20% - Accent4 10 2" xfId="475"/>
    <cellStyle name="20% - Accent4 10 3" xfId="476"/>
    <cellStyle name="20% - Accent4 10 4" xfId="477"/>
    <cellStyle name="20% - Accent4 10 5" xfId="478"/>
    <cellStyle name="20% - Accent4 11" xfId="479"/>
    <cellStyle name="20% - Accent4 11 2" xfId="480"/>
    <cellStyle name="20% - Accent4 11 3" xfId="481"/>
    <cellStyle name="20% - Accent4 11 4" xfId="482"/>
    <cellStyle name="20% - Accent4 11 5" xfId="483"/>
    <cellStyle name="20% - Accent4 12" xfId="484"/>
    <cellStyle name="20% - Accent4 12 2" xfId="485"/>
    <cellStyle name="20% - Accent4 12 3" xfId="486"/>
    <cellStyle name="20% - Accent4 12 4" xfId="487"/>
    <cellStyle name="20% - Accent4 12 5" xfId="488"/>
    <cellStyle name="20% - Accent4 13" xfId="489"/>
    <cellStyle name="20% - Accent4 14" xfId="490"/>
    <cellStyle name="20% - Accent4 15" xfId="491"/>
    <cellStyle name="20% - Accent4 16" xfId="492"/>
    <cellStyle name="20% - Accent4 17" xfId="493"/>
    <cellStyle name="20% - Accent4 18" xfId="494"/>
    <cellStyle name="20% - Accent4 19" xfId="495"/>
    <cellStyle name="20% - Accent4 2" xfId="496"/>
    <cellStyle name="20% - Accent4 2 10" xfId="497"/>
    <cellStyle name="20% - Accent4 2 10 2" xfId="8244"/>
    <cellStyle name="20% - Accent4 2 10 2 2" xfId="10463"/>
    <cellStyle name="20% - Accent4 2 10 2 2 2" xfId="21026"/>
    <cellStyle name="20% - Accent4 2 10 2 3" xfId="12682"/>
    <cellStyle name="20% - Accent4 2 10 2 3 2" xfId="23245"/>
    <cellStyle name="20% - Accent4 2 10 2 4" xfId="14901"/>
    <cellStyle name="20% - Accent4 2 10 2 4 2" xfId="25464"/>
    <cellStyle name="20% - Accent4 2 10 2 5" xfId="18807"/>
    <cellStyle name="20% - Accent4 2 10 3" xfId="7511"/>
    <cellStyle name="20% - Accent4 2 10 3 2" xfId="9730"/>
    <cellStyle name="20% - Accent4 2 10 3 2 2" xfId="20293"/>
    <cellStyle name="20% - Accent4 2 10 3 3" xfId="11949"/>
    <cellStyle name="20% - Accent4 2 10 3 3 2" xfId="22512"/>
    <cellStyle name="20% - Accent4 2 10 3 4" xfId="14168"/>
    <cellStyle name="20% - Accent4 2 10 3 4 2" xfId="24731"/>
    <cellStyle name="20% - Accent4 2 10 3 5" xfId="18074"/>
    <cellStyle name="20% - Accent4 2 10 4" xfId="8987"/>
    <cellStyle name="20% - Accent4 2 10 4 2" xfId="19550"/>
    <cellStyle name="20% - Accent4 2 10 5" xfId="11206"/>
    <cellStyle name="20% - Accent4 2 10 5 2" xfId="21769"/>
    <cellStyle name="20% - Accent4 2 10 6" xfId="13425"/>
    <cellStyle name="20% - Accent4 2 10 6 2" xfId="23988"/>
    <cellStyle name="20% - Accent4 2 10 7" xfId="17325"/>
    <cellStyle name="20% - Accent4 2 11" xfId="498"/>
    <cellStyle name="20% - Accent4 2 11 2" xfId="499"/>
    <cellStyle name="20% - Accent4 2 11 2 2" xfId="8245"/>
    <cellStyle name="20% - Accent4 2 11 2 2 2" xfId="10464"/>
    <cellStyle name="20% - Accent4 2 11 2 2 2 2" xfId="21027"/>
    <cellStyle name="20% - Accent4 2 11 2 2 3" xfId="12683"/>
    <cellStyle name="20% - Accent4 2 11 2 2 3 2" xfId="23246"/>
    <cellStyle name="20% - Accent4 2 11 2 2 4" xfId="14902"/>
    <cellStyle name="20% - Accent4 2 11 2 2 4 2" xfId="25465"/>
    <cellStyle name="20% - Accent4 2 11 2 2 5" xfId="18808"/>
    <cellStyle name="20% - Accent4 2 11 2 3" xfId="7512"/>
    <cellStyle name="20% - Accent4 2 11 2 3 2" xfId="9731"/>
    <cellStyle name="20% - Accent4 2 11 2 3 2 2" xfId="20294"/>
    <cellStyle name="20% - Accent4 2 11 2 3 3" xfId="11950"/>
    <cellStyle name="20% - Accent4 2 11 2 3 3 2" xfId="22513"/>
    <cellStyle name="20% - Accent4 2 11 2 3 4" xfId="14169"/>
    <cellStyle name="20% - Accent4 2 11 2 3 4 2" xfId="24732"/>
    <cellStyle name="20% - Accent4 2 11 2 3 5" xfId="18075"/>
    <cellStyle name="20% - Accent4 2 11 2 4" xfId="8988"/>
    <cellStyle name="20% - Accent4 2 11 2 4 2" xfId="19551"/>
    <cellStyle name="20% - Accent4 2 11 2 5" xfId="11207"/>
    <cellStyle name="20% - Accent4 2 11 2 5 2" xfId="21770"/>
    <cellStyle name="20% - Accent4 2 11 2 6" xfId="13426"/>
    <cellStyle name="20% - Accent4 2 11 2 6 2" xfId="23989"/>
    <cellStyle name="20% - Accent4 2 11 2 7" xfId="17326"/>
    <cellStyle name="20% - Accent4 2 11 3" xfId="500"/>
    <cellStyle name="20% - Accent4 2 11 3 2" xfId="8246"/>
    <cellStyle name="20% - Accent4 2 11 3 2 2" xfId="10465"/>
    <cellStyle name="20% - Accent4 2 11 3 2 2 2" xfId="21028"/>
    <cellStyle name="20% - Accent4 2 11 3 2 3" xfId="12684"/>
    <cellStyle name="20% - Accent4 2 11 3 2 3 2" xfId="23247"/>
    <cellStyle name="20% - Accent4 2 11 3 2 4" xfId="14903"/>
    <cellStyle name="20% - Accent4 2 11 3 2 4 2" xfId="25466"/>
    <cellStyle name="20% - Accent4 2 11 3 2 5" xfId="18809"/>
    <cellStyle name="20% - Accent4 2 11 3 3" xfId="7513"/>
    <cellStyle name="20% - Accent4 2 11 3 3 2" xfId="9732"/>
    <cellStyle name="20% - Accent4 2 11 3 3 2 2" xfId="20295"/>
    <cellStyle name="20% - Accent4 2 11 3 3 3" xfId="11951"/>
    <cellStyle name="20% - Accent4 2 11 3 3 3 2" xfId="22514"/>
    <cellStyle name="20% - Accent4 2 11 3 3 4" xfId="14170"/>
    <cellStyle name="20% - Accent4 2 11 3 3 4 2" xfId="24733"/>
    <cellStyle name="20% - Accent4 2 11 3 3 5" xfId="18076"/>
    <cellStyle name="20% - Accent4 2 11 3 4" xfId="8989"/>
    <cellStyle name="20% - Accent4 2 11 3 4 2" xfId="19552"/>
    <cellStyle name="20% - Accent4 2 11 3 5" xfId="11208"/>
    <cellStyle name="20% - Accent4 2 11 3 5 2" xfId="21771"/>
    <cellStyle name="20% - Accent4 2 11 3 6" xfId="13427"/>
    <cellStyle name="20% - Accent4 2 11 3 6 2" xfId="23990"/>
    <cellStyle name="20% - Accent4 2 11 3 7" xfId="17327"/>
    <cellStyle name="20% - Accent4 2 11 4" xfId="501"/>
    <cellStyle name="20% - Accent4 2 11 4 2" xfId="8247"/>
    <cellStyle name="20% - Accent4 2 11 4 2 2" xfId="10466"/>
    <cellStyle name="20% - Accent4 2 11 4 2 2 2" xfId="21029"/>
    <cellStyle name="20% - Accent4 2 11 4 2 3" xfId="12685"/>
    <cellStyle name="20% - Accent4 2 11 4 2 3 2" xfId="23248"/>
    <cellStyle name="20% - Accent4 2 11 4 2 4" xfId="14904"/>
    <cellStyle name="20% - Accent4 2 11 4 2 4 2" xfId="25467"/>
    <cellStyle name="20% - Accent4 2 11 4 2 5" xfId="18810"/>
    <cellStyle name="20% - Accent4 2 11 4 3" xfId="7514"/>
    <cellStyle name="20% - Accent4 2 11 4 3 2" xfId="9733"/>
    <cellStyle name="20% - Accent4 2 11 4 3 2 2" xfId="20296"/>
    <cellStyle name="20% - Accent4 2 11 4 3 3" xfId="11952"/>
    <cellStyle name="20% - Accent4 2 11 4 3 3 2" xfId="22515"/>
    <cellStyle name="20% - Accent4 2 11 4 3 4" xfId="14171"/>
    <cellStyle name="20% - Accent4 2 11 4 3 4 2" xfId="24734"/>
    <cellStyle name="20% - Accent4 2 11 4 3 5" xfId="18077"/>
    <cellStyle name="20% - Accent4 2 11 4 4" xfId="8990"/>
    <cellStyle name="20% - Accent4 2 11 4 4 2" xfId="19553"/>
    <cellStyle name="20% - Accent4 2 11 4 5" xfId="11209"/>
    <cellStyle name="20% - Accent4 2 11 4 5 2" xfId="21772"/>
    <cellStyle name="20% - Accent4 2 11 4 6" xfId="13428"/>
    <cellStyle name="20% - Accent4 2 11 4 6 2" xfId="23991"/>
    <cellStyle name="20% - Accent4 2 11 4 7" xfId="17328"/>
    <cellStyle name="20% - Accent4 2 11 5" xfId="502"/>
    <cellStyle name="20% - Accent4 2 11 5 2" xfId="8248"/>
    <cellStyle name="20% - Accent4 2 11 5 2 2" xfId="10467"/>
    <cellStyle name="20% - Accent4 2 11 5 2 2 2" xfId="21030"/>
    <cellStyle name="20% - Accent4 2 11 5 2 3" xfId="12686"/>
    <cellStyle name="20% - Accent4 2 11 5 2 3 2" xfId="23249"/>
    <cellStyle name="20% - Accent4 2 11 5 2 4" xfId="14905"/>
    <cellStyle name="20% - Accent4 2 11 5 2 4 2" xfId="25468"/>
    <cellStyle name="20% - Accent4 2 11 5 2 5" xfId="18811"/>
    <cellStyle name="20% - Accent4 2 11 5 3" xfId="7515"/>
    <cellStyle name="20% - Accent4 2 11 5 3 2" xfId="9734"/>
    <cellStyle name="20% - Accent4 2 11 5 3 2 2" xfId="20297"/>
    <cellStyle name="20% - Accent4 2 11 5 3 3" xfId="11953"/>
    <cellStyle name="20% - Accent4 2 11 5 3 3 2" xfId="22516"/>
    <cellStyle name="20% - Accent4 2 11 5 3 4" xfId="14172"/>
    <cellStyle name="20% - Accent4 2 11 5 3 4 2" xfId="24735"/>
    <cellStyle name="20% - Accent4 2 11 5 3 5" xfId="18078"/>
    <cellStyle name="20% - Accent4 2 11 5 4" xfId="8991"/>
    <cellStyle name="20% - Accent4 2 11 5 4 2" xfId="19554"/>
    <cellStyle name="20% - Accent4 2 11 5 5" xfId="11210"/>
    <cellStyle name="20% - Accent4 2 11 5 5 2" xfId="21773"/>
    <cellStyle name="20% - Accent4 2 11 5 6" xfId="13429"/>
    <cellStyle name="20% - Accent4 2 11 5 6 2" xfId="23992"/>
    <cellStyle name="20% - Accent4 2 11 5 7" xfId="17329"/>
    <cellStyle name="20% - Accent4 2 12" xfId="503"/>
    <cellStyle name="20% - Accent4 2 13" xfId="504"/>
    <cellStyle name="20% - Accent4 2 14" xfId="505"/>
    <cellStyle name="20% - Accent4 2 15" xfId="506"/>
    <cellStyle name="20% - Accent4 2 15 2" xfId="8249"/>
    <cellStyle name="20% - Accent4 2 15 2 2" xfId="10468"/>
    <cellStyle name="20% - Accent4 2 15 2 2 2" xfId="21031"/>
    <cellStyle name="20% - Accent4 2 15 2 3" xfId="12687"/>
    <cellStyle name="20% - Accent4 2 15 2 3 2" xfId="23250"/>
    <cellStyle name="20% - Accent4 2 15 2 4" xfId="14906"/>
    <cellStyle name="20% - Accent4 2 15 2 4 2" xfId="25469"/>
    <cellStyle name="20% - Accent4 2 15 2 5" xfId="18812"/>
    <cellStyle name="20% - Accent4 2 15 3" xfId="7516"/>
    <cellStyle name="20% - Accent4 2 15 3 2" xfId="9735"/>
    <cellStyle name="20% - Accent4 2 15 3 2 2" xfId="20298"/>
    <cellStyle name="20% - Accent4 2 15 3 3" xfId="11954"/>
    <cellStyle name="20% - Accent4 2 15 3 3 2" xfId="22517"/>
    <cellStyle name="20% - Accent4 2 15 3 4" xfId="14173"/>
    <cellStyle name="20% - Accent4 2 15 3 4 2" xfId="24736"/>
    <cellStyle name="20% - Accent4 2 15 3 5" xfId="18079"/>
    <cellStyle name="20% - Accent4 2 15 4" xfId="8992"/>
    <cellStyle name="20% - Accent4 2 15 4 2" xfId="19555"/>
    <cellStyle name="20% - Accent4 2 15 5" xfId="11211"/>
    <cellStyle name="20% - Accent4 2 15 5 2" xfId="21774"/>
    <cellStyle name="20% - Accent4 2 15 6" xfId="13430"/>
    <cellStyle name="20% - Accent4 2 15 6 2" xfId="23993"/>
    <cellStyle name="20% - Accent4 2 15 7" xfId="17330"/>
    <cellStyle name="20% - Accent4 2 16" xfId="507"/>
    <cellStyle name="20% - Accent4 2 2" xfId="508"/>
    <cellStyle name="20% - Accent4 2 2 10" xfId="8250"/>
    <cellStyle name="20% - Accent4 2 2 10 2" xfId="10469"/>
    <cellStyle name="20% - Accent4 2 2 10 2 2" xfId="21032"/>
    <cellStyle name="20% - Accent4 2 2 10 3" xfId="12688"/>
    <cellStyle name="20% - Accent4 2 2 10 3 2" xfId="23251"/>
    <cellStyle name="20% - Accent4 2 2 10 4" xfId="14907"/>
    <cellStyle name="20% - Accent4 2 2 10 4 2" xfId="25470"/>
    <cellStyle name="20% - Accent4 2 2 10 5" xfId="18813"/>
    <cellStyle name="20% - Accent4 2 2 11" xfId="7517"/>
    <cellStyle name="20% - Accent4 2 2 11 2" xfId="9736"/>
    <cellStyle name="20% - Accent4 2 2 11 2 2" xfId="20299"/>
    <cellStyle name="20% - Accent4 2 2 11 3" xfId="11955"/>
    <cellStyle name="20% - Accent4 2 2 11 3 2" xfId="22518"/>
    <cellStyle name="20% - Accent4 2 2 11 4" xfId="14174"/>
    <cellStyle name="20% - Accent4 2 2 11 4 2" xfId="24737"/>
    <cellStyle name="20% - Accent4 2 2 11 5" xfId="18080"/>
    <cellStyle name="20% - Accent4 2 2 12" xfId="8993"/>
    <cellStyle name="20% - Accent4 2 2 12 2" xfId="19556"/>
    <cellStyle name="20% - Accent4 2 2 13" xfId="11212"/>
    <cellStyle name="20% - Accent4 2 2 13 2" xfId="21775"/>
    <cellStyle name="20% - Accent4 2 2 14" xfId="13431"/>
    <cellStyle name="20% - Accent4 2 2 14 2" xfId="23994"/>
    <cellStyle name="20% - Accent4 2 2 15" xfId="17331"/>
    <cellStyle name="20% - Accent4 2 2 2" xfId="509"/>
    <cellStyle name="20% - Accent4 2 2 2 2" xfId="8251"/>
    <cellStyle name="20% - Accent4 2 2 2 2 2" xfId="10470"/>
    <cellStyle name="20% - Accent4 2 2 2 2 2 2" xfId="21033"/>
    <cellStyle name="20% - Accent4 2 2 2 2 3" xfId="12689"/>
    <cellStyle name="20% - Accent4 2 2 2 2 3 2" xfId="23252"/>
    <cellStyle name="20% - Accent4 2 2 2 2 4" xfId="14908"/>
    <cellStyle name="20% - Accent4 2 2 2 2 4 2" xfId="25471"/>
    <cellStyle name="20% - Accent4 2 2 2 2 5" xfId="18814"/>
    <cellStyle name="20% - Accent4 2 2 2 3" xfId="7518"/>
    <cellStyle name="20% - Accent4 2 2 2 3 2" xfId="9737"/>
    <cellStyle name="20% - Accent4 2 2 2 3 2 2" xfId="20300"/>
    <cellStyle name="20% - Accent4 2 2 2 3 3" xfId="11956"/>
    <cellStyle name="20% - Accent4 2 2 2 3 3 2" xfId="22519"/>
    <cellStyle name="20% - Accent4 2 2 2 3 4" xfId="14175"/>
    <cellStyle name="20% - Accent4 2 2 2 3 4 2" xfId="24738"/>
    <cellStyle name="20% - Accent4 2 2 2 3 5" xfId="18081"/>
    <cellStyle name="20% - Accent4 2 2 2 4" xfId="8994"/>
    <cellStyle name="20% - Accent4 2 2 2 4 2" xfId="19557"/>
    <cellStyle name="20% - Accent4 2 2 2 5" xfId="11213"/>
    <cellStyle name="20% - Accent4 2 2 2 5 2" xfId="21776"/>
    <cellStyle name="20% - Accent4 2 2 2 6" xfId="13432"/>
    <cellStyle name="20% - Accent4 2 2 2 6 2" xfId="23995"/>
    <cellStyle name="20% - Accent4 2 2 2 7" xfId="17332"/>
    <cellStyle name="20% - Accent4 2 2 3" xfId="510"/>
    <cellStyle name="20% - Accent4 2 2 3 2" xfId="8252"/>
    <cellStyle name="20% - Accent4 2 2 3 2 2" xfId="10471"/>
    <cellStyle name="20% - Accent4 2 2 3 2 2 2" xfId="21034"/>
    <cellStyle name="20% - Accent4 2 2 3 2 3" xfId="12690"/>
    <cellStyle name="20% - Accent4 2 2 3 2 3 2" xfId="23253"/>
    <cellStyle name="20% - Accent4 2 2 3 2 4" xfId="14909"/>
    <cellStyle name="20% - Accent4 2 2 3 2 4 2" xfId="25472"/>
    <cellStyle name="20% - Accent4 2 2 3 2 5" xfId="18815"/>
    <cellStyle name="20% - Accent4 2 2 3 3" xfId="7519"/>
    <cellStyle name="20% - Accent4 2 2 3 3 2" xfId="9738"/>
    <cellStyle name="20% - Accent4 2 2 3 3 2 2" xfId="20301"/>
    <cellStyle name="20% - Accent4 2 2 3 3 3" xfId="11957"/>
    <cellStyle name="20% - Accent4 2 2 3 3 3 2" xfId="22520"/>
    <cellStyle name="20% - Accent4 2 2 3 3 4" xfId="14176"/>
    <cellStyle name="20% - Accent4 2 2 3 3 4 2" xfId="24739"/>
    <cellStyle name="20% - Accent4 2 2 3 3 5" xfId="18082"/>
    <cellStyle name="20% - Accent4 2 2 3 4" xfId="8995"/>
    <cellStyle name="20% - Accent4 2 2 3 4 2" xfId="19558"/>
    <cellStyle name="20% - Accent4 2 2 3 5" xfId="11214"/>
    <cellStyle name="20% - Accent4 2 2 3 5 2" xfId="21777"/>
    <cellStyle name="20% - Accent4 2 2 3 6" xfId="13433"/>
    <cellStyle name="20% - Accent4 2 2 3 6 2" xfId="23996"/>
    <cellStyle name="20% - Accent4 2 2 3 7" xfId="17333"/>
    <cellStyle name="20% - Accent4 2 2 4" xfId="511"/>
    <cellStyle name="20% - Accent4 2 2 4 2" xfId="8253"/>
    <cellStyle name="20% - Accent4 2 2 4 2 2" xfId="10472"/>
    <cellStyle name="20% - Accent4 2 2 4 2 2 2" xfId="21035"/>
    <cellStyle name="20% - Accent4 2 2 4 2 3" xfId="12691"/>
    <cellStyle name="20% - Accent4 2 2 4 2 3 2" xfId="23254"/>
    <cellStyle name="20% - Accent4 2 2 4 2 4" xfId="14910"/>
    <cellStyle name="20% - Accent4 2 2 4 2 4 2" xfId="25473"/>
    <cellStyle name="20% - Accent4 2 2 4 2 5" xfId="18816"/>
    <cellStyle name="20% - Accent4 2 2 4 3" xfId="7520"/>
    <cellStyle name="20% - Accent4 2 2 4 3 2" xfId="9739"/>
    <cellStyle name="20% - Accent4 2 2 4 3 2 2" xfId="20302"/>
    <cellStyle name="20% - Accent4 2 2 4 3 3" xfId="11958"/>
    <cellStyle name="20% - Accent4 2 2 4 3 3 2" xfId="22521"/>
    <cellStyle name="20% - Accent4 2 2 4 3 4" xfId="14177"/>
    <cellStyle name="20% - Accent4 2 2 4 3 4 2" xfId="24740"/>
    <cellStyle name="20% - Accent4 2 2 4 3 5" xfId="18083"/>
    <cellStyle name="20% - Accent4 2 2 4 4" xfId="8996"/>
    <cellStyle name="20% - Accent4 2 2 4 4 2" xfId="19559"/>
    <cellStyle name="20% - Accent4 2 2 4 5" xfId="11215"/>
    <cellStyle name="20% - Accent4 2 2 4 5 2" xfId="21778"/>
    <cellStyle name="20% - Accent4 2 2 4 6" xfId="13434"/>
    <cellStyle name="20% - Accent4 2 2 4 6 2" xfId="23997"/>
    <cellStyle name="20% - Accent4 2 2 4 7" xfId="17334"/>
    <cellStyle name="20% - Accent4 2 2 5" xfId="512"/>
    <cellStyle name="20% - Accent4 2 2 5 2" xfId="8254"/>
    <cellStyle name="20% - Accent4 2 2 5 2 2" xfId="10473"/>
    <cellStyle name="20% - Accent4 2 2 5 2 2 2" xfId="21036"/>
    <cellStyle name="20% - Accent4 2 2 5 2 3" xfId="12692"/>
    <cellStyle name="20% - Accent4 2 2 5 2 3 2" xfId="23255"/>
    <cellStyle name="20% - Accent4 2 2 5 2 4" xfId="14911"/>
    <cellStyle name="20% - Accent4 2 2 5 2 4 2" xfId="25474"/>
    <cellStyle name="20% - Accent4 2 2 5 2 5" xfId="18817"/>
    <cellStyle name="20% - Accent4 2 2 5 3" xfId="7521"/>
    <cellStyle name="20% - Accent4 2 2 5 3 2" xfId="9740"/>
    <cellStyle name="20% - Accent4 2 2 5 3 2 2" xfId="20303"/>
    <cellStyle name="20% - Accent4 2 2 5 3 3" xfId="11959"/>
    <cellStyle name="20% - Accent4 2 2 5 3 3 2" xfId="22522"/>
    <cellStyle name="20% - Accent4 2 2 5 3 4" xfId="14178"/>
    <cellStyle name="20% - Accent4 2 2 5 3 4 2" xfId="24741"/>
    <cellStyle name="20% - Accent4 2 2 5 3 5" xfId="18084"/>
    <cellStyle name="20% - Accent4 2 2 5 4" xfId="8997"/>
    <cellStyle name="20% - Accent4 2 2 5 4 2" xfId="19560"/>
    <cellStyle name="20% - Accent4 2 2 5 5" xfId="11216"/>
    <cellStyle name="20% - Accent4 2 2 5 5 2" xfId="21779"/>
    <cellStyle name="20% - Accent4 2 2 5 6" xfId="13435"/>
    <cellStyle name="20% - Accent4 2 2 5 6 2" xfId="23998"/>
    <cellStyle name="20% - Accent4 2 2 5 7" xfId="17335"/>
    <cellStyle name="20% - Accent4 2 2 6" xfId="513"/>
    <cellStyle name="20% - Accent4 2 2 6 2" xfId="8255"/>
    <cellStyle name="20% - Accent4 2 2 6 2 2" xfId="10474"/>
    <cellStyle name="20% - Accent4 2 2 6 2 2 2" xfId="21037"/>
    <cellStyle name="20% - Accent4 2 2 6 2 3" xfId="12693"/>
    <cellStyle name="20% - Accent4 2 2 6 2 3 2" xfId="23256"/>
    <cellStyle name="20% - Accent4 2 2 6 2 4" xfId="14912"/>
    <cellStyle name="20% - Accent4 2 2 6 2 4 2" xfId="25475"/>
    <cellStyle name="20% - Accent4 2 2 6 2 5" xfId="18818"/>
    <cellStyle name="20% - Accent4 2 2 6 3" xfId="7522"/>
    <cellStyle name="20% - Accent4 2 2 6 3 2" xfId="9741"/>
    <cellStyle name="20% - Accent4 2 2 6 3 2 2" xfId="20304"/>
    <cellStyle name="20% - Accent4 2 2 6 3 3" xfId="11960"/>
    <cellStyle name="20% - Accent4 2 2 6 3 3 2" xfId="22523"/>
    <cellStyle name="20% - Accent4 2 2 6 3 4" xfId="14179"/>
    <cellStyle name="20% - Accent4 2 2 6 3 4 2" xfId="24742"/>
    <cellStyle name="20% - Accent4 2 2 6 3 5" xfId="18085"/>
    <cellStyle name="20% - Accent4 2 2 6 4" xfId="8998"/>
    <cellStyle name="20% - Accent4 2 2 6 4 2" xfId="19561"/>
    <cellStyle name="20% - Accent4 2 2 6 5" xfId="11217"/>
    <cellStyle name="20% - Accent4 2 2 6 5 2" xfId="21780"/>
    <cellStyle name="20% - Accent4 2 2 6 6" xfId="13436"/>
    <cellStyle name="20% - Accent4 2 2 6 6 2" xfId="23999"/>
    <cellStyle name="20% - Accent4 2 2 6 7" xfId="17336"/>
    <cellStyle name="20% - Accent4 2 2 7" xfId="514"/>
    <cellStyle name="20% - Accent4 2 2 7 2" xfId="8256"/>
    <cellStyle name="20% - Accent4 2 2 7 2 2" xfId="10475"/>
    <cellStyle name="20% - Accent4 2 2 7 2 2 2" xfId="21038"/>
    <cellStyle name="20% - Accent4 2 2 7 2 3" xfId="12694"/>
    <cellStyle name="20% - Accent4 2 2 7 2 3 2" xfId="23257"/>
    <cellStyle name="20% - Accent4 2 2 7 2 4" xfId="14913"/>
    <cellStyle name="20% - Accent4 2 2 7 2 4 2" xfId="25476"/>
    <cellStyle name="20% - Accent4 2 2 7 2 5" xfId="18819"/>
    <cellStyle name="20% - Accent4 2 2 7 3" xfId="7523"/>
    <cellStyle name="20% - Accent4 2 2 7 3 2" xfId="9742"/>
    <cellStyle name="20% - Accent4 2 2 7 3 2 2" xfId="20305"/>
    <cellStyle name="20% - Accent4 2 2 7 3 3" xfId="11961"/>
    <cellStyle name="20% - Accent4 2 2 7 3 3 2" xfId="22524"/>
    <cellStyle name="20% - Accent4 2 2 7 3 4" xfId="14180"/>
    <cellStyle name="20% - Accent4 2 2 7 3 4 2" xfId="24743"/>
    <cellStyle name="20% - Accent4 2 2 7 3 5" xfId="18086"/>
    <cellStyle name="20% - Accent4 2 2 7 4" xfId="8999"/>
    <cellStyle name="20% - Accent4 2 2 7 4 2" xfId="19562"/>
    <cellStyle name="20% - Accent4 2 2 7 5" xfId="11218"/>
    <cellStyle name="20% - Accent4 2 2 7 5 2" xfId="21781"/>
    <cellStyle name="20% - Accent4 2 2 7 6" xfId="13437"/>
    <cellStyle name="20% - Accent4 2 2 7 6 2" xfId="24000"/>
    <cellStyle name="20% - Accent4 2 2 7 7" xfId="17337"/>
    <cellStyle name="20% - Accent4 2 2 8" xfId="515"/>
    <cellStyle name="20% - Accent4 2 2 8 2" xfId="8257"/>
    <cellStyle name="20% - Accent4 2 2 8 2 2" xfId="10476"/>
    <cellStyle name="20% - Accent4 2 2 8 2 2 2" xfId="21039"/>
    <cellStyle name="20% - Accent4 2 2 8 2 3" xfId="12695"/>
    <cellStyle name="20% - Accent4 2 2 8 2 3 2" xfId="23258"/>
    <cellStyle name="20% - Accent4 2 2 8 2 4" xfId="14914"/>
    <cellStyle name="20% - Accent4 2 2 8 2 4 2" xfId="25477"/>
    <cellStyle name="20% - Accent4 2 2 8 2 5" xfId="18820"/>
    <cellStyle name="20% - Accent4 2 2 8 3" xfId="7524"/>
    <cellStyle name="20% - Accent4 2 2 8 3 2" xfId="9743"/>
    <cellStyle name="20% - Accent4 2 2 8 3 2 2" xfId="20306"/>
    <cellStyle name="20% - Accent4 2 2 8 3 3" xfId="11962"/>
    <cellStyle name="20% - Accent4 2 2 8 3 3 2" xfId="22525"/>
    <cellStyle name="20% - Accent4 2 2 8 3 4" xfId="14181"/>
    <cellStyle name="20% - Accent4 2 2 8 3 4 2" xfId="24744"/>
    <cellStyle name="20% - Accent4 2 2 8 3 5" xfId="18087"/>
    <cellStyle name="20% - Accent4 2 2 8 4" xfId="9000"/>
    <cellStyle name="20% - Accent4 2 2 8 4 2" xfId="19563"/>
    <cellStyle name="20% - Accent4 2 2 8 5" xfId="11219"/>
    <cellStyle name="20% - Accent4 2 2 8 5 2" xfId="21782"/>
    <cellStyle name="20% - Accent4 2 2 8 6" xfId="13438"/>
    <cellStyle name="20% - Accent4 2 2 8 6 2" xfId="24001"/>
    <cellStyle name="20% - Accent4 2 2 8 7" xfId="17338"/>
    <cellStyle name="20% - Accent4 2 2 9" xfId="516"/>
    <cellStyle name="20% - Accent4 2 2 9 2" xfId="8258"/>
    <cellStyle name="20% - Accent4 2 2 9 2 2" xfId="10477"/>
    <cellStyle name="20% - Accent4 2 2 9 2 2 2" xfId="21040"/>
    <cellStyle name="20% - Accent4 2 2 9 2 3" xfId="12696"/>
    <cellStyle name="20% - Accent4 2 2 9 2 3 2" xfId="23259"/>
    <cellStyle name="20% - Accent4 2 2 9 2 4" xfId="14915"/>
    <cellStyle name="20% - Accent4 2 2 9 2 4 2" xfId="25478"/>
    <cellStyle name="20% - Accent4 2 2 9 2 5" xfId="18821"/>
    <cellStyle name="20% - Accent4 2 2 9 3" xfId="7525"/>
    <cellStyle name="20% - Accent4 2 2 9 3 2" xfId="9744"/>
    <cellStyle name="20% - Accent4 2 2 9 3 2 2" xfId="20307"/>
    <cellStyle name="20% - Accent4 2 2 9 3 3" xfId="11963"/>
    <cellStyle name="20% - Accent4 2 2 9 3 3 2" xfId="22526"/>
    <cellStyle name="20% - Accent4 2 2 9 3 4" xfId="14182"/>
    <cellStyle name="20% - Accent4 2 2 9 3 4 2" xfId="24745"/>
    <cellStyle name="20% - Accent4 2 2 9 3 5" xfId="18088"/>
    <cellStyle name="20% - Accent4 2 2 9 4" xfId="9001"/>
    <cellStyle name="20% - Accent4 2 2 9 4 2" xfId="19564"/>
    <cellStyle name="20% - Accent4 2 2 9 5" xfId="11220"/>
    <cellStyle name="20% - Accent4 2 2 9 5 2" xfId="21783"/>
    <cellStyle name="20% - Accent4 2 2 9 6" xfId="13439"/>
    <cellStyle name="20% - Accent4 2 2 9 6 2" xfId="24002"/>
    <cellStyle name="20% - Accent4 2 2 9 7" xfId="17339"/>
    <cellStyle name="20% - Accent4 2 3" xfId="517"/>
    <cellStyle name="20% - Accent4 2 3 10" xfId="8259"/>
    <cellStyle name="20% - Accent4 2 3 10 2" xfId="10478"/>
    <cellStyle name="20% - Accent4 2 3 10 2 2" xfId="21041"/>
    <cellStyle name="20% - Accent4 2 3 10 3" xfId="12697"/>
    <cellStyle name="20% - Accent4 2 3 10 3 2" xfId="23260"/>
    <cellStyle name="20% - Accent4 2 3 10 4" xfId="14916"/>
    <cellStyle name="20% - Accent4 2 3 10 4 2" xfId="25479"/>
    <cellStyle name="20% - Accent4 2 3 10 5" xfId="18822"/>
    <cellStyle name="20% - Accent4 2 3 11" xfId="7526"/>
    <cellStyle name="20% - Accent4 2 3 11 2" xfId="9745"/>
    <cellStyle name="20% - Accent4 2 3 11 2 2" xfId="20308"/>
    <cellStyle name="20% - Accent4 2 3 11 3" xfId="11964"/>
    <cellStyle name="20% - Accent4 2 3 11 3 2" xfId="22527"/>
    <cellStyle name="20% - Accent4 2 3 11 4" xfId="14183"/>
    <cellStyle name="20% - Accent4 2 3 11 4 2" xfId="24746"/>
    <cellStyle name="20% - Accent4 2 3 11 5" xfId="18089"/>
    <cellStyle name="20% - Accent4 2 3 12" xfId="9002"/>
    <cellStyle name="20% - Accent4 2 3 12 2" xfId="19565"/>
    <cellStyle name="20% - Accent4 2 3 13" xfId="11221"/>
    <cellStyle name="20% - Accent4 2 3 13 2" xfId="21784"/>
    <cellStyle name="20% - Accent4 2 3 14" xfId="13440"/>
    <cellStyle name="20% - Accent4 2 3 14 2" xfId="24003"/>
    <cellStyle name="20% - Accent4 2 3 15" xfId="17340"/>
    <cellStyle name="20% - Accent4 2 3 2" xfId="518"/>
    <cellStyle name="20% - Accent4 2 3 2 2" xfId="8260"/>
    <cellStyle name="20% - Accent4 2 3 2 2 2" xfId="10479"/>
    <cellStyle name="20% - Accent4 2 3 2 2 2 2" xfId="21042"/>
    <cellStyle name="20% - Accent4 2 3 2 2 3" xfId="12698"/>
    <cellStyle name="20% - Accent4 2 3 2 2 3 2" xfId="23261"/>
    <cellStyle name="20% - Accent4 2 3 2 2 4" xfId="14917"/>
    <cellStyle name="20% - Accent4 2 3 2 2 4 2" xfId="25480"/>
    <cellStyle name="20% - Accent4 2 3 2 2 5" xfId="18823"/>
    <cellStyle name="20% - Accent4 2 3 2 3" xfId="7527"/>
    <cellStyle name="20% - Accent4 2 3 2 3 2" xfId="9746"/>
    <cellStyle name="20% - Accent4 2 3 2 3 2 2" xfId="20309"/>
    <cellStyle name="20% - Accent4 2 3 2 3 3" xfId="11965"/>
    <cellStyle name="20% - Accent4 2 3 2 3 3 2" xfId="22528"/>
    <cellStyle name="20% - Accent4 2 3 2 3 4" xfId="14184"/>
    <cellStyle name="20% - Accent4 2 3 2 3 4 2" xfId="24747"/>
    <cellStyle name="20% - Accent4 2 3 2 3 5" xfId="18090"/>
    <cellStyle name="20% - Accent4 2 3 2 4" xfId="9003"/>
    <cellStyle name="20% - Accent4 2 3 2 4 2" xfId="19566"/>
    <cellStyle name="20% - Accent4 2 3 2 5" xfId="11222"/>
    <cellStyle name="20% - Accent4 2 3 2 5 2" xfId="21785"/>
    <cellStyle name="20% - Accent4 2 3 2 6" xfId="13441"/>
    <cellStyle name="20% - Accent4 2 3 2 6 2" xfId="24004"/>
    <cellStyle name="20% - Accent4 2 3 2 7" xfId="17341"/>
    <cellStyle name="20% - Accent4 2 3 3" xfId="519"/>
    <cellStyle name="20% - Accent4 2 3 3 2" xfId="8261"/>
    <cellStyle name="20% - Accent4 2 3 3 2 2" xfId="10480"/>
    <cellStyle name="20% - Accent4 2 3 3 2 2 2" xfId="21043"/>
    <cellStyle name="20% - Accent4 2 3 3 2 3" xfId="12699"/>
    <cellStyle name="20% - Accent4 2 3 3 2 3 2" xfId="23262"/>
    <cellStyle name="20% - Accent4 2 3 3 2 4" xfId="14918"/>
    <cellStyle name="20% - Accent4 2 3 3 2 4 2" xfId="25481"/>
    <cellStyle name="20% - Accent4 2 3 3 2 5" xfId="18824"/>
    <cellStyle name="20% - Accent4 2 3 3 3" xfId="7528"/>
    <cellStyle name="20% - Accent4 2 3 3 3 2" xfId="9747"/>
    <cellStyle name="20% - Accent4 2 3 3 3 2 2" xfId="20310"/>
    <cellStyle name="20% - Accent4 2 3 3 3 3" xfId="11966"/>
    <cellStyle name="20% - Accent4 2 3 3 3 3 2" xfId="22529"/>
    <cellStyle name="20% - Accent4 2 3 3 3 4" xfId="14185"/>
    <cellStyle name="20% - Accent4 2 3 3 3 4 2" xfId="24748"/>
    <cellStyle name="20% - Accent4 2 3 3 3 5" xfId="18091"/>
    <cellStyle name="20% - Accent4 2 3 3 4" xfId="9004"/>
    <cellStyle name="20% - Accent4 2 3 3 4 2" xfId="19567"/>
    <cellStyle name="20% - Accent4 2 3 3 5" xfId="11223"/>
    <cellStyle name="20% - Accent4 2 3 3 5 2" xfId="21786"/>
    <cellStyle name="20% - Accent4 2 3 3 6" xfId="13442"/>
    <cellStyle name="20% - Accent4 2 3 3 6 2" xfId="24005"/>
    <cellStyle name="20% - Accent4 2 3 3 7" xfId="17342"/>
    <cellStyle name="20% - Accent4 2 3 4" xfId="520"/>
    <cellStyle name="20% - Accent4 2 3 4 2" xfId="8262"/>
    <cellStyle name="20% - Accent4 2 3 4 2 2" xfId="10481"/>
    <cellStyle name="20% - Accent4 2 3 4 2 2 2" xfId="21044"/>
    <cellStyle name="20% - Accent4 2 3 4 2 3" xfId="12700"/>
    <cellStyle name="20% - Accent4 2 3 4 2 3 2" xfId="23263"/>
    <cellStyle name="20% - Accent4 2 3 4 2 4" xfId="14919"/>
    <cellStyle name="20% - Accent4 2 3 4 2 4 2" xfId="25482"/>
    <cellStyle name="20% - Accent4 2 3 4 2 5" xfId="18825"/>
    <cellStyle name="20% - Accent4 2 3 4 3" xfId="7529"/>
    <cellStyle name="20% - Accent4 2 3 4 3 2" xfId="9748"/>
    <cellStyle name="20% - Accent4 2 3 4 3 2 2" xfId="20311"/>
    <cellStyle name="20% - Accent4 2 3 4 3 3" xfId="11967"/>
    <cellStyle name="20% - Accent4 2 3 4 3 3 2" xfId="22530"/>
    <cellStyle name="20% - Accent4 2 3 4 3 4" xfId="14186"/>
    <cellStyle name="20% - Accent4 2 3 4 3 4 2" xfId="24749"/>
    <cellStyle name="20% - Accent4 2 3 4 3 5" xfId="18092"/>
    <cellStyle name="20% - Accent4 2 3 4 4" xfId="9005"/>
    <cellStyle name="20% - Accent4 2 3 4 4 2" xfId="19568"/>
    <cellStyle name="20% - Accent4 2 3 4 5" xfId="11224"/>
    <cellStyle name="20% - Accent4 2 3 4 5 2" xfId="21787"/>
    <cellStyle name="20% - Accent4 2 3 4 6" xfId="13443"/>
    <cellStyle name="20% - Accent4 2 3 4 6 2" xfId="24006"/>
    <cellStyle name="20% - Accent4 2 3 4 7" xfId="17343"/>
    <cellStyle name="20% - Accent4 2 3 5" xfId="521"/>
    <cellStyle name="20% - Accent4 2 3 5 2" xfId="8263"/>
    <cellStyle name="20% - Accent4 2 3 5 2 2" xfId="10482"/>
    <cellStyle name="20% - Accent4 2 3 5 2 2 2" xfId="21045"/>
    <cellStyle name="20% - Accent4 2 3 5 2 3" xfId="12701"/>
    <cellStyle name="20% - Accent4 2 3 5 2 3 2" xfId="23264"/>
    <cellStyle name="20% - Accent4 2 3 5 2 4" xfId="14920"/>
    <cellStyle name="20% - Accent4 2 3 5 2 4 2" xfId="25483"/>
    <cellStyle name="20% - Accent4 2 3 5 2 5" xfId="18826"/>
    <cellStyle name="20% - Accent4 2 3 5 3" xfId="7530"/>
    <cellStyle name="20% - Accent4 2 3 5 3 2" xfId="9749"/>
    <cellStyle name="20% - Accent4 2 3 5 3 2 2" xfId="20312"/>
    <cellStyle name="20% - Accent4 2 3 5 3 3" xfId="11968"/>
    <cellStyle name="20% - Accent4 2 3 5 3 3 2" xfId="22531"/>
    <cellStyle name="20% - Accent4 2 3 5 3 4" xfId="14187"/>
    <cellStyle name="20% - Accent4 2 3 5 3 4 2" xfId="24750"/>
    <cellStyle name="20% - Accent4 2 3 5 3 5" xfId="18093"/>
    <cellStyle name="20% - Accent4 2 3 5 4" xfId="9006"/>
    <cellStyle name="20% - Accent4 2 3 5 4 2" xfId="19569"/>
    <cellStyle name="20% - Accent4 2 3 5 5" xfId="11225"/>
    <cellStyle name="20% - Accent4 2 3 5 5 2" xfId="21788"/>
    <cellStyle name="20% - Accent4 2 3 5 6" xfId="13444"/>
    <cellStyle name="20% - Accent4 2 3 5 6 2" xfId="24007"/>
    <cellStyle name="20% - Accent4 2 3 5 7" xfId="17344"/>
    <cellStyle name="20% - Accent4 2 3 6" xfId="522"/>
    <cellStyle name="20% - Accent4 2 3 6 2" xfId="8264"/>
    <cellStyle name="20% - Accent4 2 3 6 2 2" xfId="10483"/>
    <cellStyle name="20% - Accent4 2 3 6 2 2 2" xfId="21046"/>
    <cellStyle name="20% - Accent4 2 3 6 2 3" xfId="12702"/>
    <cellStyle name="20% - Accent4 2 3 6 2 3 2" xfId="23265"/>
    <cellStyle name="20% - Accent4 2 3 6 2 4" xfId="14921"/>
    <cellStyle name="20% - Accent4 2 3 6 2 4 2" xfId="25484"/>
    <cellStyle name="20% - Accent4 2 3 6 2 5" xfId="18827"/>
    <cellStyle name="20% - Accent4 2 3 6 3" xfId="7531"/>
    <cellStyle name="20% - Accent4 2 3 6 3 2" xfId="9750"/>
    <cellStyle name="20% - Accent4 2 3 6 3 2 2" xfId="20313"/>
    <cellStyle name="20% - Accent4 2 3 6 3 3" xfId="11969"/>
    <cellStyle name="20% - Accent4 2 3 6 3 3 2" xfId="22532"/>
    <cellStyle name="20% - Accent4 2 3 6 3 4" xfId="14188"/>
    <cellStyle name="20% - Accent4 2 3 6 3 4 2" xfId="24751"/>
    <cellStyle name="20% - Accent4 2 3 6 3 5" xfId="18094"/>
    <cellStyle name="20% - Accent4 2 3 6 4" xfId="9007"/>
    <cellStyle name="20% - Accent4 2 3 6 4 2" xfId="19570"/>
    <cellStyle name="20% - Accent4 2 3 6 5" xfId="11226"/>
    <cellStyle name="20% - Accent4 2 3 6 5 2" xfId="21789"/>
    <cellStyle name="20% - Accent4 2 3 6 6" xfId="13445"/>
    <cellStyle name="20% - Accent4 2 3 6 6 2" xfId="24008"/>
    <cellStyle name="20% - Accent4 2 3 6 7" xfId="17345"/>
    <cellStyle name="20% - Accent4 2 3 7" xfId="523"/>
    <cellStyle name="20% - Accent4 2 3 7 2" xfId="8265"/>
    <cellStyle name="20% - Accent4 2 3 7 2 2" xfId="10484"/>
    <cellStyle name="20% - Accent4 2 3 7 2 2 2" xfId="21047"/>
    <cellStyle name="20% - Accent4 2 3 7 2 3" xfId="12703"/>
    <cellStyle name="20% - Accent4 2 3 7 2 3 2" xfId="23266"/>
    <cellStyle name="20% - Accent4 2 3 7 2 4" xfId="14922"/>
    <cellStyle name="20% - Accent4 2 3 7 2 4 2" xfId="25485"/>
    <cellStyle name="20% - Accent4 2 3 7 2 5" xfId="18828"/>
    <cellStyle name="20% - Accent4 2 3 7 3" xfId="7532"/>
    <cellStyle name="20% - Accent4 2 3 7 3 2" xfId="9751"/>
    <cellStyle name="20% - Accent4 2 3 7 3 2 2" xfId="20314"/>
    <cellStyle name="20% - Accent4 2 3 7 3 3" xfId="11970"/>
    <cellStyle name="20% - Accent4 2 3 7 3 3 2" xfId="22533"/>
    <cellStyle name="20% - Accent4 2 3 7 3 4" xfId="14189"/>
    <cellStyle name="20% - Accent4 2 3 7 3 4 2" xfId="24752"/>
    <cellStyle name="20% - Accent4 2 3 7 3 5" xfId="18095"/>
    <cellStyle name="20% - Accent4 2 3 7 4" xfId="9008"/>
    <cellStyle name="20% - Accent4 2 3 7 4 2" xfId="19571"/>
    <cellStyle name="20% - Accent4 2 3 7 5" xfId="11227"/>
    <cellStyle name="20% - Accent4 2 3 7 5 2" xfId="21790"/>
    <cellStyle name="20% - Accent4 2 3 7 6" xfId="13446"/>
    <cellStyle name="20% - Accent4 2 3 7 6 2" xfId="24009"/>
    <cellStyle name="20% - Accent4 2 3 7 7" xfId="17346"/>
    <cellStyle name="20% - Accent4 2 3 8" xfId="524"/>
    <cellStyle name="20% - Accent4 2 3 8 2" xfId="8266"/>
    <cellStyle name="20% - Accent4 2 3 8 2 2" xfId="10485"/>
    <cellStyle name="20% - Accent4 2 3 8 2 2 2" xfId="21048"/>
    <cellStyle name="20% - Accent4 2 3 8 2 3" xfId="12704"/>
    <cellStyle name="20% - Accent4 2 3 8 2 3 2" xfId="23267"/>
    <cellStyle name="20% - Accent4 2 3 8 2 4" xfId="14923"/>
    <cellStyle name="20% - Accent4 2 3 8 2 4 2" xfId="25486"/>
    <cellStyle name="20% - Accent4 2 3 8 2 5" xfId="18829"/>
    <cellStyle name="20% - Accent4 2 3 8 3" xfId="7533"/>
    <cellStyle name="20% - Accent4 2 3 8 3 2" xfId="9752"/>
    <cellStyle name="20% - Accent4 2 3 8 3 2 2" xfId="20315"/>
    <cellStyle name="20% - Accent4 2 3 8 3 3" xfId="11971"/>
    <cellStyle name="20% - Accent4 2 3 8 3 3 2" xfId="22534"/>
    <cellStyle name="20% - Accent4 2 3 8 3 4" xfId="14190"/>
    <cellStyle name="20% - Accent4 2 3 8 3 4 2" xfId="24753"/>
    <cellStyle name="20% - Accent4 2 3 8 3 5" xfId="18096"/>
    <cellStyle name="20% - Accent4 2 3 8 4" xfId="9009"/>
    <cellStyle name="20% - Accent4 2 3 8 4 2" xfId="19572"/>
    <cellStyle name="20% - Accent4 2 3 8 5" xfId="11228"/>
    <cellStyle name="20% - Accent4 2 3 8 5 2" xfId="21791"/>
    <cellStyle name="20% - Accent4 2 3 8 6" xfId="13447"/>
    <cellStyle name="20% - Accent4 2 3 8 6 2" xfId="24010"/>
    <cellStyle name="20% - Accent4 2 3 8 7" xfId="17347"/>
    <cellStyle name="20% - Accent4 2 3 9" xfId="525"/>
    <cellStyle name="20% - Accent4 2 3 9 2" xfId="8267"/>
    <cellStyle name="20% - Accent4 2 3 9 2 2" xfId="10486"/>
    <cellStyle name="20% - Accent4 2 3 9 2 2 2" xfId="21049"/>
    <cellStyle name="20% - Accent4 2 3 9 2 3" xfId="12705"/>
    <cellStyle name="20% - Accent4 2 3 9 2 3 2" xfId="23268"/>
    <cellStyle name="20% - Accent4 2 3 9 2 4" xfId="14924"/>
    <cellStyle name="20% - Accent4 2 3 9 2 4 2" xfId="25487"/>
    <cellStyle name="20% - Accent4 2 3 9 2 5" xfId="18830"/>
    <cellStyle name="20% - Accent4 2 3 9 3" xfId="7534"/>
    <cellStyle name="20% - Accent4 2 3 9 3 2" xfId="9753"/>
    <cellStyle name="20% - Accent4 2 3 9 3 2 2" xfId="20316"/>
    <cellStyle name="20% - Accent4 2 3 9 3 3" xfId="11972"/>
    <cellStyle name="20% - Accent4 2 3 9 3 3 2" xfId="22535"/>
    <cellStyle name="20% - Accent4 2 3 9 3 4" xfId="14191"/>
    <cellStyle name="20% - Accent4 2 3 9 3 4 2" xfId="24754"/>
    <cellStyle name="20% - Accent4 2 3 9 3 5" xfId="18097"/>
    <cellStyle name="20% - Accent4 2 3 9 4" xfId="9010"/>
    <cellStyle name="20% - Accent4 2 3 9 4 2" xfId="19573"/>
    <cellStyle name="20% - Accent4 2 3 9 5" xfId="11229"/>
    <cellStyle name="20% - Accent4 2 3 9 5 2" xfId="21792"/>
    <cellStyle name="20% - Accent4 2 3 9 6" xfId="13448"/>
    <cellStyle name="20% - Accent4 2 3 9 6 2" xfId="24011"/>
    <cellStyle name="20% - Accent4 2 3 9 7" xfId="17348"/>
    <cellStyle name="20% - Accent4 2 4" xfId="526"/>
    <cellStyle name="20% - Accent4 2 4 10" xfId="8268"/>
    <cellStyle name="20% - Accent4 2 4 10 2" xfId="10487"/>
    <cellStyle name="20% - Accent4 2 4 10 2 2" xfId="21050"/>
    <cellStyle name="20% - Accent4 2 4 10 3" xfId="12706"/>
    <cellStyle name="20% - Accent4 2 4 10 3 2" xfId="23269"/>
    <cellStyle name="20% - Accent4 2 4 10 4" xfId="14925"/>
    <cellStyle name="20% - Accent4 2 4 10 4 2" xfId="25488"/>
    <cellStyle name="20% - Accent4 2 4 10 5" xfId="18831"/>
    <cellStyle name="20% - Accent4 2 4 11" xfId="7535"/>
    <cellStyle name="20% - Accent4 2 4 11 2" xfId="9754"/>
    <cellStyle name="20% - Accent4 2 4 11 2 2" xfId="20317"/>
    <cellStyle name="20% - Accent4 2 4 11 3" xfId="11973"/>
    <cellStyle name="20% - Accent4 2 4 11 3 2" xfId="22536"/>
    <cellStyle name="20% - Accent4 2 4 11 4" xfId="14192"/>
    <cellStyle name="20% - Accent4 2 4 11 4 2" xfId="24755"/>
    <cellStyle name="20% - Accent4 2 4 11 5" xfId="18098"/>
    <cellStyle name="20% - Accent4 2 4 12" xfId="9011"/>
    <cellStyle name="20% - Accent4 2 4 12 2" xfId="19574"/>
    <cellStyle name="20% - Accent4 2 4 13" xfId="11230"/>
    <cellStyle name="20% - Accent4 2 4 13 2" xfId="21793"/>
    <cellStyle name="20% - Accent4 2 4 14" xfId="13449"/>
    <cellStyle name="20% - Accent4 2 4 14 2" xfId="24012"/>
    <cellStyle name="20% - Accent4 2 4 15" xfId="17349"/>
    <cellStyle name="20% - Accent4 2 4 2" xfId="527"/>
    <cellStyle name="20% - Accent4 2 4 2 2" xfId="8269"/>
    <cellStyle name="20% - Accent4 2 4 2 2 2" xfId="10488"/>
    <cellStyle name="20% - Accent4 2 4 2 2 2 2" xfId="21051"/>
    <cellStyle name="20% - Accent4 2 4 2 2 3" xfId="12707"/>
    <cellStyle name="20% - Accent4 2 4 2 2 3 2" xfId="23270"/>
    <cellStyle name="20% - Accent4 2 4 2 2 4" xfId="14926"/>
    <cellStyle name="20% - Accent4 2 4 2 2 4 2" xfId="25489"/>
    <cellStyle name="20% - Accent4 2 4 2 2 5" xfId="18832"/>
    <cellStyle name="20% - Accent4 2 4 2 3" xfId="7536"/>
    <cellStyle name="20% - Accent4 2 4 2 3 2" xfId="9755"/>
    <cellStyle name="20% - Accent4 2 4 2 3 2 2" xfId="20318"/>
    <cellStyle name="20% - Accent4 2 4 2 3 3" xfId="11974"/>
    <cellStyle name="20% - Accent4 2 4 2 3 3 2" xfId="22537"/>
    <cellStyle name="20% - Accent4 2 4 2 3 4" xfId="14193"/>
    <cellStyle name="20% - Accent4 2 4 2 3 4 2" xfId="24756"/>
    <cellStyle name="20% - Accent4 2 4 2 3 5" xfId="18099"/>
    <cellStyle name="20% - Accent4 2 4 2 4" xfId="9012"/>
    <cellStyle name="20% - Accent4 2 4 2 4 2" xfId="19575"/>
    <cellStyle name="20% - Accent4 2 4 2 5" xfId="11231"/>
    <cellStyle name="20% - Accent4 2 4 2 5 2" xfId="21794"/>
    <cellStyle name="20% - Accent4 2 4 2 6" xfId="13450"/>
    <cellStyle name="20% - Accent4 2 4 2 6 2" xfId="24013"/>
    <cellStyle name="20% - Accent4 2 4 2 7" xfId="17350"/>
    <cellStyle name="20% - Accent4 2 4 3" xfId="528"/>
    <cellStyle name="20% - Accent4 2 4 3 2" xfId="8270"/>
    <cellStyle name="20% - Accent4 2 4 3 2 2" xfId="10489"/>
    <cellStyle name="20% - Accent4 2 4 3 2 2 2" xfId="21052"/>
    <cellStyle name="20% - Accent4 2 4 3 2 3" xfId="12708"/>
    <cellStyle name="20% - Accent4 2 4 3 2 3 2" xfId="23271"/>
    <cellStyle name="20% - Accent4 2 4 3 2 4" xfId="14927"/>
    <cellStyle name="20% - Accent4 2 4 3 2 4 2" xfId="25490"/>
    <cellStyle name="20% - Accent4 2 4 3 2 5" xfId="18833"/>
    <cellStyle name="20% - Accent4 2 4 3 3" xfId="7537"/>
    <cellStyle name="20% - Accent4 2 4 3 3 2" xfId="9756"/>
    <cellStyle name="20% - Accent4 2 4 3 3 2 2" xfId="20319"/>
    <cellStyle name="20% - Accent4 2 4 3 3 3" xfId="11975"/>
    <cellStyle name="20% - Accent4 2 4 3 3 3 2" xfId="22538"/>
    <cellStyle name="20% - Accent4 2 4 3 3 4" xfId="14194"/>
    <cellStyle name="20% - Accent4 2 4 3 3 4 2" xfId="24757"/>
    <cellStyle name="20% - Accent4 2 4 3 3 5" xfId="18100"/>
    <cellStyle name="20% - Accent4 2 4 3 4" xfId="9013"/>
    <cellStyle name="20% - Accent4 2 4 3 4 2" xfId="19576"/>
    <cellStyle name="20% - Accent4 2 4 3 5" xfId="11232"/>
    <cellStyle name="20% - Accent4 2 4 3 5 2" xfId="21795"/>
    <cellStyle name="20% - Accent4 2 4 3 6" xfId="13451"/>
    <cellStyle name="20% - Accent4 2 4 3 6 2" xfId="24014"/>
    <cellStyle name="20% - Accent4 2 4 3 7" xfId="17351"/>
    <cellStyle name="20% - Accent4 2 4 4" xfId="529"/>
    <cellStyle name="20% - Accent4 2 4 4 2" xfId="8271"/>
    <cellStyle name="20% - Accent4 2 4 4 2 2" xfId="10490"/>
    <cellStyle name="20% - Accent4 2 4 4 2 2 2" xfId="21053"/>
    <cellStyle name="20% - Accent4 2 4 4 2 3" xfId="12709"/>
    <cellStyle name="20% - Accent4 2 4 4 2 3 2" xfId="23272"/>
    <cellStyle name="20% - Accent4 2 4 4 2 4" xfId="14928"/>
    <cellStyle name="20% - Accent4 2 4 4 2 4 2" xfId="25491"/>
    <cellStyle name="20% - Accent4 2 4 4 2 5" xfId="18834"/>
    <cellStyle name="20% - Accent4 2 4 4 3" xfId="7538"/>
    <cellStyle name="20% - Accent4 2 4 4 3 2" xfId="9757"/>
    <cellStyle name="20% - Accent4 2 4 4 3 2 2" xfId="20320"/>
    <cellStyle name="20% - Accent4 2 4 4 3 3" xfId="11976"/>
    <cellStyle name="20% - Accent4 2 4 4 3 3 2" xfId="22539"/>
    <cellStyle name="20% - Accent4 2 4 4 3 4" xfId="14195"/>
    <cellStyle name="20% - Accent4 2 4 4 3 4 2" xfId="24758"/>
    <cellStyle name="20% - Accent4 2 4 4 3 5" xfId="18101"/>
    <cellStyle name="20% - Accent4 2 4 4 4" xfId="9014"/>
    <cellStyle name="20% - Accent4 2 4 4 4 2" xfId="19577"/>
    <cellStyle name="20% - Accent4 2 4 4 5" xfId="11233"/>
    <cellStyle name="20% - Accent4 2 4 4 5 2" xfId="21796"/>
    <cellStyle name="20% - Accent4 2 4 4 6" xfId="13452"/>
    <cellStyle name="20% - Accent4 2 4 4 6 2" xfId="24015"/>
    <cellStyle name="20% - Accent4 2 4 4 7" xfId="17352"/>
    <cellStyle name="20% - Accent4 2 4 5" xfId="530"/>
    <cellStyle name="20% - Accent4 2 4 5 2" xfId="8272"/>
    <cellStyle name="20% - Accent4 2 4 5 2 2" xfId="10491"/>
    <cellStyle name="20% - Accent4 2 4 5 2 2 2" xfId="21054"/>
    <cellStyle name="20% - Accent4 2 4 5 2 3" xfId="12710"/>
    <cellStyle name="20% - Accent4 2 4 5 2 3 2" xfId="23273"/>
    <cellStyle name="20% - Accent4 2 4 5 2 4" xfId="14929"/>
    <cellStyle name="20% - Accent4 2 4 5 2 4 2" xfId="25492"/>
    <cellStyle name="20% - Accent4 2 4 5 2 5" xfId="18835"/>
    <cellStyle name="20% - Accent4 2 4 5 3" xfId="7539"/>
    <cellStyle name="20% - Accent4 2 4 5 3 2" xfId="9758"/>
    <cellStyle name="20% - Accent4 2 4 5 3 2 2" xfId="20321"/>
    <cellStyle name="20% - Accent4 2 4 5 3 3" xfId="11977"/>
    <cellStyle name="20% - Accent4 2 4 5 3 3 2" xfId="22540"/>
    <cellStyle name="20% - Accent4 2 4 5 3 4" xfId="14196"/>
    <cellStyle name="20% - Accent4 2 4 5 3 4 2" xfId="24759"/>
    <cellStyle name="20% - Accent4 2 4 5 3 5" xfId="18102"/>
    <cellStyle name="20% - Accent4 2 4 5 4" xfId="9015"/>
    <cellStyle name="20% - Accent4 2 4 5 4 2" xfId="19578"/>
    <cellStyle name="20% - Accent4 2 4 5 5" xfId="11234"/>
    <cellStyle name="20% - Accent4 2 4 5 5 2" xfId="21797"/>
    <cellStyle name="20% - Accent4 2 4 5 6" xfId="13453"/>
    <cellStyle name="20% - Accent4 2 4 5 6 2" xfId="24016"/>
    <cellStyle name="20% - Accent4 2 4 5 7" xfId="17353"/>
    <cellStyle name="20% - Accent4 2 4 6" xfId="531"/>
    <cellStyle name="20% - Accent4 2 4 6 2" xfId="8273"/>
    <cellStyle name="20% - Accent4 2 4 6 2 2" xfId="10492"/>
    <cellStyle name="20% - Accent4 2 4 6 2 2 2" xfId="21055"/>
    <cellStyle name="20% - Accent4 2 4 6 2 3" xfId="12711"/>
    <cellStyle name="20% - Accent4 2 4 6 2 3 2" xfId="23274"/>
    <cellStyle name="20% - Accent4 2 4 6 2 4" xfId="14930"/>
    <cellStyle name="20% - Accent4 2 4 6 2 4 2" xfId="25493"/>
    <cellStyle name="20% - Accent4 2 4 6 2 5" xfId="18836"/>
    <cellStyle name="20% - Accent4 2 4 6 3" xfId="7540"/>
    <cellStyle name="20% - Accent4 2 4 6 3 2" xfId="9759"/>
    <cellStyle name="20% - Accent4 2 4 6 3 2 2" xfId="20322"/>
    <cellStyle name="20% - Accent4 2 4 6 3 3" xfId="11978"/>
    <cellStyle name="20% - Accent4 2 4 6 3 3 2" xfId="22541"/>
    <cellStyle name="20% - Accent4 2 4 6 3 4" xfId="14197"/>
    <cellStyle name="20% - Accent4 2 4 6 3 4 2" xfId="24760"/>
    <cellStyle name="20% - Accent4 2 4 6 3 5" xfId="18103"/>
    <cellStyle name="20% - Accent4 2 4 6 4" xfId="9016"/>
    <cellStyle name="20% - Accent4 2 4 6 4 2" xfId="19579"/>
    <cellStyle name="20% - Accent4 2 4 6 5" xfId="11235"/>
    <cellStyle name="20% - Accent4 2 4 6 5 2" xfId="21798"/>
    <cellStyle name="20% - Accent4 2 4 6 6" xfId="13454"/>
    <cellStyle name="20% - Accent4 2 4 6 6 2" xfId="24017"/>
    <cellStyle name="20% - Accent4 2 4 6 7" xfId="17354"/>
    <cellStyle name="20% - Accent4 2 4 7" xfId="532"/>
    <cellStyle name="20% - Accent4 2 4 7 2" xfId="8274"/>
    <cellStyle name="20% - Accent4 2 4 7 2 2" xfId="10493"/>
    <cellStyle name="20% - Accent4 2 4 7 2 2 2" xfId="21056"/>
    <cellStyle name="20% - Accent4 2 4 7 2 3" xfId="12712"/>
    <cellStyle name="20% - Accent4 2 4 7 2 3 2" xfId="23275"/>
    <cellStyle name="20% - Accent4 2 4 7 2 4" xfId="14931"/>
    <cellStyle name="20% - Accent4 2 4 7 2 4 2" xfId="25494"/>
    <cellStyle name="20% - Accent4 2 4 7 2 5" xfId="18837"/>
    <cellStyle name="20% - Accent4 2 4 7 3" xfId="7541"/>
    <cellStyle name="20% - Accent4 2 4 7 3 2" xfId="9760"/>
    <cellStyle name="20% - Accent4 2 4 7 3 2 2" xfId="20323"/>
    <cellStyle name="20% - Accent4 2 4 7 3 3" xfId="11979"/>
    <cellStyle name="20% - Accent4 2 4 7 3 3 2" xfId="22542"/>
    <cellStyle name="20% - Accent4 2 4 7 3 4" xfId="14198"/>
    <cellStyle name="20% - Accent4 2 4 7 3 4 2" xfId="24761"/>
    <cellStyle name="20% - Accent4 2 4 7 3 5" xfId="18104"/>
    <cellStyle name="20% - Accent4 2 4 7 4" xfId="9017"/>
    <cellStyle name="20% - Accent4 2 4 7 4 2" xfId="19580"/>
    <cellStyle name="20% - Accent4 2 4 7 5" xfId="11236"/>
    <cellStyle name="20% - Accent4 2 4 7 5 2" xfId="21799"/>
    <cellStyle name="20% - Accent4 2 4 7 6" xfId="13455"/>
    <cellStyle name="20% - Accent4 2 4 7 6 2" xfId="24018"/>
    <cellStyle name="20% - Accent4 2 4 7 7" xfId="17355"/>
    <cellStyle name="20% - Accent4 2 4 8" xfId="533"/>
    <cellStyle name="20% - Accent4 2 4 8 2" xfId="8275"/>
    <cellStyle name="20% - Accent4 2 4 8 2 2" xfId="10494"/>
    <cellStyle name="20% - Accent4 2 4 8 2 2 2" xfId="21057"/>
    <cellStyle name="20% - Accent4 2 4 8 2 3" xfId="12713"/>
    <cellStyle name="20% - Accent4 2 4 8 2 3 2" xfId="23276"/>
    <cellStyle name="20% - Accent4 2 4 8 2 4" xfId="14932"/>
    <cellStyle name="20% - Accent4 2 4 8 2 4 2" xfId="25495"/>
    <cellStyle name="20% - Accent4 2 4 8 2 5" xfId="18838"/>
    <cellStyle name="20% - Accent4 2 4 8 3" xfId="7542"/>
    <cellStyle name="20% - Accent4 2 4 8 3 2" xfId="9761"/>
    <cellStyle name="20% - Accent4 2 4 8 3 2 2" xfId="20324"/>
    <cellStyle name="20% - Accent4 2 4 8 3 3" xfId="11980"/>
    <cellStyle name="20% - Accent4 2 4 8 3 3 2" xfId="22543"/>
    <cellStyle name="20% - Accent4 2 4 8 3 4" xfId="14199"/>
    <cellStyle name="20% - Accent4 2 4 8 3 4 2" xfId="24762"/>
    <cellStyle name="20% - Accent4 2 4 8 3 5" xfId="18105"/>
    <cellStyle name="20% - Accent4 2 4 8 4" xfId="9018"/>
    <cellStyle name="20% - Accent4 2 4 8 4 2" xfId="19581"/>
    <cellStyle name="20% - Accent4 2 4 8 5" xfId="11237"/>
    <cellStyle name="20% - Accent4 2 4 8 5 2" xfId="21800"/>
    <cellStyle name="20% - Accent4 2 4 8 6" xfId="13456"/>
    <cellStyle name="20% - Accent4 2 4 8 6 2" xfId="24019"/>
    <cellStyle name="20% - Accent4 2 4 8 7" xfId="17356"/>
    <cellStyle name="20% - Accent4 2 4 9" xfId="534"/>
    <cellStyle name="20% - Accent4 2 4 9 2" xfId="8276"/>
    <cellStyle name="20% - Accent4 2 4 9 2 2" xfId="10495"/>
    <cellStyle name="20% - Accent4 2 4 9 2 2 2" xfId="21058"/>
    <cellStyle name="20% - Accent4 2 4 9 2 3" xfId="12714"/>
    <cellStyle name="20% - Accent4 2 4 9 2 3 2" xfId="23277"/>
    <cellStyle name="20% - Accent4 2 4 9 2 4" xfId="14933"/>
    <cellStyle name="20% - Accent4 2 4 9 2 4 2" xfId="25496"/>
    <cellStyle name="20% - Accent4 2 4 9 2 5" xfId="18839"/>
    <cellStyle name="20% - Accent4 2 4 9 3" xfId="7543"/>
    <cellStyle name="20% - Accent4 2 4 9 3 2" xfId="9762"/>
    <cellStyle name="20% - Accent4 2 4 9 3 2 2" xfId="20325"/>
    <cellStyle name="20% - Accent4 2 4 9 3 3" xfId="11981"/>
    <cellStyle name="20% - Accent4 2 4 9 3 3 2" xfId="22544"/>
    <cellStyle name="20% - Accent4 2 4 9 3 4" xfId="14200"/>
    <cellStyle name="20% - Accent4 2 4 9 3 4 2" xfId="24763"/>
    <cellStyle name="20% - Accent4 2 4 9 3 5" xfId="18106"/>
    <cellStyle name="20% - Accent4 2 4 9 4" xfId="9019"/>
    <cellStyle name="20% - Accent4 2 4 9 4 2" xfId="19582"/>
    <cellStyle name="20% - Accent4 2 4 9 5" xfId="11238"/>
    <cellStyle name="20% - Accent4 2 4 9 5 2" xfId="21801"/>
    <cellStyle name="20% - Accent4 2 4 9 6" xfId="13457"/>
    <cellStyle name="20% - Accent4 2 4 9 6 2" xfId="24020"/>
    <cellStyle name="20% - Accent4 2 4 9 7" xfId="17357"/>
    <cellStyle name="20% - Accent4 2 5" xfId="535"/>
    <cellStyle name="20% - Accent4 2 5 10" xfId="8277"/>
    <cellStyle name="20% - Accent4 2 5 10 2" xfId="10496"/>
    <cellStyle name="20% - Accent4 2 5 10 2 2" xfId="21059"/>
    <cellStyle name="20% - Accent4 2 5 10 3" xfId="12715"/>
    <cellStyle name="20% - Accent4 2 5 10 3 2" xfId="23278"/>
    <cellStyle name="20% - Accent4 2 5 10 4" xfId="14934"/>
    <cellStyle name="20% - Accent4 2 5 10 4 2" xfId="25497"/>
    <cellStyle name="20% - Accent4 2 5 10 5" xfId="18840"/>
    <cellStyle name="20% - Accent4 2 5 11" xfId="7544"/>
    <cellStyle name="20% - Accent4 2 5 11 2" xfId="9763"/>
    <cellStyle name="20% - Accent4 2 5 11 2 2" xfId="20326"/>
    <cellStyle name="20% - Accent4 2 5 11 3" xfId="11982"/>
    <cellStyle name="20% - Accent4 2 5 11 3 2" xfId="22545"/>
    <cellStyle name="20% - Accent4 2 5 11 4" xfId="14201"/>
    <cellStyle name="20% - Accent4 2 5 11 4 2" xfId="24764"/>
    <cellStyle name="20% - Accent4 2 5 11 5" xfId="18107"/>
    <cellStyle name="20% - Accent4 2 5 12" xfId="9020"/>
    <cellStyle name="20% - Accent4 2 5 12 2" xfId="19583"/>
    <cellStyle name="20% - Accent4 2 5 13" xfId="11239"/>
    <cellStyle name="20% - Accent4 2 5 13 2" xfId="21802"/>
    <cellStyle name="20% - Accent4 2 5 14" xfId="13458"/>
    <cellStyle name="20% - Accent4 2 5 14 2" xfId="24021"/>
    <cellStyle name="20% - Accent4 2 5 15" xfId="17358"/>
    <cellStyle name="20% - Accent4 2 5 2" xfId="536"/>
    <cellStyle name="20% - Accent4 2 5 2 2" xfId="8278"/>
    <cellStyle name="20% - Accent4 2 5 2 2 2" xfId="10497"/>
    <cellStyle name="20% - Accent4 2 5 2 2 2 2" xfId="21060"/>
    <cellStyle name="20% - Accent4 2 5 2 2 3" xfId="12716"/>
    <cellStyle name="20% - Accent4 2 5 2 2 3 2" xfId="23279"/>
    <cellStyle name="20% - Accent4 2 5 2 2 4" xfId="14935"/>
    <cellStyle name="20% - Accent4 2 5 2 2 4 2" xfId="25498"/>
    <cellStyle name="20% - Accent4 2 5 2 2 5" xfId="18841"/>
    <cellStyle name="20% - Accent4 2 5 2 3" xfId="7545"/>
    <cellStyle name="20% - Accent4 2 5 2 3 2" xfId="9764"/>
    <cellStyle name="20% - Accent4 2 5 2 3 2 2" xfId="20327"/>
    <cellStyle name="20% - Accent4 2 5 2 3 3" xfId="11983"/>
    <cellStyle name="20% - Accent4 2 5 2 3 3 2" xfId="22546"/>
    <cellStyle name="20% - Accent4 2 5 2 3 4" xfId="14202"/>
    <cellStyle name="20% - Accent4 2 5 2 3 4 2" xfId="24765"/>
    <cellStyle name="20% - Accent4 2 5 2 3 5" xfId="18108"/>
    <cellStyle name="20% - Accent4 2 5 2 4" xfId="9021"/>
    <cellStyle name="20% - Accent4 2 5 2 4 2" xfId="19584"/>
    <cellStyle name="20% - Accent4 2 5 2 5" xfId="11240"/>
    <cellStyle name="20% - Accent4 2 5 2 5 2" xfId="21803"/>
    <cellStyle name="20% - Accent4 2 5 2 6" xfId="13459"/>
    <cellStyle name="20% - Accent4 2 5 2 6 2" xfId="24022"/>
    <cellStyle name="20% - Accent4 2 5 2 7" xfId="17359"/>
    <cellStyle name="20% - Accent4 2 5 3" xfId="537"/>
    <cellStyle name="20% - Accent4 2 5 3 2" xfId="8279"/>
    <cellStyle name="20% - Accent4 2 5 3 2 2" xfId="10498"/>
    <cellStyle name="20% - Accent4 2 5 3 2 2 2" xfId="21061"/>
    <cellStyle name="20% - Accent4 2 5 3 2 3" xfId="12717"/>
    <cellStyle name="20% - Accent4 2 5 3 2 3 2" xfId="23280"/>
    <cellStyle name="20% - Accent4 2 5 3 2 4" xfId="14936"/>
    <cellStyle name="20% - Accent4 2 5 3 2 4 2" xfId="25499"/>
    <cellStyle name="20% - Accent4 2 5 3 2 5" xfId="18842"/>
    <cellStyle name="20% - Accent4 2 5 3 3" xfId="7546"/>
    <cellStyle name="20% - Accent4 2 5 3 3 2" xfId="9765"/>
    <cellStyle name="20% - Accent4 2 5 3 3 2 2" xfId="20328"/>
    <cellStyle name="20% - Accent4 2 5 3 3 3" xfId="11984"/>
    <cellStyle name="20% - Accent4 2 5 3 3 3 2" xfId="22547"/>
    <cellStyle name="20% - Accent4 2 5 3 3 4" xfId="14203"/>
    <cellStyle name="20% - Accent4 2 5 3 3 4 2" xfId="24766"/>
    <cellStyle name="20% - Accent4 2 5 3 3 5" xfId="18109"/>
    <cellStyle name="20% - Accent4 2 5 3 4" xfId="9022"/>
    <cellStyle name="20% - Accent4 2 5 3 4 2" xfId="19585"/>
    <cellStyle name="20% - Accent4 2 5 3 5" xfId="11241"/>
    <cellStyle name="20% - Accent4 2 5 3 5 2" xfId="21804"/>
    <cellStyle name="20% - Accent4 2 5 3 6" xfId="13460"/>
    <cellStyle name="20% - Accent4 2 5 3 6 2" xfId="24023"/>
    <cellStyle name="20% - Accent4 2 5 3 7" xfId="17360"/>
    <cellStyle name="20% - Accent4 2 5 4" xfId="538"/>
    <cellStyle name="20% - Accent4 2 5 4 2" xfId="8280"/>
    <cellStyle name="20% - Accent4 2 5 4 2 2" xfId="10499"/>
    <cellStyle name="20% - Accent4 2 5 4 2 2 2" xfId="21062"/>
    <cellStyle name="20% - Accent4 2 5 4 2 3" xfId="12718"/>
    <cellStyle name="20% - Accent4 2 5 4 2 3 2" xfId="23281"/>
    <cellStyle name="20% - Accent4 2 5 4 2 4" xfId="14937"/>
    <cellStyle name="20% - Accent4 2 5 4 2 4 2" xfId="25500"/>
    <cellStyle name="20% - Accent4 2 5 4 2 5" xfId="18843"/>
    <cellStyle name="20% - Accent4 2 5 4 3" xfId="7547"/>
    <cellStyle name="20% - Accent4 2 5 4 3 2" xfId="9766"/>
    <cellStyle name="20% - Accent4 2 5 4 3 2 2" xfId="20329"/>
    <cellStyle name="20% - Accent4 2 5 4 3 3" xfId="11985"/>
    <cellStyle name="20% - Accent4 2 5 4 3 3 2" xfId="22548"/>
    <cellStyle name="20% - Accent4 2 5 4 3 4" xfId="14204"/>
    <cellStyle name="20% - Accent4 2 5 4 3 4 2" xfId="24767"/>
    <cellStyle name="20% - Accent4 2 5 4 3 5" xfId="18110"/>
    <cellStyle name="20% - Accent4 2 5 4 4" xfId="9023"/>
    <cellStyle name="20% - Accent4 2 5 4 4 2" xfId="19586"/>
    <cellStyle name="20% - Accent4 2 5 4 5" xfId="11242"/>
    <cellStyle name="20% - Accent4 2 5 4 5 2" xfId="21805"/>
    <cellStyle name="20% - Accent4 2 5 4 6" xfId="13461"/>
    <cellStyle name="20% - Accent4 2 5 4 6 2" xfId="24024"/>
    <cellStyle name="20% - Accent4 2 5 4 7" xfId="17361"/>
    <cellStyle name="20% - Accent4 2 5 5" xfId="539"/>
    <cellStyle name="20% - Accent4 2 5 5 2" xfId="8281"/>
    <cellStyle name="20% - Accent4 2 5 5 2 2" xfId="10500"/>
    <cellStyle name="20% - Accent4 2 5 5 2 2 2" xfId="21063"/>
    <cellStyle name="20% - Accent4 2 5 5 2 3" xfId="12719"/>
    <cellStyle name="20% - Accent4 2 5 5 2 3 2" xfId="23282"/>
    <cellStyle name="20% - Accent4 2 5 5 2 4" xfId="14938"/>
    <cellStyle name="20% - Accent4 2 5 5 2 4 2" xfId="25501"/>
    <cellStyle name="20% - Accent4 2 5 5 2 5" xfId="18844"/>
    <cellStyle name="20% - Accent4 2 5 5 3" xfId="7548"/>
    <cellStyle name="20% - Accent4 2 5 5 3 2" xfId="9767"/>
    <cellStyle name="20% - Accent4 2 5 5 3 2 2" xfId="20330"/>
    <cellStyle name="20% - Accent4 2 5 5 3 3" xfId="11986"/>
    <cellStyle name="20% - Accent4 2 5 5 3 3 2" xfId="22549"/>
    <cellStyle name="20% - Accent4 2 5 5 3 4" xfId="14205"/>
    <cellStyle name="20% - Accent4 2 5 5 3 4 2" xfId="24768"/>
    <cellStyle name="20% - Accent4 2 5 5 3 5" xfId="18111"/>
    <cellStyle name="20% - Accent4 2 5 5 4" xfId="9024"/>
    <cellStyle name="20% - Accent4 2 5 5 4 2" xfId="19587"/>
    <cellStyle name="20% - Accent4 2 5 5 5" xfId="11243"/>
    <cellStyle name="20% - Accent4 2 5 5 5 2" xfId="21806"/>
    <cellStyle name="20% - Accent4 2 5 5 6" xfId="13462"/>
    <cellStyle name="20% - Accent4 2 5 5 6 2" xfId="24025"/>
    <cellStyle name="20% - Accent4 2 5 5 7" xfId="17362"/>
    <cellStyle name="20% - Accent4 2 5 6" xfId="540"/>
    <cellStyle name="20% - Accent4 2 5 6 2" xfId="8282"/>
    <cellStyle name="20% - Accent4 2 5 6 2 2" xfId="10501"/>
    <cellStyle name="20% - Accent4 2 5 6 2 2 2" xfId="21064"/>
    <cellStyle name="20% - Accent4 2 5 6 2 3" xfId="12720"/>
    <cellStyle name="20% - Accent4 2 5 6 2 3 2" xfId="23283"/>
    <cellStyle name="20% - Accent4 2 5 6 2 4" xfId="14939"/>
    <cellStyle name="20% - Accent4 2 5 6 2 4 2" xfId="25502"/>
    <cellStyle name="20% - Accent4 2 5 6 2 5" xfId="18845"/>
    <cellStyle name="20% - Accent4 2 5 6 3" xfId="7549"/>
    <cellStyle name="20% - Accent4 2 5 6 3 2" xfId="9768"/>
    <cellStyle name="20% - Accent4 2 5 6 3 2 2" xfId="20331"/>
    <cellStyle name="20% - Accent4 2 5 6 3 3" xfId="11987"/>
    <cellStyle name="20% - Accent4 2 5 6 3 3 2" xfId="22550"/>
    <cellStyle name="20% - Accent4 2 5 6 3 4" xfId="14206"/>
    <cellStyle name="20% - Accent4 2 5 6 3 4 2" xfId="24769"/>
    <cellStyle name="20% - Accent4 2 5 6 3 5" xfId="18112"/>
    <cellStyle name="20% - Accent4 2 5 6 4" xfId="9025"/>
    <cellStyle name="20% - Accent4 2 5 6 4 2" xfId="19588"/>
    <cellStyle name="20% - Accent4 2 5 6 5" xfId="11244"/>
    <cellStyle name="20% - Accent4 2 5 6 5 2" xfId="21807"/>
    <cellStyle name="20% - Accent4 2 5 6 6" xfId="13463"/>
    <cellStyle name="20% - Accent4 2 5 6 6 2" xfId="24026"/>
    <cellStyle name="20% - Accent4 2 5 6 7" xfId="17363"/>
    <cellStyle name="20% - Accent4 2 5 7" xfId="541"/>
    <cellStyle name="20% - Accent4 2 5 7 2" xfId="8283"/>
    <cellStyle name="20% - Accent4 2 5 7 2 2" xfId="10502"/>
    <cellStyle name="20% - Accent4 2 5 7 2 2 2" xfId="21065"/>
    <cellStyle name="20% - Accent4 2 5 7 2 3" xfId="12721"/>
    <cellStyle name="20% - Accent4 2 5 7 2 3 2" xfId="23284"/>
    <cellStyle name="20% - Accent4 2 5 7 2 4" xfId="14940"/>
    <cellStyle name="20% - Accent4 2 5 7 2 4 2" xfId="25503"/>
    <cellStyle name="20% - Accent4 2 5 7 2 5" xfId="18846"/>
    <cellStyle name="20% - Accent4 2 5 7 3" xfId="7550"/>
    <cellStyle name="20% - Accent4 2 5 7 3 2" xfId="9769"/>
    <cellStyle name="20% - Accent4 2 5 7 3 2 2" xfId="20332"/>
    <cellStyle name="20% - Accent4 2 5 7 3 3" xfId="11988"/>
    <cellStyle name="20% - Accent4 2 5 7 3 3 2" xfId="22551"/>
    <cellStyle name="20% - Accent4 2 5 7 3 4" xfId="14207"/>
    <cellStyle name="20% - Accent4 2 5 7 3 4 2" xfId="24770"/>
    <cellStyle name="20% - Accent4 2 5 7 3 5" xfId="18113"/>
    <cellStyle name="20% - Accent4 2 5 7 4" xfId="9026"/>
    <cellStyle name="20% - Accent4 2 5 7 4 2" xfId="19589"/>
    <cellStyle name="20% - Accent4 2 5 7 5" xfId="11245"/>
    <cellStyle name="20% - Accent4 2 5 7 5 2" xfId="21808"/>
    <cellStyle name="20% - Accent4 2 5 7 6" xfId="13464"/>
    <cellStyle name="20% - Accent4 2 5 7 6 2" xfId="24027"/>
    <cellStyle name="20% - Accent4 2 5 7 7" xfId="17364"/>
    <cellStyle name="20% - Accent4 2 5 8" xfId="542"/>
    <cellStyle name="20% - Accent4 2 5 8 2" xfId="8284"/>
    <cellStyle name="20% - Accent4 2 5 8 2 2" xfId="10503"/>
    <cellStyle name="20% - Accent4 2 5 8 2 2 2" xfId="21066"/>
    <cellStyle name="20% - Accent4 2 5 8 2 3" xfId="12722"/>
    <cellStyle name="20% - Accent4 2 5 8 2 3 2" xfId="23285"/>
    <cellStyle name="20% - Accent4 2 5 8 2 4" xfId="14941"/>
    <cellStyle name="20% - Accent4 2 5 8 2 4 2" xfId="25504"/>
    <cellStyle name="20% - Accent4 2 5 8 2 5" xfId="18847"/>
    <cellStyle name="20% - Accent4 2 5 8 3" xfId="7551"/>
    <cellStyle name="20% - Accent4 2 5 8 3 2" xfId="9770"/>
    <cellStyle name="20% - Accent4 2 5 8 3 2 2" xfId="20333"/>
    <cellStyle name="20% - Accent4 2 5 8 3 3" xfId="11989"/>
    <cellStyle name="20% - Accent4 2 5 8 3 3 2" xfId="22552"/>
    <cellStyle name="20% - Accent4 2 5 8 3 4" xfId="14208"/>
    <cellStyle name="20% - Accent4 2 5 8 3 4 2" xfId="24771"/>
    <cellStyle name="20% - Accent4 2 5 8 3 5" xfId="18114"/>
    <cellStyle name="20% - Accent4 2 5 8 4" xfId="9027"/>
    <cellStyle name="20% - Accent4 2 5 8 4 2" xfId="19590"/>
    <cellStyle name="20% - Accent4 2 5 8 5" xfId="11246"/>
    <cellStyle name="20% - Accent4 2 5 8 5 2" xfId="21809"/>
    <cellStyle name="20% - Accent4 2 5 8 6" xfId="13465"/>
    <cellStyle name="20% - Accent4 2 5 8 6 2" xfId="24028"/>
    <cellStyle name="20% - Accent4 2 5 8 7" xfId="17365"/>
    <cellStyle name="20% - Accent4 2 5 9" xfId="543"/>
    <cellStyle name="20% - Accent4 2 5 9 2" xfId="8285"/>
    <cellStyle name="20% - Accent4 2 5 9 2 2" xfId="10504"/>
    <cellStyle name="20% - Accent4 2 5 9 2 2 2" xfId="21067"/>
    <cellStyle name="20% - Accent4 2 5 9 2 3" xfId="12723"/>
    <cellStyle name="20% - Accent4 2 5 9 2 3 2" xfId="23286"/>
    <cellStyle name="20% - Accent4 2 5 9 2 4" xfId="14942"/>
    <cellStyle name="20% - Accent4 2 5 9 2 4 2" xfId="25505"/>
    <cellStyle name="20% - Accent4 2 5 9 2 5" xfId="18848"/>
    <cellStyle name="20% - Accent4 2 5 9 3" xfId="7552"/>
    <cellStyle name="20% - Accent4 2 5 9 3 2" xfId="9771"/>
    <cellStyle name="20% - Accent4 2 5 9 3 2 2" xfId="20334"/>
    <cellStyle name="20% - Accent4 2 5 9 3 3" xfId="11990"/>
    <cellStyle name="20% - Accent4 2 5 9 3 3 2" xfId="22553"/>
    <cellStyle name="20% - Accent4 2 5 9 3 4" xfId="14209"/>
    <cellStyle name="20% - Accent4 2 5 9 3 4 2" xfId="24772"/>
    <cellStyle name="20% - Accent4 2 5 9 3 5" xfId="18115"/>
    <cellStyle name="20% - Accent4 2 5 9 4" xfId="9028"/>
    <cellStyle name="20% - Accent4 2 5 9 4 2" xfId="19591"/>
    <cellStyle name="20% - Accent4 2 5 9 5" xfId="11247"/>
    <cellStyle name="20% - Accent4 2 5 9 5 2" xfId="21810"/>
    <cellStyle name="20% - Accent4 2 5 9 6" xfId="13466"/>
    <cellStyle name="20% - Accent4 2 5 9 6 2" xfId="24029"/>
    <cellStyle name="20% - Accent4 2 5 9 7" xfId="17366"/>
    <cellStyle name="20% - Accent4 2 6" xfId="544"/>
    <cellStyle name="20% - Accent4 2 6 10" xfId="13467"/>
    <cellStyle name="20% - Accent4 2 6 10 2" xfId="24030"/>
    <cellStyle name="20% - Accent4 2 6 11" xfId="17367"/>
    <cellStyle name="20% - Accent4 2 6 2" xfId="545"/>
    <cellStyle name="20% - Accent4 2 6 2 2" xfId="8287"/>
    <cellStyle name="20% - Accent4 2 6 2 2 2" xfId="10506"/>
    <cellStyle name="20% - Accent4 2 6 2 2 2 2" xfId="21069"/>
    <cellStyle name="20% - Accent4 2 6 2 2 3" xfId="12725"/>
    <cellStyle name="20% - Accent4 2 6 2 2 3 2" xfId="23288"/>
    <cellStyle name="20% - Accent4 2 6 2 2 4" xfId="14944"/>
    <cellStyle name="20% - Accent4 2 6 2 2 4 2" xfId="25507"/>
    <cellStyle name="20% - Accent4 2 6 2 2 5" xfId="18850"/>
    <cellStyle name="20% - Accent4 2 6 2 3" xfId="7554"/>
    <cellStyle name="20% - Accent4 2 6 2 3 2" xfId="9773"/>
    <cellStyle name="20% - Accent4 2 6 2 3 2 2" xfId="20336"/>
    <cellStyle name="20% - Accent4 2 6 2 3 3" xfId="11992"/>
    <cellStyle name="20% - Accent4 2 6 2 3 3 2" xfId="22555"/>
    <cellStyle name="20% - Accent4 2 6 2 3 4" xfId="14211"/>
    <cellStyle name="20% - Accent4 2 6 2 3 4 2" xfId="24774"/>
    <cellStyle name="20% - Accent4 2 6 2 3 5" xfId="18117"/>
    <cellStyle name="20% - Accent4 2 6 2 4" xfId="9030"/>
    <cellStyle name="20% - Accent4 2 6 2 4 2" xfId="19593"/>
    <cellStyle name="20% - Accent4 2 6 2 5" xfId="11249"/>
    <cellStyle name="20% - Accent4 2 6 2 5 2" xfId="21812"/>
    <cellStyle name="20% - Accent4 2 6 2 6" xfId="13468"/>
    <cellStyle name="20% - Accent4 2 6 2 6 2" xfId="24031"/>
    <cellStyle name="20% - Accent4 2 6 2 7" xfId="17368"/>
    <cellStyle name="20% - Accent4 2 6 3" xfId="546"/>
    <cellStyle name="20% - Accent4 2 6 3 2" xfId="8288"/>
    <cellStyle name="20% - Accent4 2 6 3 2 2" xfId="10507"/>
    <cellStyle name="20% - Accent4 2 6 3 2 2 2" xfId="21070"/>
    <cellStyle name="20% - Accent4 2 6 3 2 3" xfId="12726"/>
    <cellStyle name="20% - Accent4 2 6 3 2 3 2" xfId="23289"/>
    <cellStyle name="20% - Accent4 2 6 3 2 4" xfId="14945"/>
    <cellStyle name="20% - Accent4 2 6 3 2 4 2" xfId="25508"/>
    <cellStyle name="20% - Accent4 2 6 3 2 5" xfId="18851"/>
    <cellStyle name="20% - Accent4 2 6 3 3" xfId="7555"/>
    <cellStyle name="20% - Accent4 2 6 3 3 2" xfId="9774"/>
    <cellStyle name="20% - Accent4 2 6 3 3 2 2" xfId="20337"/>
    <cellStyle name="20% - Accent4 2 6 3 3 3" xfId="11993"/>
    <cellStyle name="20% - Accent4 2 6 3 3 3 2" xfId="22556"/>
    <cellStyle name="20% - Accent4 2 6 3 3 4" xfId="14212"/>
    <cellStyle name="20% - Accent4 2 6 3 3 4 2" xfId="24775"/>
    <cellStyle name="20% - Accent4 2 6 3 3 5" xfId="18118"/>
    <cellStyle name="20% - Accent4 2 6 3 4" xfId="9031"/>
    <cellStyle name="20% - Accent4 2 6 3 4 2" xfId="19594"/>
    <cellStyle name="20% - Accent4 2 6 3 5" xfId="11250"/>
    <cellStyle name="20% - Accent4 2 6 3 5 2" xfId="21813"/>
    <cellStyle name="20% - Accent4 2 6 3 6" xfId="13469"/>
    <cellStyle name="20% - Accent4 2 6 3 6 2" xfId="24032"/>
    <cellStyle name="20% - Accent4 2 6 3 7" xfId="17369"/>
    <cellStyle name="20% - Accent4 2 6 4" xfId="547"/>
    <cellStyle name="20% - Accent4 2 6 4 2" xfId="8289"/>
    <cellStyle name="20% - Accent4 2 6 4 2 2" xfId="10508"/>
    <cellStyle name="20% - Accent4 2 6 4 2 2 2" xfId="21071"/>
    <cellStyle name="20% - Accent4 2 6 4 2 3" xfId="12727"/>
    <cellStyle name="20% - Accent4 2 6 4 2 3 2" xfId="23290"/>
    <cellStyle name="20% - Accent4 2 6 4 2 4" xfId="14946"/>
    <cellStyle name="20% - Accent4 2 6 4 2 4 2" xfId="25509"/>
    <cellStyle name="20% - Accent4 2 6 4 2 5" xfId="18852"/>
    <cellStyle name="20% - Accent4 2 6 4 3" xfId="7556"/>
    <cellStyle name="20% - Accent4 2 6 4 3 2" xfId="9775"/>
    <cellStyle name="20% - Accent4 2 6 4 3 2 2" xfId="20338"/>
    <cellStyle name="20% - Accent4 2 6 4 3 3" xfId="11994"/>
    <cellStyle name="20% - Accent4 2 6 4 3 3 2" xfId="22557"/>
    <cellStyle name="20% - Accent4 2 6 4 3 4" xfId="14213"/>
    <cellStyle name="20% - Accent4 2 6 4 3 4 2" xfId="24776"/>
    <cellStyle name="20% - Accent4 2 6 4 3 5" xfId="18119"/>
    <cellStyle name="20% - Accent4 2 6 4 4" xfId="9032"/>
    <cellStyle name="20% - Accent4 2 6 4 4 2" xfId="19595"/>
    <cellStyle name="20% - Accent4 2 6 4 5" xfId="11251"/>
    <cellStyle name="20% - Accent4 2 6 4 5 2" xfId="21814"/>
    <cellStyle name="20% - Accent4 2 6 4 6" xfId="13470"/>
    <cellStyle name="20% - Accent4 2 6 4 6 2" xfId="24033"/>
    <cellStyle name="20% - Accent4 2 6 4 7" xfId="17370"/>
    <cellStyle name="20% - Accent4 2 6 5" xfId="548"/>
    <cellStyle name="20% - Accent4 2 6 5 2" xfId="8290"/>
    <cellStyle name="20% - Accent4 2 6 5 2 2" xfId="10509"/>
    <cellStyle name="20% - Accent4 2 6 5 2 2 2" xfId="21072"/>
    <cellStyle name="20% - Accent4 2 6 5 2 3" xfId="12728"/>
    <cellStyle name="20% - Accent4 2 6 5 2 3 2" xfId="23291"/>
    <cellStyle name="20% - Accent4 2 6 5 2 4" xfId="14947"/>
    <cellStyle name="20% - Accent4 2 6 5 2 4 2" xfId="25510"/>
    <cellStyle name="20% - Accent4 2 6 5 2 5" xfId="18853"/>
    <cellStyle name="20% - Accent4 2 6 5 3" xfId="7557"/>
    <cellStyle name="20% - Accent4 2 6 5 3 2" xfId="9776"/>
    <cellStyle name="20% - Accent4 2 6 5 3 2 2" xfId="20339"/>
    <cellStyle name="20% - Accent4 2 6 5 3 3" xfId="11995"/>
    <cellStyle name="20% - Accent4 2 6 5 3 3 2" xfId="22558"/>
    <cellStyle name="20% - Accent4 2 6 5 3 4" xfId="14214"/>
    <cellStyle name="20% - Accent4 2 6 5 3 4 2" xfId="24777"/>
    <cellStyle name="20% - Accent4 2 6 5 3 5" xfId="18120"/>
    <cellStyle name="20% - Accent4 2 6 5 4" xfId="9033"/>
    <cellStyle name="20% - Accent4 2 6 5 4 2" xfId="19596"/>
    <cellStyle name="20% - Accent4 2 6 5 5" xfId="11252"/>
    <cellStyle name="20% - Accent4 2 6 5 5 2" xfId="21815"/>
    <cellStyle name="20% - Accent4 2 6 5 6" xfId="13471"/>
    <cellStyle name="20% - Accent4 2 6 5 6 2" xfId="24034"/>
    <cellStyle name="20% - Accent4 2 6 5 7" xfId="17371"/>
    <cellStyle name="20% - Accent4 2 6 6" xfId="8286"/>
    <cellStyle name="20% - Accent4 2 6 6 2" xfId="10505"/>
    <cellStyle name="20% - Accent4 2 6 6 2 2" xfId="21068"/>
    <cellStyle name="20% - Accent4 2 6 6 3" xfId="12724"/>
    <cellStyle name="20% - Accent4 2 6 6 3 2" xfId="23287"/>
    <cellStyle name="20% - Accent4 2 6 6 4" xfId="14943"/>
    <cellStyle name="20% - Accent4 2 6 6 4 2" xfId="25506"/>
    <cellStyle name="20% - Accent4 2 6 6 5" xfId="18849"/>
    <cellStyle name="20% - Accent4 2 6 7" xfId="7553"/>
    <cellStyle name="20% - Accent4 2 6 7 2" xfId="9772"/>
    <cellStyle name="20% - Accent4 2 6 7 2 2" xfId="20335"/>
    <cellStyle name="20% - Accent4 2 6 7 3" xfId="11991"/>
    <cellStyle name="20% - Accent4 2 6 7 3 2" xfId="22554"/>
    <cellStyle name="20% - Accent4 2 6 7 4" xfId="14210"/>
    <cellStyle name="20% - Accent4 2 6 7 4 2" xfId="24773"/>
    <cellStyle name="20% - Accent4 2 6 7 5" xfId="18116"/>
    <cellStyle name="20% - Accent4 2 6 8" xfId="9029"/>
    <cellStyle name="20% - Accent4 2 6 8 2" xfId="19592"/>
    <cellStyle name="20% - Accent4 2 6 9" xfId="11248"/>
    <cellStyle name="20% - Accent4 2 6 9 2" xfId="21811"/>
    <cellStyle name="20% - Accent4 2 7" xfId="549"/>
    <cellStyle name="20% - Accent4 2 7 2" xfId="8291"/>
    <cellStyle name="20% - Accent4 2 7 2 2" xfId="10510"/>
    <cellStyle name="20% - Accent4 2 7 2 2 2" xfId="21073"/>
    <cellStyle name="20% - Accent4 2 7 2 3" xfId="12729"/>
    <cellStyle name="20% - Accent4 2 7 2 3 2" xfId="23292"/>
    <cellStyle name="20% - Accent4 2 7 2 4" xfId="14948"/>
    <cellStyle name="20% - Accent4 2 7 2 4 2" xfId="25511"/>
    <cellStyle name="20% - Accent4 2 7 2 5" xfId="18854"/>
    <cellStyle name="20% - Accent4 2 7 3" xfId="7558"/>
    <cellStyle name="20% - Accent4 2 7 3 2" xfId="9777"/>
    <cellStyle name="20% - Accent4 2 7 3 2 2" xfId="20340"/>
    <cellStyle name="20% - Accent4 2 7 3 3" xfId="11996"/>
    <cellStyle name="20% - Accent4 2 7 3 3 2" xfId="22559"/>
    <cellStyle name="20% - Accent4 2 7 3 4" xfId="14215"/>
    <cellStyle name="20% - Accent4 2 7 3 4 2" xfId="24778"/>
    <cellStyle name="20% - Accent4 2 7 3 5" xfId="18121"/>
    <cellStyle name="20% - Accent4 2 7 4" xfId="9034"/>
    <cellStyle name="20% - Accent4 2 7 4 2" xfId="19597"/>
    <cellStyle name="20% - Accent4 2 7 5" xfId="11253"/>
    <cellStyle name="20% - Accent4 2 7 5 2" xfId="21816"/>
    <cellStyle name="20% - Accent4 2 7 6" xfId="13472"/>
    <cellStyle name="20% - Accent4 2 7 6 2" xfId="24035"/>
    <cellStyle name="20% - Accent4 2 7 7" xfId="17372"/>
    <cellStyle name="20% - Accent4 2 8" xfId="550"/>
    <cellStyle name="20% - Accent4 2 8 2" xfId="8292"/>
    <cellStyle name="20% - Accent4 2 8 2 2" xfId="10511"/>
    <cellStyle name="20% - Accent4 2 8 2 2 2" xfId="21074"/>
    <cellStyle name="20% - Accent4 2 8 2 3" xfId="12730"/>
    <cellStyle name="20% - Accent4 2 8 2 3 2" xfId="23293"/>
    <cellStyle name="20% - Accent4 2 8 2 4" xfId="14949"/>
    <cellStyle name="20% - Accent4 2 8 2 4 2" xfId="25512"/>
    <cellStyle name="20% - Accent4 2 8 2 5" xfId="18855"/>
    <cellStyle name="20% - Accent4 2 8 3" xfId="7559"/>
    <cellStyle name="20% - Accent4 2 8 3 2" xfId="9778"/>
    <cellStyle name="20% - Accent4 2 8 3 2 2" xfId="20341"/>
    <cellStyle name="20% - Accent4 2 8 3 3" xfId="11997"/>
    <cellStyle name="20% - Accent4 2 8 3 3 2" xfId="22560"/>
    <cellStyle name="20% - Accent4 2 8 3 4" xfId="14216"/>
    <cellStyle name="20% - Accent4 2 8 3 4 2" xfId="24779"/>
    <cellStyle name="20% - Accent4 2 8 3 5" xfId="18122"/>
    <cellStyle name="20% - Accent4 2 8 4" xfId="9035"/>
    <cellStyle name="20% - Accent4 2 8 4 2" xfId="19598"/>
    <cellStyle name="20% - Accent4 2 8 5" xfId="11254"/>
    <cellStyle name="20% - Accent4 2 8 5 2" xfId="21817"/>
    <cellStyle name="20% - Accent4 2 8 6" xfId="13473"/>
    <cellStyle name="20% - Accent4 2 8 6 2" xfId="24036"/>
    <cellStyle name="20% - Accent4 2 8 7" xfId="17373"/>
    <cellStyle name="20% - Accent4 2 9" xfId="551"/>
    <cellStyle name="20% - Accent4 2 9 2" xfId="8293"/>
    <cellStyle name="20% - Accent4 2 9 2 2" xfId="10512"/>
    <cellStyle name="20% - Accent4 2 9 2 2 2" xfId="21075"/>
    <cellStyle name="20% - Accent4 2 9 2 3" xfId="12731"/>
    <cellStyle name="20% - Accent4 2 9 2 3 2" xfId="23294"/>
    <cellStyle name="20% - Accent4 2 9 2 4" xfId="14950"/>
    <cellStyle name="20% - Accent4 2 9 2 4 2" xfId="25513"/>
    <cellStyle name="20% - Accent4 2 9 2 5" xfId="18856"/>
    <cellStyle name="20% - Accent4 2 9 3" xfId="7560"/>
    <cellStyle name="20% - Accent4 2 9 3 2" xfId="9779"/>
    <cellStyle name="20% - Accent4 2 9 3 2 2" xfId="20342"/>
    <cellStyle name="20% - Accent4 2 9 3 3" xfId="11998"/>
    <cellStyle name="20% - Accent4 2 9 3 3 2" xfId="22561"/>
    <cellStyle name="20% - Accent4 2 9 3 4" xfId="14217"/>
    <cellStyle name="20% - Accent4 2 9 3 4 2" xfId="24780"/>
    <cellStyle name="20% - Accent4 2 9 3 5" xfId="18123"/>
    <cellStyle name="20% - Accent4 2 9 4" xfId="9036"/>
    <cellStyle name="20% - Accent4 2 9 4 2" xfId="19599"/>
    <cellStyle name="20% - Accent4 2 9 5" xfId="11255"/>
    <cellStyle name="20% - Accent4 2 9 5 2" xfId="21818"/>
    <cellStyle name="20% - Accent4 2 9 6" xfId="13474"/>
    <cellStyle name="20% - Accent4 2 9 6 2" xfId="24037"/>
    <cellStyle name="20% - Accent4 2 9 7" xfId="17374"/>
    <cellStyle name="20% - Accent4 20" xfId="552"/>
    <cellStyle name="20% - Accent4 21" xfId="553"/>
    <cellStyle name="20% - Accent4 22" xfId="554"/>
    <cellStyle name="20% - Accent4 23" xfId="555"/>
    <cellStyle name="20% - Accent4 24" xfId="556"/>
    <cellStyle name="20% - Accent4 25" xfId="557"/>
    <cellStyle name="20% - Accent4 26" xfId="558"/>
    <cellStyle name="20% - Accent4 3" xfId="559"/>
    <cellStyle name="20% - Accent4 3 10" xfId="560"/>
    <cellStyle name="20% - Accent4 3 2" xfId="561"/>
    <cellStyle name="20% - Accent4 3 2 2" xfId="8294"/>
    <cellStyle name="20% - Accent4 3 2 2 2" xfId="10513"/>
    <cellStyle name="20% - Accent4 3 2 2 2 2" xfId="21076"/>
    <cellStyle name="20% - Accent4 3 2 2 3" xfId="12732"/>
    <cellStyle name="20% - Accent4 3 2 2 3 2" xfId="23295"/>
    <cellStyle name="20% - Accent4 3 2 2 4" xfId="14951"/>
    <cellStyle name="20% - Accent4 3 2 2 4 2" xfId="25514"/>
    <cellStyle name="20% - Accent4 3 2 2 5" xfId="18857"/>
    <cellStyle name="20% - Accent4 3 2 3" xfId="7561"/>
    <cellStyle name="20% - Accent4 3 2 3 2" xfId="9780"/>
    <cellStyle name="20% - Accent4 3 2 3 2 2" xfId="20343"/>
    <cellStyle name="20% - Accent4 3 2 3 3" xfId="11999"/>
    <cellStyle name="20% - Accent4 3 2 3 3 2" xfId="22562"/>
    <cellStyle name="20% - Accent4 3 2 3 4" xfId="14218"/>
    <cellStyle name="20% - Accent4 3 2 3 4 2" xfId="24781"/>
    <cellStyle name="20% - Accent4 3 2 3 5" xfId="18124"/>
    <cellStyle name="20% - Accent4 3 2 4" xfId="9037"/>
    <cellStyle name="20% - Accent4 3 2 4 2" xfId="19600"/>
    <cellStyle name="20% - Accent4 3 2 5" xfId="11256"/>
    <cellStyle name="20% - Accent4 3 2 5 2" xfId="21819"/>
    <cellStyle name="20% - Accent4 3 2 6" xfId="13475"/>
    <cellStyle name="20% - Accent4 3 2 6 2" xfId="24038"/>
    <cellStyle name="20% - Accent4 3 2 7" xfId="17375"/>
    <cellStyle name="20% - Accent4 3 3" xfId="562"/>
    <cellStyle name="20% - Accent4 3 3 2" xfId="8295"/>
    <cellStyle name="20% - Accent4 3 3 2 2" xfId="10514"/>
    <cellStyle name="20% - Accent4 3 3 2 2 2" xfId="21077"/>
    <cellStyle name="20% - Accent4 3 3 2 3" xfId="12733"/>
    <cellStyle name="20% - Accent4 3 3 2 3 2" xfId="23296"/>
    <cellStyle name="20% - Accent4 3 3 2 4" xfId="14952"/>
    <cellStyle name="20% - Accent4 3 3 2 4 2" xfId="25515"/>
    <cellStyle name="20% - Accent4 3 3 2 5" xfId="18858"/>
    <cellStyle name="20% - Accent4 3 3 3" xfId="7562"/>
    <cellStyle name="20% - Accent4 3 3 3 2" xfId="9781"/>
    <cellStyle name="20% - Accent4 3 3 3 2 2" xfId="20344"/>
    <cellStyle name="20% - Accent4 3 3 3 3" xfId="12000"/>
    <cellStyle name="20% - Accent4 3 3 3 3 2" xfId="22563"/>
    <cellStyle name="20% - Accent4 3 3 3 4" xfId="14219"/>
    <cellStyle name="20% - Accent4 3 3 3 4 2" xfId="24782"/>
    <cellStyle name="20% - Accent4 3 3 3 5" xfId="18125"/>
    <cellStyle name="20% - Accent4 3 3 4" xfId="9038"/>
    <cellStyle name="20% - Accent4 3 3 4 2" xfId="19601"/>
    <cellStyle name="20% - Accent4 3 3 5" xfId="11257"/>
    <cellStyle name="20% - Accent4 3 3 5 2" xfId="21820"/>
    <cellStyle name="20% - Accent4 3 3 6" xfId="13476"/>
    <cellStyle name="20% - Accent4 3 3 6 2" xfId="24039"/>
    <cellStyle name="20% - Accent4 3 3 7" xfId="17376"/>
    <cellStyle name="20% - Accent4 3 4" xfId="563"/>
    <cellStyle name="20% - Accent4 3 4 2" xfId="8296"/>
    <cellStyle name="20% - Accent4 3 4 2 2" xfId="10515"/>
    <cellStyle name="20% - Accent4 3 4 2 2 2" xfId="21078"/>
    <cellStyle name="20% - Accent4 3 4 2 3" xfId="12734"/>
    <cellStyle name="20% - Accent4 3 4 2 3 2" xfId="23297"/>
    <cellStyle name="20% - Accent4 3 4 2 4" xfId="14953"/>
    <cellStyle name="20% - Accent4 3 4 2 4 2" xfId="25516"/>
    <cellStyle name="20% - Accent4 3 4 2 5" xfId="18859"/>
    <cellStyle name="20% - Accent4 3 4 3" xfId="7563"/>
    <cellStyle name="20% - Accent4 3 4 3 2" xfId="9782"/>
    <cellStyle name="20% - Accent4 3 4 3 2 2" xfId="20345"/>
    <cellStyle name="20% - Accent4 3 4 3 3" xfId="12001"/>
    <cellStyle name="20% - Accent4 3 4 3 3 2" xfId="22564"/>
    <cellStyle name="20% - Accent4 3 4 3 4" xfId="14220"/>
    <cellStyle name="20% - Accent4 3 4 3 4 2" xfId="24783"/>
    <cellStyle name="20% - Accent4 3 4 3 5" xfId="18126"/>
    <cellStyle name="20% - Accent4 3 4 4" xfId="9039"/>
    <cellStyle name="20% - Accent4 3 4 4 2" xfId="19602"/>
    <cellStyle name="20% - Accent4 3 4 5" xfId="11258"/>
    <cellStyle name="20% - Accent4 3 4 5 2" xfId="21821"/>
    <cellStyle name="20% - Accent4 3 4 6" xfId="13477"/>
    <cellStyle name="20% - Accent4 3 4 6 2" xfId="24040"/>
    <cellStyle name="20% - Accent4 3 4 7" xfId="17377"/>
    <cellStyle name="20% - Accent4 3 5" xfId="564"/>
    <cellStyle name="20% - Accent4 3 5 2" xfId="8297"/>
    <cellStyle name="20% - Accent4 3 5 2 2" xfId="10516"/>
    <cellStyle name="20% - Accent4 3 5 2 2 2" xfId="21079"/>
    <cellStyle name="20% - Accent4 3 5 2 3" xfId="12735"/>
    <cellStyle name="20% - Accent4 3 5 2 3 2" xfId="23298"/>
    <cellStyle name="20% - Accent4 3 5 2 4" xfId="14954"/>
    <cellStyle name="20% - Accent4 3 5 2 4 2" xfId="25517"/>
    <cellStyle name="20% - Accent4 3 5 2 5" xfId="18860"/>
    <cellStyle name="20% - Accent4 3 5 3" xfId="7564"/>
    <cellStyle name="20% - Accent4 3 5 3 2" xfId="9783"/>
    <cellStyle name="20% - Accent4 3 5 3 2 2" xfId="20346"/>
    <cellStyle name="20% - Accent4 3 5 3 3" xfId="12002"/>
    <cellStyle name="20% - Accent4 3 5 3 3 2" xfId="22565"/>
    <cellStyle name="20% - Accent4 3 5 3 4" xfId="14221"/>
    <cellStyle name="20% - Accent4 3 5 3 4 2" xfId="24784"/>
    <cellStyle name="20% - Accent4 3 5 3 5" xfId="18127"/>
    <cellStyle name="20% - Accent4 3 5 4" xfId="9040"/>
    <cellStyle name="20% - Accent4 3 5 4 2" xfId="19603"/>
    <cellStyle name="20% - Accent4 3 5 5" xfId="11259"/>
    <cellStyle name="20% - Accent4 3 5 5 2" xfId="21822"/>
    <cellStyle name="20% - Accent4 3 5 6" xfId="13478"/>
    <cellStyle name="20% - Accent4 3 5 6 2" xfId="24041"/>
    <cellStyle name="20% - Accent4 3 5 7" xfId="17378"/>
    <cellStyle name="20% - Accent4 3 6" xfId="565"/>
    <cellStyle name="20% - Accent4 3 7" xfId="566"/>
    <cellStyle name="20% - Accent4 3 8" xfId="567"/>
    <cellStyle name="20% - Accent4 3 9" xfId="568"/>
    <cellStyle name="20% - Accent4 4" xfId="569"/>
    <cellStyle name="20% - Accent4 4 2" xfId="570"/>
    <cellStyle name="20% - Accent4 4 3" xfId="571"/>
    <cellStyle name="20% - Accent4 4 4" xfId="572"/>
    <cellStyle name="20% - Accent4 4 5" xfId="573"/>
    <cellStyle name="20% - Accent4 4 6" xfId="574"/>
    <cellStyle name="20% - Accent4 5" xfId="575"/>
    <cellStyle name="20% - Accent4 5 2" xfId="576"/>
    <cellStyle name="20% - Accent4 5 3" xfId="577"/>
    <cellStyle name="20% - Accent4 5 4" xfId="578"/>
    <cellStyle name="20% - Accent4 5 5" xfId="579"/>
    <cellStyle name="20% - Accent4 5 6" xfId="580"/>
    <cellStyle name="20% - Accent4 6" xfId="581"/>
    <cellStyle name="20% - Accent4 6 2" xfId="582"/>
    <cellStyle name="20% - Accent4 6 3" xfId="583"/>
    <cellStyle name="20% - Accent4 6 4" xfId="584"/>
    <cellStyle name="20% - Accent4 6 5" xfId="585"/>
    <cellStyle name="20% - Accent4 6 6" xfId="586"/>
    <cellStyle name="20% - Accent4 7" xfId="587"/>
    <cellStyle name="20% - Accent4 7 10" xfId="11260"/>
    <cellStyle name="20% - Accent4 7 10 2" xfId="21823"/>
    <cellStyle name="20% - Accent4 7 11" xfId="13479"/>
    <cellStyle name="20% - Accent4 7 11 2" xfId="24042"/>
    <cellStyle name="20% - Accent4 7 12" xfId="17379"/>
    <cellStyle name="20% - Accent4 7 2" xfId="588"/>
    <cellStyle name="20% - Accent4 7 3" xfId="589"/>
    <cellStyle name="20% - Accent4 7 4" xfId="590"/>
    <cellStyle name="20% - Accent4 7 5" xfId="591"/>
    <cellStyle name="20% - Accent4 7 6" xfId="592"/>
    <cellStyle name="20% - Accent4 7 7" xfId="8298"/>
    <cellStyle name="20% - Accent4 7 7 2" xfId="10517"/>
    <cellStyle name="20% - Accent4 7 7 2 2" xfId="21080"/>
    <cellStyle name="20% - Accent4 7 7 3" xfId="12736"/>
    <cellStyle name="20% - Accent4 7 7 3 2" xfId="23299"/>
    <cellStyle name="20% - Accent4 7 7 4" xfId="14955"/>
    <cellStyle name="20% - Accent4 7 7 4 2" xfId="25518"/>
    <cellStyle name="20% - Accent4 7 7 5" xfId="18861"/>
    <cellStyle name="20% - Accent4 7 8" xfId="7565"/>
    <cellStyle name="20% - Accent4 7 8 2" xfId="9784"/>
    <cellStyle name="20% - Accent4 7 8 2 2" xfId="20347"/>
    <cellStyle name="20% - Accent4 7 8 3" xfId="12003"/>
    <cellStyle name="20% - Accent4 7 8 3 2" xfId="22566"/>
    <cellStyle name="20% - Accent4 7 8 4" xfId="14222"/>
    <cellStyle name="20% - Accent4 7 8 4 2" xfId="24785"/>
    <cellStyle name="20% - Accent4 7 8 5" xfId="18128"/>
    <cellStyle name="20% - Accent4 7 9" xfId="9041"/>
    <cellStyle name="20% - Accent4 7 9 2" xfId="19604"/>
    <cellStyle name="20% - Accent4 8" xfId="593"/>
    <cellStyle name="20% - Accent4 8 2" xfId="594"/>
    <cellStyle name="20% - Accent4 8 3" xfId="595"/>
    <cellStyle name="20% - Accent4 8 4" xfId="596"/>
    <cellStyle name="20% - Accent4 8 5" xfId="597"/>
    <cellStyle name="20% - Accent4 8 6" xfId="598"/>
    <cellStyle name="20% - Accent4 9" xfId="599"/>
    <cellStyle name="20% - Accent4 9 2" xfId="600"/>
    <cellStyle name="20% - Accent4 9 3" xfId="601"/>
    <cellStyle name="20% - Accent4 9 4" xfId="602"/>
    <cellStyle name="20% - Accent4 9 5" xfId="603"/>
    <cellStyle name="20% - Accent5" xfId="1"/>
    <cellStyle name="20% - Accent5 10" xfId="604"/>
    <cellStyle name="20% - Accent5 11" xfId="605"/>
    <cellStyle name="20% - Accent5 12" xfId="606"/>
    <cellStyle name="20% - Accent5 13" xfId="607"/>
    <cellStyle name="20% - Accent5 14" xfId="608"/>
    <cellStyle name="20% - Accent5 15" xfId="609"/>
    <cellStyle name="20% - Accent5 16" xfId="610"/>
    <cellStyle name="20% - Accent5 17" xfId="8077"/>
    <cellStyle name="20% - Accent5 17 2" xfId="10296"/>
    <cellStyle name="20% - Accent5 17 2 2" xfId="20859"/>
    <cellStyle name="20% - Accent5 17 3" xfId="12515"/>
    <cellStyle name="20% - Accent5 17 3 2" xfId="23078"/>
    <cellStyle name="20% - Accent5 17 4" xfId="14734"/>
    <cellStyle name="20% - Accent5 17 4 2" xfId="25297"/>
    <cellStyle name="20% - Accent5 17 5" xfId="18640"/>
    <cellStyle name="20% - Accent5 18" xfId="7344"/>
    <cellStyle name="20% - Accent5 18 2" xfId="9563"/>
    <cellStyle name="20% - Accent5 18 2 2" xfId="20126"/>
    <cellStyle name="20% - Accent5 18 3" xfId="11782"/>
    <cellStyle name="20% - Accent5 18 3 2" xfId="22345"/>
    <cellStyle name="20% - Accent5 18 4" xfId="14001"/>
    <cellStyle name="20% - Accent5 18 4 2" xfId="24564"/>
    <cellStyle name="20% - Accent5 18 5" xfId="17907"/>
    <cellStyle name="20% - Accent5 19" xfId="8820"/>
    <cellStyle name="20% - Accent5 19 2" xfId="19383"/>
    <cellStyle name="20% - Accent5 2" xfId="611"/>
    <cellStyle name="20% - Accent5 2 10" xfId="612"/>
    <cellStyle name="20% - Accent5 2 10 2" xfId="8299"/>
    <cellStyle name="20% - Accent5 2 10 2 2" xfId="10518"/>
    <cellStyle name="20% - Accent5 2 10 2 2 2" xfId="21081"/>
    <cellStyle name="20% - Accent5 2 10 2 3" xfId="12737"/>
    <cellStyle name="20% - Accent5 2 10 2 3 2" xfId="23300"/>
    <cellStyle name="20% - Accent5 2 10 2 4" xfId="14956"/>
    <cellStyle name="20% - Accent5 2 10 2 4 2" xfId="25519"/>
    <cellStyle name="20% - Accent5 2 10 2 5" xfId="18862"/>
    <cellStyle name="20% - Accent5 2 10 3" xfId="7566"/>
    <cellStyle name="20% - Accent5 2 10 3 2" xfId="9785"/>
    <cellStyle name="20% - Accent5 2 10 3 2 2" xfId="20348"/>
    <cellStyle name="20% - Accent5 2 10 3 3" xfId="12004"/>
    <cellStyle name="20% - Accent5 2 10 3 3 2" xfId="22567"/>
    <cellStyle name="20% - Accent5 2 10 3 4" xfId="14223"/>
    <cellStyle name="20% - Accent5 2 10 3 4 2" xfId="24786"/>
    <cellStyle name="20% - Accent5 2 10 3 5" xfId="18129"/>
    <cellStyle name="20% - Accent5 2 10 4" xfId="9042"/>
    <cellStyle name="20% - Accent5 2 10 4 2" xfId="19605"/>
    <cellStyle name="20% - Accent5 2 10 5" xfId="11261"/>
    <cellStyle name="20% - Accent5 2 10 5 2" xfId="21824"/>
    <cellStyle name="20% - Accent5 2 10 6" xfId="13480"/>
    <cellStyle name="20% - Accent5 2 10 6 2" xfId="24043"/>
    <cellStyle name="20% - Accent5 2 10 7" xfId="17380"/>
    <cellStyle name="20% - Accent5 2 11" xfId="613"/>
    <cellStyle name="20% - Accent5 2 11 2" xfId="614"/>
    <cellStyle name="20% - Accent5 2 11 2 2" xfId="8300"/>
    <cellStyle name="20% - Accent5 2 11 2 2 2" xfId="10519"/>
    <cellStyle name="20% - Accent5 2 11 2 2 2 2" xfId="21082"/>
    <cellStyle name="20% - Accent5 2 11 2 2 3" xfId="12738"/>
    <cellStyle name="20% - Accent5 2 11 2 2 3 2" xfId="23301"/>
    <cellStyle name="20% - Accent5 2 11 2 2 4" xfId="14957"/>
    <cellStyle name="20% - Accent5 2 11 2 2 4 2" xfId="25520"/>
    <cellStyle name="20% - Accent5 2 11 2 2 5" xfId="18863"/>
    <cellStyle name="20% - Accent5 2 11 2 3" xfId="7567"/>
    <cellStyle name="20% - Accent5 2 11 2 3 2" xfId="9786"/>
    <cellStyle name="20% - Accent5 2 11 2 3 2 2" xfId="20349"/>
    <cellStyle name="20% - Accent5 2 11 2 3 3" xfId="12005"/>
    <cellStyle name="20% - Accent5 2 11 2 3 3 2" xfId="22568"/>
    <cellStyle name="20% - Accent5 2 11 2 3 4" xfId="14224"/>
    <cellStyle name="20% - Accent5 2 11 2 3 4 2" xfId="24787"/>
    <cellStyle name="20% - Accent5 2 11 2 3 5" xfId="18130"/>
    <cellStyle name="20% - Accent5 2 11 2 4" xfId="9043"/>
    <cellStyle name="20% - Accent5 2 11 2 4 2" xfId="19606"/>
    <cellStyle name="20% - Accent5 2 11 2 5" xfId="11262"/>
    <cellStyle name="20% - Accent5 2 11 2 5 2" xfId="21825"/>
    <cellStyle name="20% - Accent5 2 11 2 6" xfId="13481"/>
    <cellStyle name="20% - Accent5 2 11 2 6 2" xfId="24044"/>
    <cellStyle name="20% - Accent5 2 11 2 7" xfId="17381"/>
    <cellStyle name="20% - Accent5 2 11 3" xfId="615"/>
    <cellStyle name="20% - Accent5 2 11 3 2" xfId="8301"/>
    <cellStyle name="20% - Accent5 2 11 3 2 2" xfId="10520"/>
    <cellStyle name="20% - Accent5 2 11 3 2 2 2" xfId="21083"/>
    <cellStyle name="20% - Accent5 2 11 3 2 3" xfId="12739"/>
    <cellStyle name="20% - Accent5 2 11 3 2 3 2" xfId="23302"/>
    <cellStyle name="20% - Accent5 2 11 3 2 4" xfId="14958"/>
    <cellStyle name="20% - Accent5 2 11 3 2 4 2" xfId="25521"/>
    <cellStyle name="20% - Accent5 2 11 3 2 5" xfId="18864"/>
    <cellStyle name="20% - Accent5 2 11 3 3" xfId="7568"/>
    <cellStyle name="20% - Accent5 2 11 3 3 2" xfId="9787"/>
    <cellStyle name="20% - Accent5 2 11 3 3 2 2" xfId="20350"/>
    <cellStyle name="20% - Accent5 2 11 3 3 3" xfId="12006"/>
    <cellStyle name="20% - Accent5 2 11 3 3 3 2" xfId="22569"/>
    <cellStyle name="20% - Accent5 2 11 3 3 4" xfId="14225"/>
    <cellStyle name="20% - Accent5 2 11 3 3 4 2" xfId="24788"/>
    <cellStyle name="20% - Accent5 2 11 3 3 5" xfId="18131"/>
    <cellStyle name="20% - Accent5 2 11 3 4" xfId="9044"/>
    <cellStyle name="20% - Accent5 2 11 3 4 2" xfId="19607"/>
    <cellStyle name="20% - Accent5 2 11 3 5" xfId="11263"/>
    <cellStyle name="20% - Accent5 2 11 3 5 2" xfId="21826"/>
    <cellStyle name="20% - Accent5 2 11 3 6" xfId="13482"/>
    <cellStyle name="20% - Accent5 2 11 3 6 2" xfId="24045"/>
    <cellStyle name="20% - Accent5 2 11 3 7" xfId="17382"/>
    <cellStyle name="20% - Accent5 2 11 4" xfId="616"/>
    <cellStyle name="20% - Accent5 2 11 4 2" xfId="8302"/>
    <cellStyle name="20% - Accent5 2 11 4 2 2" xfId="10521"/>
    <cellStyle name="20% - Accent5 2 11 4 2 2 2" xfId="21084"/>
    <cellStyle name="20% - Accent5 2 11 4 2 3" xfId="12740"/>
    <cellStyle name="20% - Accent5 2 11 4 2 3 2" xfId="23303"/>
    <cellStyle name="20% - Accent5 2 11 4 2 4" xfId="14959"/>
    <cellStyle name="20% - Accent5 2 11 4 2 4 2" xfId="25522"/>
    <cellStyle name="20% - Accent5 2 11 4 2 5" xfId="18865"/>
    <cellStyle name="20% - Accent5 2 11 4 3" xfId="7569"/>
    <cellStyle name="20% - Accent5 2 11 4 3 2" xfId="9788"/>
    <cellStyle name="20% - Accent5 2 11 4 3 2 2" xfId="20351"/>
    <cellStyle name="20% - Accent5 2 11 4 3 3" xfId="12007"/>
    <cellStyle name="20% - Accent5 2 11 4 3 3 2" xfId="22570"/>
    <cellStyle name="20% - Accent5 2 11 4 3 4" xfId="14226"/>
    <cellStyle name="20% - Accent5 2 11 4 3 4 2" xfId="24789"/>
    <cellStyle name="20% - Accent5 2 11 4 3 5" xfId="18132"/>
    <cellStyle name="20% - Accent5 2 11 4 4" xfId="9045"/>
    <cellStyle name="20% - Accent5 2 11 4 4 2" xfId="19608"/>
    <cellStyle name="20% - Accent5 2 11 4 5" xfId="11264"/>
    <cellStyle name="20% - Accent5 2 11 4 5 2" xfId="21827"/>
    <cellStyle name="20% - Accent5 2 11 4 6" xfId="13483"/>
    <cellStyle name="20% - Accent5 2 11 4 6 2" xfId="24046"/>
    <cellStyle name="20% - Accent5 2 11 4 7" xfId="17383"/>
    <cellStyle name="20% - Accent5 2 11 5" xfId="617"/>
    <cellStyle name="20% - Accent5 2 11 5 2" xfId="8303"/>
    <cellStyle name="20% - Accent5 2 11 5 2 2" xfId="10522"/>
    <cellStyle name="20% - Accent5 2 11 5 2 2 2" xfId="21085"/>
    <cellStyle name="20% - Accent5 2 11 5 2 3" xfId="12741"/>
    <cellStyle name="20% - Accent5 2 11 5 2 3 2" xfId="23304"/>
    <cellStyle name="20% - Accent5 2 11 5 2 4" xfId="14960"/>
    <cellStyle name="20% - Accent5 2 11 5 2 4 2" xfId="25523"/>
    <cellStyle name="20% - Accent5 2 11 5 2 5" xfId="18866"/>
    <cellStyle name="20% - Accent5 2 11 5 3" xfId="7570"/>
    <cellStyle name="20% - Accent5 2 11 5 3 2" xfId="9789"/>
    <cellStyle name="20% - Accent5 2 11 5 3 2 2" xfId="20352"/>
    <cellStyle name="20% - Accent5 2 11 5 3 3" xfId="12008"/>
    <cellStyle name="20% - Accent5 2 11 5 3 3 2" xfId="22571"/>
    <cellStyle name="20% - Accent5 2 11 5 3 4" xfId="14227"/>
    <cellStyle name="20% - Accent5 2 11 5 3 4 2" xfId="24790"/>
    <cellStyle name="20% - Accent5 2 11 5 3 5" xfId="18133"/>
    <cellStyle name="20% - Accent5 2 11 5 4" xfId="9046"/>
    <cellStyle name="20% - Accent5 2 11 5 4 2" xfId="19609"/>
    <cellStyle name="20% - Accent5 2 11 5 5" xfId="11265"/>
    <cellStyle name="20% - Accent5 2 11 5 5 2" xfId="21828"/>
    <cellStyle name="20% - Accent5 2 11 5 6" xfId="13484"/>
    <cellStyle name="20% - Accent5 2 11 5 6 2" xfId="24047"/>
    <cellStyle name="20% - Accent5 2 11 5 7" xfId="17384"/>
    <cellStyle name="20% - Accent5 2 12" xfId="618"/>
    <cellStyle name="20% - Accent5 2 13" xfId="619"/>
    <cellStyle name="20% - Accent5 2 14" xfId="620"/>
    <cellStyle name="20% - Accent5 2 15" xfId="621"/>
    <cellStyle name="20% - Accent5 2 15 2" xfId="8304"/>
    <cellStyle name="20% - Accent5 2 15 2 2" xfId="10523"/>
    <cellStyle name="20% - Accent5 2 15 2 2 2" xfId="21086"/>
    <cellStyle name="20% - Accent5 2 15 2 3" xfId="12742"/>
    <cellStyle name="20% - Accent5 2 15 2 3 2" xfId="23305"/>
    <cellStyle name="20% - Accent5 2 15 2 4" xfId="14961"/>
    <cellStyle name="20% - Accent5 2 15 2 4 2" xfId="25524"/>
    <cellStyle name="20% - Accent5 2 15 2 5" xfId="18867"/>
    <cellStyle name="20% - Accent5 2 15 3" xfId="7571"/>
    <cellStyle name="20% - Accent5 2 15 3 2" xfId="9790"/>
    <cellStyle name="20% - Accent5 2 15 3 2 2" xfId="20353"/>
    <cellStyle name="20% - Accent5 2 15 3 3" xfId="12009"/>
    <cellStyle name="20% - Accent5 2 15 3 3 2" xfId="22572"/>
    <cellStyle name="20% - Accent5 2 15 3 4" xfId="14228"/>
    <cellStyle name="20% - Accent5 2 15 3 4 2" xfId="24791"/>
    <cellStyle name="20% - Accent5 2 15 3 5" xfId="18134"/>
    <cellStyle name="20% - Accent5 2 15 4" xfId="9047"/>
    <cellStyle name="20% - Accent5 2 15 4 2" xfId="19610"/>
    <cellStyle name="20% - Accent5 2 15 5" xfId="11266"/>
    <cellStyle name="20% - Accent5 2 15 5 2" xfId="21829"/>
    <cellStyle name="20% - Accent5 2 15 6" xfId="13485"/>
    <cellStyle name="20% - Accent5 2 15 6 2" xfId="24048"/>
    <cellStyle name="20% - Accent5 2 15 7" xfId="17385"/>
    <cellStyle name="20% - Accent5 2 16" xfId="622"/>
    <cellStyle name="20% - Accent5 2 2" xfId="623"/>
    <cellStyle name="20% - Accent5 2 2 10" xfId="8305"/>
    <cellStyle name="20% - Accent5 2 2 10 2" xfId="10524"/>
    <cellStyle name="20% - Accent5 2 2 10 2 2" xfId="21087"/>
    <cellStyle name="20% - Accent5 2 2 10 3" xfId="12743"/>
    <cellStyle name="20% - Accent5 2 2 10 3 2" xfId="23306"/>
    <cellStyle name="20% - Accent5 2 2 10 4" xfId="14962"/>
    <cellStyle name="20% - Accent5 2 2 10 4 2" xfId="25525"/>
    <cellStyle name="20% - Accent5 2 2 10 5" xfId="18868"/>
    <cellStyle name="20% - Accent5 2 2 11" xfId="7572"/>
    <cellStyle name="20% - Accent5 2 2 11 2" xfId="9791"/>
    <cellStyle name="20% - Accent5 2 2 11 2 2" xfId="20354"/>
    <cellStyle name="20% - Accent5 2 2 11 3" xfId="12010"/>
    <cellStyle name="20% - Accent5 2 2 11 3 2" xfId="22573"/>
    <cellStyle name="20% - Accent5 2 2 11 4" xfId="14229"/>
    <cellStyle name="20% - Accent5 2 2 11 4 2" xfId="24792"/>
    <cellStyle name="20% - Accent5 2 2 11 5" xfId="18135"/>
    <cellStyle name="20% - Accent5 2 2 12" xfId="9048"/>
    <cellStyle name="20% - Accent5 2 2 12 2" xfId="19611"/>
    <cellStyle name="20% - Accent5 2 2 13" xfId="11267"/>
    <cellStyle name="20% - Accent5 2 2 13 2" xfId="21830"/>
    <cellStyle name="20% - Accent5 2 2 14" xfId="13486"/>
    <cellStyle name="20% - Accent5 2 2 14 2" xfId="24049"/>
    <cellStyle name="20% - Accent5 2 2 15" xfId="17386"/>
    <cellStyle name="20% - Accent5 2 2 2" xfId="624"/>
    <cellStyle name="20% - Accent5 2 2 2 2" xfId="8306"/>
    <cellStyle name="20% - Accent5 2 2 2 2 2" xfId="10525"/>
    <cellStyle name="20% - Accent5 2 2 2 2 2 2" xfId="21088"/>
    <cellStyle name="20% - Accent5 2 2 2 2 3" xfId="12744"/>
    <cellStyle name="20% - Accent5 2 2 2 2 3 2" xfId="23307"/>
    <cellStyle name="20% - Accent5 2 2 2 2 4" xfId="14963"/>
    <cellStyle name="20% - Accent5 2 2 2 2 4 2" xfId="25526"/>
    <cellStyle name="20% - Accent5 2 2 2 2 5" xfId="18869"/>
    <cellStyle name="20% - Accent5 2 2 2 3" xfId="7573"/>
    <cellStyle name="20% - Accent5 2 2 2 3 2" xfId="9792"/>
    <cellStyle name="20% - Accent5 2 2 2 3 2 2" xfId="20355"/>
    <cellStyle name="20% - Accent5 2 2 2 3 3" xfId="12011"/>
    <cellStyle name="20% - Accent5 2 2 2 3 3 2" xfId="22574"/>
    <cellStyle name="20% - Accent5 2 2 2 3 4" xfId="14230"/>
    <cellStyle name="20% - Accent5 2 2 2 3 4 2" xfId="24793"/>
    <cellStyle name="20% - Accent5 2 2 2 3 5" xfId="18136"/>
    <cellStyle name="20% - Accent5 2 2 2 4" xfId="9049"/>
    <cellStyle name="20% - Accent5 2 2 2 4 2" xfId="19612"/>
    <cellStyle name="20% - Accent5 2 2 2 5" xfId="11268"/>
    <cellStyle name="20% - Accent5 2 2 2 5 2" xfId="21831"/>
    <cellStyle name="20% - Accent5 2 2 2 6" xfId="13487"/>
    <cellStyle name="20% - Accent5 2 2 2 6 2" xfId="24050"/>
    <cellStyle name="20% - Accent5 2 2 2 7" xfId="17387"/>
    <cellStyle name="20% - Accent5 2 2 3" xfId="625"/>
    <cellStyle name="20% - Accent5 2 2 3 2" xfId="8307"/>
    <cellStyle name="20% - Accent5 2 2 3 2 2" xfId="10526"/>
    <cellStyle name="20% - Accent5 2 2 3 2 2 2" xfId="21089"/>
    <cellStyle name="20% - Accent5 2 2 3 2 3" xfId="12745"/>
    <cellStyle name="20% - Accent5 2 2 3 2 3 2" xfId="23308"/>
    <cellStyle name="20% - Accent5 2 2 3 2 4" xfId="14964"/>
    <cellStyle name="20% - Accent5 2 2 3 2 4 2" xfId="25527"/>
    <cellStyle name="20% - Accent5 2 2 3 2 5" xfId="18870"/>
    <cellStyle name="20% - Accent5 2 2 3 3" xfId="7574"/>
    <cellStyle name="20% - Accent5 2 2 3 3 2" xfId="9793"/>
    <cellStyle name="20% - Accent5 2 2 3 3 2 2" xfId="20356"/>
    <cellStyle name="20% - Accent5 2 2 3 3 3" xfId="12012"/>
    <cellStyle name="20% - Accent5 2 2 3 3 3 2" xfId="22575"/>
    <cellStyle name="20% - Accent5 2 2 3 3 4" xfId="14231"/>
    <cellStyle name="20% - Accent5 2 2 3 3 4 2" xfId="24794"/>
    <cellStyle name="20% - Accent5 2 2 3 3 5" xfId="18137"/>
    <cellStyle name="20% - Accent5 2 2 3 4" xfId="9050"/>
    <cellStyle name="20% - Accent5 2 2 3 4 2" xfId="19613"/>
    <cellStyle name="20% - Accent5 2 2 3 5" xfId="11269"/>
    <cellStyle name="20% - Accent5 2 2 3 5 2" xfId="21832"/>
    <cellStyle name="20% - Accent5 2 2 3 6" xfId="13488"/>
    <cellStyle name="20% - Accent5 2 2 3 6 2" xfId="24051"/>
    <cellStyle name="20% - Accent5 2 2 3 7" xfId="17388"/>
    <cellStyle name="20% - Accent5 2 2 4" xfId="626"/>
    <cellStyle name="20% - Accent5 2 2 4 2" xfId="8308"/>
    <cellStyle name="20% - Accent5 2 2 4 2 2" xfId="10527"/>
    <cellStyle name="20% - Accent5 2 2 4 2 2 2" xfId="21090"/>
    <cellStyle name="20% - Accent5 2 2 4 2 3" xfId="12746"/>
    <cellStyle name="20% - Accent5 2 2 4 2 3 2" xfId="23309"/>
    <cellStyle name="20% - Accent5 2 2 4 2 4" xfId="14965"/>
    <cellStyle name="20% - Accent5 2 2 4 2 4 2" xfId="25528"/>
    <cellStyle name="20% - Accent5 2 2 4 2 5" xfId="18871"/>
    <cellStyle name="20% - Accent5 2 2 4 3" xfId="7575"/>
    <cellStyle name="20% - Accent5 2 2 4 3 2" xfId="9794"/>
    <cellStyle name="20% - Accent5 2 2 4 3 2 2" xfId="20357"/>
    <cellStyle name="20% - Accent5 2 2 4 3 3" xfId="12013"/>
    <cellStyle name="20% - Accent5 2 2 4 3 3 2" xfId="22576"/>
    <cellStyle name="20% - Accent5 2 2 4 3 4" xfId="14232"/>
    <cellStyle name="20% - Accent5 2 2 4 3 4 2" xfId="24795"/>
    <cellStyle name="20% - Accent5 2 2 4 3 5" xfId="18138"/>
    <cellStyle name="20% - Accent5 2 2 4 4" xfId="9051"/>
    <cellStyle name="20% - Accent5 2 2 4 4 2" xfId="19614"/>
    <cellStyle name="20% - Accent5 2 2 4 5" xfId="11270"/>
    <cellStyle name="20% - Accent5 2 2 4 5 2" xfId="21833"/>
    <cellStyle name="20% - Accent5 2 2 4 6" xfId="13489"/>
    <cellStyle name="20% - Accent5 2 2 4 6 2" xfId="24052"/>
    <cellStyle name="20% - Accent5 2 2 4 7" xfId="17389"/>
    <cellStyle name="20% - Accent5 2 2 5" xfId="627"/>
    <cellStyle name="20% - Accent5 2 2 5 2" xfId="8309"/>
    <cellStyle name="20% - Accent5 2 2 5 2 2" xfId="10528"/>
    <cellStyle name="20% - Accent5 2 2 5 2 2 2" xfId="21091"/>
    <cellStyle name="20% - Accent5 2 2 5 2 3" xfId="12747"/>
    <cellStyle name="20% - Accent5 2 2 5 2 3 2" xfId="23310"/>
    <cellStyle name="20% - Accent5 2 2 5 2 4" xfId="14966"/>
    <cellStyle name="20% - Accent5 2 2 5 2 4 2" xfId="25529"/>
    <cellStyle name="20% - Accent5 2 2 5 2 5" xfId="18872"/>
    <cellStyle name="20% - Accent5 2 2 5 3" xfId="7576"/>
    <cellStyle name="20% - Accent5 2 2 5 3 2" xfId="9795"/>
    <cellStyle name="20% - Accent5 2 2 5 3 2 2" xfId="20358"/>
    <cellStyle name="20% - Accent5 2 2 5 3 3" xfId="12014"/>
    <cellStyle name="20% - Accent5 2 2 5 3 3 2" xfId="22577"/>
    <cellStyle name="20% - Accent5 2 2 5 3 4" xfId="14233"/>
    <cellStyle name="20% - Accent5 2 2 5 3 4 2" xfId="24796"/>
    <cellStyle name="20% - Accent5 2 2 5 3 5" xfId="18139"/>
    <cellStyle name="20% - Accent5 2 2 5 4" xfId="9052"/>
    <cellStyle name="20% - Accent5 2 2 5 4 2" xfId="19615"/>
    <cellStyle name="20% - Accent5 2 2 5 5" xfId="11271"/>
    <cellStyle name="20% - Accent5 2 2 5 5 2" xfId="21834"/>
    <cellStyle name="20% - Accent5 2 2 5 6" xfId="13490"/>
    <cellStyle name="20% - Accent5 2 2 5 6 2" xfId="24053"/>
    <cellStyle name="20% - Accent5 2 2 5 7" xfId="17390"/>
    <cellStyle name="20% - Accent5 2 2 6" xfId="628"/>
    <cellStyle name="20% - Accent5 2 2 6 2" xfId="8310"/>
    <cellStyle name="20% - Accent5 2 2 6 2 2" xfId="10529"/>
    <cellStyle name="20% - Accent5 2 2 6 2 2 2" xfId="21092"/>
    <cellStyle name="20% - Accent5 2 2 6 2 3" xfId="12748"/>
    <cellStyle name="20% - Accent5 2 2 6 2 3 2" xfId="23311"/>
    <cellStyle name="20% - Accent5 2 2 6 2 4" xfId="14967"/>
    <cellStyle name="20% - Accent5 2 2 6 2 4 2" xfId="25530"/>
    <cellStyle name="20% - Accent5 2 2 6 2 5" xfId="18873"/>
    <cellStyle name="20% - Accent5 2 2 6 3" xfId="7577"/>
    <cellStyle name="20% - Accent5 2 2 6 3 2" xfId="9796"/>
    <cellStyle name="20% - Accent5 2 2 6 3 2 2" xfId="20359"/>
    <cellStyle name="20% - Accent5 2 2 6 3 3" xfId="12015"/>
    <cellStyle name="20% - Accent5 2 2 6 3 3 2" xfId="22578"/>
    <cellStyle name="20% - Accent5 2 2 6 3 4" xfId="14234"/>
    <cellStyle name="20% - Accent5 2 2 6 3 4 2" xfId="24797"/>
    <cellStyle name="20% - Accent5 2 2 6 3 5" xfId="18140"/>
    <cellStyle name="20% - Accent5 2 2 6 4" xfId="9053"/>
    <cellStyle name="20% - Accent5 2 2 6 4 2" xfId="19616"/>
    <cellStyle name="20% - Accent5 2 2 6 5" xfId="11272"/>
    <cellStyle name="20% - Accent5 2 2 6 5 2" xfId="21835"/>
    <cellStyle name="20% - Accent5 2 2 6 6" xfId="13491"/>
    <cellStyle name="20% - Accent5 2 2 6 6 2" xfId="24054"/>
    <cellStyle name="20% - Accent5 2 2 6 7" xfId="17391"/>
    <cellStyle name="20% - Accent5 2 2 7" xfId="629"/>
    <cellStyle name="20% - Accent5 2 2 7 2" xfId="8311"/>
    <cellStyle name="20% - Accent5 2 2 7 2 2" xfId="10530"/>
    <cellStyle name="20% - Accent5 2 2 7 2 2 2" xfId="21093"/>
    <cellStyle name="20% - Accent5 2 2 7 2 3" xfId="12749"/>
    <cellStyle name="20% - Accent5 2 2 7 2 3 2" xfId="23312"/>
    <cellStyle name="20% - Accent5 2 2 7 2 4" xfId="14968"/>
    <cellStyle name="20% - Accent5 2 2 7 2 4 2" xfId="25531"/>
    <cellStyle name="20% - Accent5 2 2 7 2 5" xfId="18874"/>
    <cellStyle name="20% - Accent5 2 2 7 3" xfId="7578"/>
    <cellStyle name="20% - Accent5 2 2 7 3 2" xfId="9797"/>
    <cellStyle name="20% - Accent5 2 2 7 3 2 2" xfId="20360"/>
    <cellStyle name="20% - Accent5 2 2 7 3 3" xfId="12016"/>
    <cellStyle name="20% - Accent5 2 2 7 3 3 2" xfId="22579"/>
    <cellStyle name="20% - Accent5 2 2 7 3 4" xfId="14235"/>
    <cellStyle name="20% - Accent5 2 2 7 3 4 2" xfId="24798"/>
    <cellStyle name="20% - Accent5 2 2 7 3 5" xfId="18141"/>
    <cellStyle name="20% - Accent5 2 2 7 4" xfId="9054"/>
    <cellStyle name="20% - Accent5 2 2 7 4 2" xfId="19617"/>
    <cellStyle name="20% - Accent5 2 2 7 5" xfId="11273"/>
    <cellStyle name="20% - Accent5 2 2 7 5 2" xfId="21836"/>
    <cellStyle name="20% - Accent5 2 2 7 6" xfId="13492"/>
    <cellStyle name="20% - Accent5 2 2 7 6 2" xfId="24055"/>
    <cellStyle name="20% - Accent5 2 2 7 7" xfId="17392"/>
    <cellStyle name="20% - Accent5 2 2 8" xfId="630"/>
    <cellStyle name="20% - Accent5 2 2 8 2" xfId="8312"/>
    <cellStyle name="20% - Accent5 2 2 8 2 2" xfId="10531"/>
    <cellStyle name="20% - Accent5 2 2 8 2 2 2" xfId="21094"/>
    <cellStyle name="20% - Accent5 2 2 8 2 3" xfId="12750"/>
    <cellStyle name="20% - Accent5 2 2 8 2 3 2" xfId="23313"/>
    <cellStyle name="20% - Accent5 2 2 8 2 4" xfId="14969"/>
    <cellStyle name="20% - Accent5 2 2 8 2 4 2" xfId="25532"/>
    <cellStyle name="20% - Accent5 2 2 8 2 5" xfId="18875"/>
    <cellStyle name="20% - Accent5 2 2 8 3" xfId="7579"/>
    <cellStyle name="20% - Accent5 2 2 8 3 2" xfId="9798"/>
    <cellStyle name="20% - Accent5 2 2 8 3 2 2" xfId="20361"/>
    <cellStyle name="20% - Accent5 2 2 8 3 3" xfId="12017"/>
    <cellStyle name="20% - Accent5 2 2 8 3 3 2" xfId="22580"/>
    <cellStyle name="20% - Accent5 2 2 8 3 4" xfId="14236"/>
    <cellStyle name="20% - Accent5 2 2 8 3 4 2" xfId="24799"/>
    <cellStyle name="20% - Accent5 2 2 8 3 5" xfId="18142"/>
    <cellStyle name="20% - Accent5 2 2 8 4" xfId="9055"/>
    <cellStyle name="20% - Accent5 2 2 8 4 2" xfId="19618"/>
    <cellStyle name="20% - Accent5 2 2 8 5" xfId="11274"/>
    <cellStyle name="20% - Accent5 2 2 8 5 2" xfId="21837"/>
    <cellStyle name="20% - Accent5 2 2 8 6" xfId="13493"/>
    <cellStyle name="20% - Accent5 2 2 8 6 2" xfId="24056"/>
    <cellStyle name="20% - Accent5 2 2 8 7" xfId="17393"/>
    <cellStyle name="20% - Accent5 2 2 9" xfId="631"/>
    <cellStyle name="20% - Accent5 2 2 9 2" xfId="8313"/>
    <cellStyle name="20% - Accent5 2 2 9 2 2" xfId="10532"/>
    <cellStyle name="20% - Accent5 2 2 9 2 2 2" xfId="21095"/>
    <cellStyle name="20% - Accent5 2 2 9 2 3" xfId="12751"/>
    <cellStyle name="20% - Accent5 2 2 9 2 3 2" xfId="23314"/>
    <cellStyle name="20% - Accent5 2 2 9 2 4" xfId="14970"/>
    <cellStyle name="20% - Accent5 2 2 9 2 4 2" xfId="25533"/>
    <cellStyle name="20% - Accent5 2 2 9 2 5" xfId="18876"/>
    <cellStyle name="20% - Accent5 2 2 9 3" xfId="7580"/>
    <cellStyle name="20% - Accent5 2 2 9 3 2" xfId="9799"/>
    <cellStyle name="20% - Accent5 2 2 9 3 2 2" xfId="20362"/>
    <cellStyle name="20% - Accent5 2 2 9 3 3" xfId="12018"/>
    <cellStyle name="20% - Accent5 2 2 9 3 3 2" xfId="22581"/>
    <cellStyle name="20% - Accent5 2 2 9 3 4" xfId="14237"/>
    <cellStyle name="20% - Accent5 2 2 9 3 4 2" xfId="24800"/>
    <cellStyle name="20% - Accent5 2 2 9 3 5" xfId="18143"/>
    <cellStyle name="20% - Accent5 2 2 9 4" xfId="9056"/>
    <cellStyle name="20% - Accent5 2 2 9 4 2" xfId="19619"/>
    <cellStyle name="20% - Accent5 2 2 9 5" xfId="11275"/>
    <cellStyle name="20% - Accent5 2 2 9 5 2" xfId="21838"/>
    <cellStyle name="20% - Accent5 2 2 9 6" xfId="13494"/>
    <cellStyle name="20% - Accent5 2 2 9 6 2" xfId="24057"/>
    <cellStyle name="20% - Accent5 2 2 9 7" xfId="17394"/>
    <cellStyle name="20% - Accent5 2 3" xfId="632"/>
    <cellStyle name="20% - Accent5 2 3 10" xfId="8314"/>
    <cellStyle name="20% - Accent5 2 3 10 2" xfId="10533"/>
    <cellStyle name="20% - Accent5 2 3 10 2 2" xfId="21096"/>
    <cellStyle name="20% - Accent5 2 3 10 3" xfId="12752"/>
    <cellStyle name="20% - Accent5 2 3 10 3 2" xfId="23315"/>
    <cellStyle name="20% - Accent5 2 3 10 4" xfId="14971"/>
    <cellStyle name="20% - Accent5 2 3 10 4 2" xfId="25534"/>
    <cellStyle name="20% - Accent5 2 3 10 5" xfId="18877"/>
    <cellStyle name="20% - Accent5 2 3 11" xfId="7581"/>
    <cellStyle name="20% - Accent5 2 3 11 2" xfId="9800"/>
    <cellStyle name="20% - Accent5 2 3 11 2 2" xfId="20363"/>
    <cellStyle name="20% - Accent5 2 3 11 3" xfId="12019"/>
    <cellStyle name="20% - Accent5 2 3 11 3 2" xfId="22582"/>
    <cellStyle name="20% - Accent5 2 3 11 4" xfId="14238"/>
    <cellStyle name="20% - Accent5 2 3 11 4 2" xfId="24801"/>
    <cellStyle name="20% - Accent5 2 3 11 5" xfId="18144"/>
    <cellStyle name="20% - Accent5 2 3 12" xfId="9057"/>
    <cellStyle name="20% - Accent5 2 3 12 2" xfId="19620"/>
    <cellStyle name="20% - Accent5 2 3 13" xfId="11276"/>
    <cellStyle name="20% - Accent5 2 3 13 2" xfId="21839"/>
    <cellStyle name="20% - Accent5 2 3 14" xfId="13495"/>
    <cellStyle name="20% - Accent5 2 3 14 2" xfId="24058"/>
    <cellStyle name="20% - Accent5 2 3 15" xfId="17395"/>
    <cellStyle name="20% - Accent5 2 3 2" xfId="633"/>
    <cellStyle name="20% - Accent5 2 3 2 2" xfId="8315"/>
    <cellStyle name="20% - Accent5 2 3 2 2 2" xfId="10534"/>
    <cellStyle name="20% - Accent5 2 3 2 2 2 2" xfId="21097"/>
    <cellStyle name="20% - Accent5 2 3 2 2 3" xfId="12753"/>
    <cellStyle name="20% - Accent5 2 3 2 2 3 2" xfId="23316"/>
    <cellStyle name="20% - Accent5 2 3 2 2 4" xfId="14972"/>
    <cellStyle name="20% - Accent5 2 3 2 2 4 2" xfId="25535"/>
    <cellStyle name="20% - Accent5 2 3 2 2 5" xfId="18878"/>
    <cellStyle name="20% - Accent5 2 3 2 3" xfId="7582"/>
    <cellStyle name="20% - Accent5 2 3 2 3 2" xfId="9801"/>
    <cellStyle name="20% - Accent5 2 3 2 3 2 2" xfId="20364"/>
    <cellStyle name="20% - Accent5 2 3 2 3 3" xfId="12020"/>
    <cellStyle name="20% - Accent5 2 3 2 3 3 2" xfId="22583"/>
    <cellStyle name="20% - Accent5 2 3 2 3 4" xfId="14239"/>
    <cellStyle name="20% - Accent5 2 3 2 3 4 2" xfId="24802"/>
    <cellStyle name="20% - Accent5 2 3 2 3 5" xfId="18145"/>
    <cellStyle name="20% - Accent5 2 3 2 4" xfId="9058"/>
    <cellStyle name="20% - Accent5 2 3 2 4 2" xfId="19621"/>
    <cellStyle name="20% - Accent5 2 3 2 5" xfId="11277"/>
    <cellStyle name="20% - Accent5 2 3 2 5 2" xfId="21840"/>
    <cellStyle name="20% - Accent5 2 3 2 6" xfId="13496"/>
    <cellStyle name="20% - Accent5 2 3 2 6 2" xfId="24059"/>
    <cellStyle name="20% - Accent5 2 3 2 7" xfId="17396"/>
    <cellStyle name="20% - Accent5 2 3 3" xfId="634"/>
    <cellStyle name="20% - Accent5 2 3 3 2" xfId="8316"/>
    <cellStyle name="20% - Accent5 2 3 3 2 2" xfId="10535"/>
    <cellStyle name="20% - Accent5 2 3 3 2 2 2" xfId="21098"/>
    <cellStyle name="20% - Accent5 2 3 3 2 3" xfId="12754"/>
    <cellStyle name="20% - Accent5 2 3 3 2 3 2" xfId="23317"/>
    <cellStyle name="20% - Accent5 2 3 3 2 4" xfId="14973"/>
    <cellStyle name="20% - Accent5 2 3 3 2 4 2" xfId="25536"/>
    <cellStyle name="20% - Accent5 2 3 3 2 5" xfId="18879"/>
    <cellStyle name="20% - Accent5 2 3 3 3" xfId="7583"/>
    <cellStyle name="20% - Accent5 2 3 3 3 2" xfId="9802"/>
    <cellStyle name="20% - Accent5 2 3 3 3 2 2" xfId="20365"/>
    <cellStyle name="20% - Accent5 2 3 3 3 3" xfId="12021"/>
    <cellStyle name="20% - Accent5 2 3 3 3 3 2" xfId="22584"/>
    <cellStyle name="20% - Accent5 2 3 3 3 4" xfId="14240"/>
    <cellStyle name="20% - Accent5 2 3 3 3 4 2" xfId="24803"/>
    <cellStyle name="20% - Accent5 2 3 3 3 5" xfId="18146"/>
    <cellStyle name="20% - Accent5 2 3 3 4" xfId="9059"/>
    <cellStyle name="20% - Accent5 2 3 3 4 2" xfId="19622"/>
    <cellStyle name="20% - Accent5 2 3 3 5" xfId="11278"/>
    <cellStyle name="20% - Accent5 2 3 3 5 2" xfId="21841"/>
    <cellStyle name="20% - Accent5 2 3 3 6" xfId="13497"/>
    <cellStyle name="20% - Accent5 2 3 3 6 2" xfId="24060"/>
    <cellStyle name="20% - Accent5 2 3 3 7" xfId="17397"/>
    <cellStyle name="20% - Accent5 2 3 4" xfId="635"/>
    <cellStyle name="20% - Accent5 2 3 4 2" xfId="8317"/>
    <cellStyle name="20% - Accent5 2 3 4 2 2" xfId="10536"/>
    <cellStyle name="20% - Accent5 2 3 4 2 2 2" xfId="21099"/>
    <cellStyle name="20% - Accent5 2 3 4 2 3" xfId="12755"/>
    <cellStyle name="20% - Accent5 2 3 4 2 3 2" xfId="23318"/>
    <cellStyle name="20% - Accent5 2 3 4 2 4" xfId="14974"/>
    <cellStyle name="20% - Accent5 2 3 4 2 4 2" xfId="25537"/>
    <cellStyle name="20% - Accent5 2 3 4 2 5" xfId="18880"/>
    <cellStyle name="20% - Accent5 2 3 4 3" xfId="7584"/>
    <cellStyle name="20% - Accent5 2 3 4 3 2" xfId="9803"/>
    <cellStyle name="20% - Accent5 2 3 4 3 2 2" xfId="20366"/>
    <cellStyle name="20% - Accent5 2 3 4 3 3" xfId="12022"/>
    <cellStyle name="20% - Accent5 2 3 4 3 3 2" xfId="22585"/>
    <cellStyle name="20% - Accent5 2 3 4 3 4" xfId="14241"/>
    <cellStyle name="20% - Accent5 2 3 4 3 4 2" xfId="24804"/>
    <cellStyle name="20% - Accent5 2 3 4 3 5" xfId="18147"/>
    <cellStyle name="20% - Accent5 2 3 4 4" xfId="9060"/>
    <cellStyle name="20% - Accent5 2 3 4 4 2" xfId="19623"/>
    <cellStyle name="20% - Accent5 2 3 4 5" xfId="11279"/>
    <cellStyle name="20% - Accent5 2 3 4 5 2" xfId="21842"/>
    <cellStyle name="20% - Accent5 2 3 4 6" xfId="13498"/>
    <cellStyle name="20% - Accent5 2 3 4 6 2" xfId="24061"/>
    <cellStyle name="20% - Accent5 2 3 4 7" xfId="17398"/>
    <cellStyle name="20% - Accent5 2 3 5" xfId="636"/>
    <cellStyle name="20% - Accent5 2 3 5 2" xfId="8318"/>
    <cellStyle name="20% - Accent5 2 3 5 2 2" xfId="10537"/>
    <cellStyle name="20% - Accent5 2 3 5 2 2 2" xfId="21100"/>
    <cellStyle name="20% - Accent5 2 3 5 2 3" xfId="12756"/>
    <cellStyle name="20% - Accent5 2 3 5 2 3 2" xfId="23319"/>
    <cellStyle name="20% - Accent5 2 3 5 2 4" xfId="14975"/>
    <cellStyle name="20% - Accent5 2 3 5 2 4 2" xfId="25538"/>
    <cellStyle name="20% - Accent5 2 3 5 2 5" xfId="18881"/>
    <cellStyle name="20% - Accent5 2 3 5 3" xfId="7585"/>
    <cellStyle name="20% - Accent5 2 3 5 3 2" xfId="9804"/>
    <cellStyle name="20% - Accent5 2 3 5 3 2 2" xfId="20367"/>
    <cellStyle name="20% - Accent5 2 3 5 3 3" xfId="12023"/>
    <cellStyle name="20% - Accent5 2 3 5 3 3 2" xfId="22586"/>
    <cellStyle name="20% - Accent5 2 3 5 3 4" xfId="14242"/>
    <cellStyle name="20% - Accent5 2 3 5 3 4 2" xfId="24805"/>
    <cellStyle name="20% - Accent5 2 3 5 3 5" xfId="18148"/>
    <cellStyle name="20% - Accent5 2 3 5 4" xfId="9061"/>
    <cellStyle name="20% - Accent5 2 3 5 4 2" xfId="19624"/>
    <cellStyle name="20% - Accent5 2 3 5 5" xfId="11280"/>
    <cellStyle name="20% - Accent5 2 3 5 5 2" xfId="21843"/>
    <cellStyle name="20% - Accent5 2 3 5 6" xfId="13499"/>
    <cellStyle name="20% - Accent5 2 3 5 6 2" xfId="24062"/>
    <cellStyle name="20% - Accent5 2 3 5 7" xfId="17399"/>
    <cellStyle name="20% - Accent5 2 3 6" xfId="637"/>
    <cellStyle name="20% - Accent5 2 3 6 2" xfId="8319"/>
    <cellStyle name="20% - Accent5 2 3 6 2 2" xfId="10538"/>
    <cellStyle name="20% - Accent5 2 3 6 2 2 2" xfId="21101"/>
    <cellStyle name="20% - Accent5 2 3 6 2 3" xfId="12757"/>
    <cellStyle name="20% - Accent5 2 3 6 2 3 2" xfId="23320"/>
    <cellStyle name="20% - Accent5 2 3 6 2 4" xfId="14976"/>
    <cellStyle name="20% - Accent5 2 3 6 2 4 2" xfId="25539"/>
    <cellStyle name="20% - Accent5 2 3 6 2 5" xfId="18882"/>
    <cellStyle name="20% - Accent5 2 3 6 3" xfId="7586"/>
    <cellStyle name="20% - Accent5 2 3 6 3 2" xfId="9805"/>
    <cellStyle name="20% - Accent5 2 3 6 3 2 2" xfId="20368"/>
    <cellStyle name="20% - Accent5 2 3 6 3 3" xfId="12024"/>
    <cellStyle name="20% - Accent5 2 3 6 3 3 2" xfId="22587"/>
    <cellStyle name="20% - Accent5 2 3 6 3 4" xfId="14243"/>
    <cellStyle name="20% - Accent5 2 3 6 3 4 2" xfId="24806"/>
    <cellStyle name="20% - Accent5 2 3 6 3 5" xfId="18149"/>
    <cellStyle name="20% - Accent5 2 3 6 4" xfId="9062"/>
    <cellStyle name="20% - Accent5 2 3 6 4 2" xfId="19625"/>
    <cellStyle name="20% - Accent5 2 3 6 5" xfId="11281"/>
    <cellStyle name="20% - Accent5 2 3 6 5 2" xfId="21844"/>
    <cellStyle name="20% - Accent5 2 3 6 6" xfId="13500"/>
    <cellStyle name="20% - Accent5 2 3 6 6 2" xfId="24063"/>
    <cellStyle name="20% - Accent5 2 3 6 7" xfId="17400"/>
    <cellStyle name="20% - Accent5 2 3 7" xfId="638"/>
    <cellStyle name="20% - Accent5 2 3 7 2" xfId="8320"/>
    <cellStyle name="20% - Accent5 2 3 7 2 2" xfId="10539"/>
    <cellStyle name="20% - Accent5 2 3 7 2 2 2" xfId="21102"/>
    <cellStyle name="20% - Accent5 2 3 7 2 3" xfId="12758"/>
    <cellStyle name="20% - Accent5 2 3 7 2 3 2" xfId="23321"/>
    <cellStyle name="20% - Accent5 2 3 7 2 4" xfId="14977"/>
    <cellStyle name="20% - Accent5 2 3 7 2 4 2" xfId="25540"/>
    <cellStyle name="20% - Accent5 2 3 7 2 5" xfId="18883"/>
    <cellStyle name="20% - Accent5 2 3 7 3" xfId="7587"/>
    <cellStyle name="20% - Accent5 2 3 7 3 2" xfId="9806"/>
    <cellStyle name="20% - Accent5 2 3 7 3 2 2" xfId="20369"/>
    <cellStyle name="20% - Accent5 2 3 7 3 3" xfId="12025"/>
    <cellStyle name="20% - Accent5 2 3 7 3 3 2" xfId="22588"/>
    <cellStyle name="20% - Accent5 2 3 7 3 4" xfId="14244"/>
    <cellStyle name="20% - Accent5 2 3 7 3 4 2" xfId="24807"/>
    <cellStyle name="20% - Accent5 2 3 7 3 5" xfId="18150"/>
    <cellStyle name="20% - Accent5 2 3 7 4" xfId="9063"/>
    <cellStyle name="20% - Accent5 2 3 7 4 2" xfId="19626"/>
    <cellStyle name="20% - Accent5 2 3 7 5" xfId="11282"/>
    <cellStyle name="20% - Accent5 2 3 7 5 2" xfId="21845"/>
    <cellStyle name="20% - Accent5 2 3 7 6" xfId="13501"/>
    <cellStyle name="20% - Accent5 2 3 7 6 2" xfId="24064"/>
    <cellStyle name="20% - Accent5 2 3 7 7" xfId="17401"/>
    <cellStyle name="20% - Accent5 2 3 8" xfId="639"/>
    <cellStyle name="20% - Accent5 2 3 8 2" xfId="8321"/>
    <cellStyle name="20% - Accent5 2 3 8 2 2" xfId="10540"/>
    <cellStyle name="20% - Accent5 2 3 8 2 2 2" xfId="21103"/>
    <cellStyle name="20% - Accent5 2 3 8 2 3" xfId="12759"/>
    <cellStyle name="20% - Accent5 2 3 8 2 3 2" xfId="23322"/>
    <cellStyle name="20% - Accent5 2 3 8 2 4" xfId="14978"/>
    <cellStyle name="20% - Accent5 2 3 8 2 4 2" xfId="25541"/>
    <cellStyle name="20% - Accent5 2 3 8 2 5" xfId="18884"/>
    <cellStyle name="20% - Accent5 2 3 8 3" xfId="7588"/>
    <cellStyle name="20% - Accent5 2 3 8 3 2" xfId="9807"/>
    <cellStyle name="20% - Accent5 2 3 8 3 2 2" xfId="20370"/>
    <cellStyle name="20% - Accent5 2 3 8 3 3" xfId="12026"/>
    <cellStyle name="20% - Accent5 2 3 8 3 3 2" xfId="22589"/>
    <cellStyle name="20% - Accent5 2 3 8 3 4" xfId="14245"/>
    <cellStyle name="20% - Accent5 2 3 8 3 4 2" xfId="24808"/>
    <cellStyle name="20% - Accent5 2 3 8 3 5" xfId="18151"/>
    <cellStyle name="20% - Accent5 2 3 8 4" xfId="9064"/>
    <cellStyle name="20% - Accent5 2 3 8 4 2" xfId="19627"/>
    <cellStyle name="20% - Accent5 2 3 8 5" xfId="11283"/>
    <cellStyle name="20% - Accent5 2 3 8 5 2" xfId="21846"/>
    <cellStyle name="20% - Accent5 2 3 8 6" xfId="13502"/>
    <cellStyle name="20% - Accent5 2 3 8 6 2" xfId="24065"/>
    <cellStyle name="20% - Accent5 2 3 8 7" xfId="17402"/>
    <cellStyle name="20% - Accent5 2 3 9" xfId="640"/>
    <cellStyle name="20% - Accent5 2 3 9 2" xfId="8322"/>
    <cellStyle name="20% - Accent5 2 3 9 2 2" xfId="10541"/>
    <cellStyle name="20% - Accent5 2 3 9 2 2 2" xfId="21104"/>
    <cellStyle name="20% - Accent5 2 3 9 2 3" xfId="12760"/>
    <cellStyle name="20% - Accent5 2 3 9 2 3 2" xfId="23323"/>
    <cellStyle name="20% - Accent5 2 3 9 2 4" xfId="14979"/>
    <cellStyle name="20% - Accent5 2 3 9 2 4 2" xfId="25542"/>
    <cellStyle name="20% - Accent5 2 3 9 2 5" xfId="18885"/>
    <cellStyle name="20% - Accent5 2 3 9 3" xfId="7589"/>
    <cellStyle name="20% - Accent5 2 3 9 3 2" xfId="9808"/>
    <cellStyle name="20% - Accent5 2 3 9 3 2 2" xfId="20371"/>
    <cellStyle name="20% - Accent5 2 3 9 3 3" xfId="12027"/>
    <cellStyle name="20% - Accent5 2 3 9 3 3 2" xfId="22590"/>
    <cellStyle name="20% - Accent5 2 3 9 3 4" xfId="14246"/>
    <cellStyle name="20% - Accent5 2 3 9 3 4 2" xfId="24809"/>
    <cellStyle name="20% - Accent5 2 3 9 3 5" xfId="18152"/>
    <cellStyle name="20% - Accent5 2 3 9 4" xfId="9065"/>
    <cellStyle name="20% - Accent5 2 3 9 4 2" xfId="19628"/>
    <cellStyle name="20% - Accent5 2 3 9 5" xfId="11284"/>
    <cellStyle name="20% - Accent5 2 3 9 5 2" xfId="21847"/>
    <cellStyle name="20% - Accent5 2 3 9 6" xfId="13503"/>
    <cellStyle name="20% - Accent5 2 3 9 6 2" xfId="24066"/>
    <cellStyle name="20% - Accent5 2 3 9 7" xfId="17403"/>
    <cellStyle name="20% - Accent5 2 4" xfId="641"/>
    <cellStyle name="20% - Accent5 2 4 10" xfId="8323"/>
    <cellStyle name="20% - Accent5 2 4 10 2" xfId="10542"/>
    <cellStyle name="20% - Accent5 2 4 10 2 2" xfId="21105"/>
    <cellStyle name="20% - Accent5 2 4 10 3" xfId="12761"/>
    <cellStyle name="20% - Accent5 2 4 10 3 2" xfId="23324"/>
    <cellStyle name="20% - Accent5 2 4 10 4" xfId="14980"/>
    <cellStyle name="20% - Accent5 2 4 10 4 2" xfId="25543"/>
    <cellStyle name="20% - Accent5 2 4 10 5" xfId="18886"/>
    <cellStyle name="20% - Accent5 2 4 11" xfId="7590"/>
    <cellStyle name="20% - Accent5 2 4 11 2" xfId="9809"/>
    <cellStyle name="20% - Accent5 2 4 11 2 2" xfId="20372"/>
    <cellStyle name="20% - Accent5 2 4 11 3" xfId="12028"/>
    <cellStyle name="20% - Accent5 2 4 11 3 2" xfId="22591"/>
    <cellStyle name="20% - Accent5 2 4 11 4" xfId="14247"/>
    <cellStyle name="20% - Accent5 2 4 11 4 2" xfId="24810"/>
    <cellStyle name="20% - Accent5 2 4 11 5" xfId="18153"/>
    <cellStyle name="20% - Accent5 2 4 12" xfId="9066"/>
    <cellStyle name="20% - Accent5 2 4 12 2" xfId="19629"/>
    <cellStyle name="20% - Accent5 2 4 13" xfId="11285"/>
    <cellStyle name="20% - Accent5 2 4 13 2" xfId="21848"/>
    <cellStyle name="20% - Accent5 2 4 14" xfId="13504"/>
    <cellStyle name="20% - Accent5 2 4 14 2" xfId="24067"/>
    <cellStyle name="20% - Accent5 2 4 15" xfId="17404"/>
    <cellStyle name="20% - Accent5 2 4 2" xfId="642"/>
    <cellStyle name="20% - Accent5 2 4 2 2" xfId="8324"/>
    <cellStyle name="20% - Accent5 2 4 2 2 2" xfId="10543"/>
    <cellStyle name="20% - Accent5 2 4 2 2 2 2" xfId="21106"/>
    <cellStyle name="20% - Accent5 2 4 2 2 3" xfId="12762"/>
    <cellStyle name="20% - Accent5 2 4 2 2 3 2" xfId="23325"/>
    <cellStyle name="20% - Accent5 2 4 2 2 4" xfId="14981"/>
    <cellStyle name="20% - Accent5 2 4 2 2 4 2" xfId="25544"/>
    <cellStyle name="20% - Accent5 2 4 2 2 5" xfId="18887"/>
    <cellStyle name="20% - Accent5 2 4 2 3" xfId="7591"/>
    <cellStyle name="20% - Accent5 2 4 2 3 2" xfId="9810"/>
    <cellStyle name="20% - Accent5 2 4 2 3 2 2" xfId="20373"/>
    <cellStyle name="20% - Accent5 2 4 2 3 3" xfId="12029"/>
    <cellStyle name="20% - Accent5 2 4 2 3 3 2" xfId="22592"/>
    <cellStyle name="20% - Accent5 2 4 2 3 4" xfId="14248"/>
    <cellStyle name="20% - Accent5 2 4 2 3 4 2" xfId="24811"/>
    <cellStyle name="20% - Accent5 2 4 2 3 5" xfId="18154"/>
    <cellStyle name="20% - Accent5 2 4 2 4" xfId="9067"/>
    <cellStyle name="20% - Accent5 2 4 2 4 2" xfId="19630"/>
    <cellStyle name="20% - Accent5 2 4 2 5" xfId="11286"/>
    <cellStyle name="20% - Accent5 2 4 2 5 2" xfId="21849"/>
    <cellStyle name="20% - Accent5 2 4 2 6" xfId="13505"/>
    <cellStyle name="20% - Accent5 2 4 2 6 2" xfId="24068"/>
    <cellStyle name="20% - Accent5 2 4 2 7" xfId="17405"/>
    <cellStyle name="20% - Accent5 2 4 3" xfId="643"/>
    <cellStyle name="20% - Accent5 2 4 3 2" xfId="8325"/>
    <cellStyle name="20% - Accent5 2 4 3 2 2" xfId="10544"/>
    <cellStyle name="20% - Accent5 2 4 3 2 2 2" xfId="21107"/>
    <cellStyle name="20% - Accent5 2 4 3 2 3" xfId="12763"/>
    <cellStyle name="20% - Accent5 2 4 3 2 3 2" xfId="23326"/>
    <cellStyle name="20% - Accent5 2 4 3 2 4" xfId="14982"/>
    <cellStyle name="20% - Accent5 2 4 3 2 4 2" xfId="25545"/>
    <cellStyle name="20% - Accent5 2 4 3 2 5" xfId="18888"/>
    <cellStyle name="20% - Accent5 2 4 3 3" xfId="7592"/>
    <cellStyle name="20% - Accent5 2 4 3 3 2" xfId="9811"/>
    <cellStyle name="20% - Accent5 2 4 3 3 2 2" xfId="20374"/>
    <cellStyle name="20% - Accent5 2 4 3 3 3" xfId="12030"/>
    <cellStyle name="20% - Accent5 2 4 3 3 3 2" xfId="22593"/>
    <cellStyle name="20% - Accent5 2 4 3 3 4" xfId="14249"/>
    <cellStyle name="20% - Accent5 2 4 3 3 4 2" xfId="24812"/>
    <cellStyle name="20% - Accent5 2 4 3 3 5" xfId="18155"/>
    <cellStyle name="20% - Accent5 2 4 3 4" xfId="9068"/>
    <cellStyle name="20% - Accent5 2 4 3 4 2" xfId="19631"/>
    <cellStyle name="20% - Accent5 2 4 3 5" xfId="11287"/>
    <cellStyle name="20% - Accent5 2 4 3 5 2" xfId="21850"/>
    <cellStyle name="20% - Accent5 2 4 3 6" xfId="13506"/>
    <cellStyle name="20% - Accent5 2 4 3 6 2" xfId="24069"/>
    <cellStyle name="20% - Accent5 2 4 3 7" xfId="17406"/>
    <cellStyle name="20% - Accent5 2 4 4" xfId="644"/>
    <cellStyle name="20% - Accent5 2 4 4 2" xfId="8326"/>
    <cellStyle name="20% - Accent5 2 4 4 2 2" xfId="10545"/>
    <cellStyle name="20% - Accent5 2 4 4 2 2 2" xfId="21108"/>
    <cellStyle name="20% - Accent5 2 4 4 2 3" xfId="12764"/>
    <cellStyle name="20% - Accent5 2 4 4 2 3 2" xfId="23327"/>
    <cellStyle name="20% - Accent5 2 4 4 2 4" xfId="14983"/>
    <cellStyle name="20% - Accent5 2 4 4 2 4 2" xfId="25546"/>
    <cellStyle name="20% - Accent5 2 4 4 2 5" xfId="18889"/>
    <cellStyle name="20% - Accent5 2 4 4 3" xfId="7593"/>
    <cellStyle name="20% - Accent5 2 4 4 3 2" xfId="9812"/>
    <cellStyle name="20% - Accent5 2 4 4 3 2 2" xfId="20375"/>
    <cellStyle name="20% - Accent5 2 4 4 3 3" xfId="12031"/>
    <cellStyle name="20% - Accent5 2 4 4 3 3 2" xfId="22594"/>
    <cellStyle name="20% - Accent5 2 4 4 3 4" xfId="14250"/>
    <cellStyle name="20% - Accent5 2 4 4 3 4 2" xfId="24813"/>
    <cellStyle name="20% - Accent5 2 4 4 3 5" xfId="18156"/>
    <cellStyle name="20% - Accent5 2 4 4 4" xfId="9069"/>
    <cellStyle name="20% - Accent5 2 4 4 4 2" xfId="19632"/>
    <cellStyle name="20% - Accent5 2 4 4 5" xfId="11288"/>
    <cellStyle name="20% - Accent5 2 4 4 5 2" xfId="21851"/>
    <cellStyle name="20% - Accent5 2 4 4 6" xfId="13507"/>
    <cellStyle name="20% - Accent5 2 4 4 6 2" xfId="24070"/>
    <cellStyle name="20% - Accent5 2 4 4 7" xfId="17407"/>
    <cellStyle name="20% - Accent5 2 4 5" xfId="645"/>
    <cellStyle name="20% - Accent5 2 4 5 2" xfId="8327"/>
    <cellStyle name="20% - Accent5 2 4 5 2 2" xfId="10546"/>
    <cellStyle name="20% - Accent5 2 4 5 2 2 2" xfId="21109"/>
    <cellStyle name="20% - Accent5 2 4 5 2 3" xfId="12765"/>
    <cellStyle name="20% - Accent5 2 4 5 2 3 2" xfId="23328"/>
    <cellStyle name="20% - Accent5 2 4 5 2 4" xfId="14984"/>
    <cellStyle name="20% - Accent5 2 4 5 2 4 2" xfId="25547"/>
    <cellStyle name="20% - Accent5 2 4 5 2 5" xfId="18890"/>
    <cellStyle name="20% - Accent5 2 4 5 3" xfId="7594"/>
    <cellStyle name="20% - Accent5 2 4 5 3 2" xfId="9813"/>
    <cellStyle name="20% - Accent5 2 4 5 3 2 2" xfId="20376"/>
    <cellStyle name="20% - Accent5 2 4 5 3 3" xfId="12032"/>
    <cellStyle name="20% - Accent5 2 4 5 3 3 2" xfId="22595"/>
    <cellStyle name="20% - Accent5 2 4 5 3 4" xfId="14251"/>
    <cellStyle name="20% - Accent5 2 4 5 3 4 2" xfId="24814"/>
    <cellStyle name="20% - Accent5 2 4 5 3 5" xfId="18157"/>
    <cellStyle name="20% - Accent5 2 4 5 4" xfId="9070"/>
    <cellStyle name="20% - Accent5 2 4 5 4 2" xfId="19633"/>
    <cellStyle name="20% - Accent5 2 4 5 5" xfId="11289"/>
    <cellStyle name="20% - Accent5 2 4 5 5 2" xfId="21852"/>
    <cellStyle name="20% - Accent5 2 4 5 6" xfId="13508"/>
    <cellStyle name="20% - Accent5 2 4 5 6 2" xfId="24071"/>
    <cellStyle name="20% - Accent5 2 4 5 7" xfId="17408"/>
    <cellStyle name="20% - Accent5 2 4 6" xfId="646"/>
    <cellStyle name="20% - Accent5 2 4 6 2" xfId="8328"/>
    <cellStyle name="20% - Accent5 2 4 6 2 2" xfId="10547"/>
    <cellStyle name="20% - Accent5 2 4 6 2 2 2" xfId="21110"/>
    <cellStyle name="20% - Accent5 2 4 6 2 3" xfId="12766"/>
    <cellStyle name="20% - Accent5 2 4 6 2 3 2" xfId="23329"/>
    <cellStyle name="20% - Accent5 2 4 6 2 4" xfId="14985"/>
    <cellStyle name="20% - Accent5 2 4 6 2 4 2" xfId="25548"/>
    <cellStyle name="20% - Accent5 2 4 6 2 5" xfId="18891"/>
    <cellStyle name="20% - Accent5 2 4 6 3" xfId="7595"/>
    <cellStyle name="20% - Accent5 2 4 6 3 2" xfId="9814"/>
    <cellStyle name="20% - Accent5 2 4 6 3 2 2" xfId="20377"/>
    <cellStyle name="20% - Accent5 2 4 6 3 3" xfId="12033"/>
    <cellStyle name="20% - Accent5 2 4 6 3 3 2" xfId="22596"/>
    <cellStyle name="20% - Accent5 2 4 6 3 4" xfId="14252"/>
    <cellStyle name="20% - Accent5 2 4 6 3 4 2" xfId="24815"/>
    <cellStyle name="20% - Accent5 2 4 6 3 5" xfId="18158"/>
    <cellStyle name="20% - Accent5 2 4 6 4" xfId="9071"/>
    <cellStyle name="20% - Accent5 2 4 6 4 2" xfId="19634"/>
    <cellStyle name="20% - Accent5 2 4 6 5" xfId="11290"/>
    <cellStyle name="20% - Accent5 2 4 6 5 2" xfId="21853"/>
    <cellStyle name="20% - Accent5 2 4 6 6" xfId="13509"/>
    <cellStyle name="20% - Accent5 2 4 6 6 2" xfId="24072"/>
    <cellStyle name="20% - Accent5 2 4 6 7" xfId="17409"/>
    <cellStyle name="20% - Accent5 2 4 7" xfId="647"/>
    <cellStyle name="20% - Accent5 2 4 7 2" xfId="8329"/>
    <cellStyle name="20% - Accent5 2 4 7 2 2" xfId="10548"/>
    <cellStyle name="20% - Accent5 2 4 7 2 2 2" xfId="21111"/>
    <cellStyle name="20% - Accent5 2 4 7 2 3" xfId="12767"/>
    <cellStyle name="20% - Accent5 2 4 7 2 3 2" xfId="23330"/>
    <cellStyle name="20% - Accent5 2 4 7 2 4" xfId="14986"/>
    <cellStyle name="20% - Accent5 2 4 7 2 4 2" xfId="25549"/>
    <cellStyle name="20% - Accent5 2 4 7 2 5" xfId="18892"/>
    <cellStyle name="20% - Accent5 2 4 7 3" xfId="7596"/>
    <cellStyle name="20% - Accent5 2 4 7 3 2" xfId="9815"/>
    <cellStyle name="20% - Accent5 2 4 7 3 2 2" xfId="20378"/>
    <cellStyle name="20% - Accent5 2 4 7 3 3" xfId="12034"/>
    <cellStyle name="20% - Accent5 2 4 7 3 3 2" xfId="22597"/>
    <cellStyle name="20% - Accent5 2 4 7 3 4" xfId="14253"/>
    <cellStyle name="20% - Accent5 2 4 7 3 4 2" xfId="24816"/>
    <cellStyle name="20% - Accent5 2 4 7 3 5" xfId="18159"/>
    <cellStyle name="20% - Accent5 2 4 7 4" xfId="9072"/>
    <cellStyle name="20% - Accent5 2 4 7 4 2" xfId="19635"/>
    <cellStyle name="20% - Accent5 2 4 7 5" xfId="11291"/>
    <cellStyle name="20% - Accent5 2 4 7 5 2" xfId="21854"/>
    <cellStyle name="20% - Accent5 2 4 7 6" xfId="13510"/>
    <cellStyle name="20% - Accent5 2 4 7 6 2" xfId="24073"/>
    <cellStyle name="20% - Accent5 2 4 7 7" xfId="17410"/>
    <cellStyle name="20% - Accent5 2 4 8" xfId="648"/>
    <cellStyle name="20% - Accent5 2 4 8 2" xfId="8330"/>
    <cellStyle name="20% - Accent5 2 4 8 2 2" xfId="10549"/>
    <cellStyle name="20% - Accent5 2 4 8 2 2 2" xfId="21112"/>
    <cellStyle name="20% - Accent5 2 4 8 2 3" xfId="12768"/>
    <cellStyle name="20% - Accent5 2 4 8 2 3 2" xfId="23331"/>
    <cellStyle name="20% - Accent5 2 4 8 2 4" xfId="14987"/>
    <cellStyle name="20% - Accent5 2 4 8 2 4 2" xfId="25550"/>
    <cellStyle name="20% - Accent5 2 4 8 2 5" xfId="18893"/>
    <cellStyle name="20% - Accent5 2 4 8 3" xfId="7597"/>
    <cellStyle name="20% - Accent5 2 4 8 3 2" xfId="9816"/>
    <cellStyle name="20% - Accent5 2 4 8 3 2 2" xfId="20379"/>
    <cellStyle name="20% - Accent5 2 4 8 3 3" xfId="12035"/>
    <cellStyle name="20% - Accent5 2 4 8 3 3 2" xfId="22598"/>
    <cellStyle name="20% - Accent5 2 4 8 3 4" xfId="14254"/>
    <cellStyle name="20% - Accent5 2 4 8 3 4 2" xfId="24817"/>
    <cellStyle name="20% - Accent5 2 4 8 3 5" xfId="18160"/>
    <cellStyle name="20% - Accent5 2 4 8 4" xfId="9073"/>
    <cellStyle name="20% - Accent5 2 4 8 4 2" xfId="19636"/>
    <cellStyle name="20% - Accent5 2 4 8 5" xfId="11292"/>
    <cellStyle name="20% - Accent5 2 4 8 5 2" xfId="21855"/>
    <cellStyle name="20% - Accent5 2 4 8 6" xfId="13511"/>
    <cellStyle name="20% - Accent5 2 4 8 6 2" xfId="24074"/>
    <cellStyle name="20% - Accent5 2 4 8 7" xfId="17411"/>
    <cellStyle name="20% - Accent5 2 4 9" xfId="649"/>
    <cellStyle name="20% - Accent5 2 4 9 2" xfId="8331"/>
    <cellStyle name="20% - Accent5 2 4 9 2 2" xfId="10550"/>
    <cellStyle name="20% - Accent5 2 4 9 2 2 2" xfId="21113"/>
    <cellStyle name="20% - Accent5 2 4 9 2 3" xfId="12769"/>
    <cellStyle name="20% - Accent5 2 4 9 2 3 2" xfId="23332"/>
    <cellStyle name="20% - Accent5 2 4 9 2 4" xfId="14988"/>
    <cellStyle name="20% - Accent5 2 4 9 2 4 2" xfId="25551"/>
    <cellStyle name="20% - Accent5 2 4 9 2 5" xfId="18894"/>
    <cellStyle name="20% - Accent5 2 4 9 3" xfId="7598"/>
    <cellStyle name="20% - Accent5 2 4 9 3 2" xfId="9817"/>
    <cellStyle name="20% - Accent5 2 4 9 3 2 2" xfId="20380"/>
    <cellStyle name="20% - Accent5 2 4 9 3 3" xfId="12036"/>
    <cellStyle name="20% - Accent5 2 4 9 3 3 2" xfId="22599"/>
    <cellStyle name="20% - Accent5 2 4 9 3 4" xfId="14255"/>
    <cellStyle name="20% - Accent5 2 4 9 3 4 2" xfId="24818"/>
    <cellStyle name="20% - Accent5 2 4 9 3 5" xfId="18161"/>
    <cellStyle name="20% - Accent5 2 4 9 4" xfId="9074"/>
    <cellStyle name="20% - Accent5 2 4 9 4 2" xfId="19637"/>
    <cellStyle name="20% - Accent5 2 4 9 5" xfId="11293"/>
    <cellStyle name="20% - Accent5 2 4 9 5 2" xfId="21856"/>
    <cellStyle name="20% - Accent5 2 4 9 6" xfId="13512"/>
    <cellStyle name="20% - Accent5 2 4 9 6 2" xfId="24075"/>
    <cellStyle name="20% - Accent5 2 4 9 7" xfId="17412"/>
    <cellStyle name="20% - Accent5 2 5" xfId="650"/>
    <cellStyle name="20% - Accent5 2 5 10" xfId="13513"/>
    <cellStyle name="20% - Accent5 2 5 10 2" xfId="24076"/>
    <cellStyle name="20% - Accent5 2 5 11" xfId="17413"/>
    <cellStyle name="20% - Accent5 2 5 2" xfId="651"/>
    <cellStyle name="20% - Accent5 2 5 2 2" xfId="8333"/>
    <cellStyle name="20% - Accent5 2 5 2 2 2" xfId="10552"/>
    <cellStyle name="20% - Accent5 2 5 2 2 2 2" xfId="21115"/>
    <cellStyle name="20% - Accent5 2 5 2 2 3" xfId="12771"/>
    <cellStyle name="20% - Accent5 2 5 2 2 3 2" xfId="23334"/>
    <cellStyle name="20% - Accent5 2 5 2 2 4" xfId="14990"/>
    <cellStyle name="20% - Accent5 2 5 2 2 4 2" xfId="25553"/>
    <cellStyle name="20% - Accent5 2 5 2 2 5" xfId="18896"/>
    <cellStyle name="20% - Accent5 2 5 2 3" xfId="7600"/>
    <cellStyle name="20% - Accent5 2 5 2 3 2" xfId="9819"/>
    <cellStyle name="20% - Accent5 2 5 2 3 2 2" xfId="20382"/>
    <cellStyle name="20% - Accent5 2 5 2 3 3" xfId="12038"/>
    <cellStyle name="20% - Accent5 2 5 2 3 3 2" xfId="22601"/>
    <cellStyle name="20% - Accent5 2 5 2 3 4" xfId="14257"/>
    <cellStyle name="20% - Accent5 2 5 2 3 4 2" xfId="24820"/>
    <cellStyle name="20% - Accent5 2 5 2 3 5" xfId="18163"/>
    <cellStyle name="20% - Accent5 2 5 2 4" xfId="9076"/>
    <cellStyle name="20% - Accent5 2 5 2 4 2" xfId="19639"/>
    <cellStyle name="20% - Accent5 2 5 2 5" xfId="11295"/>
    <cellStyle name="20% - Accent5 2 5 2 5 2" xfId="21858"/>
    <cellStyle name="20% - Accent5 2 5 2 6" xfId="13514"/>
    <cellStyle name="20% - Accent5 2 5 2 6 2" xfId="24077"/>
    <cellStyle name="20% - Accent5 2 5 2 7" xfId="17414"/>
    <cellStyle name="20% - Accent5 2 5 3" xfId="652"/>
    <cellStyle name="20% - Accent5 2 5 3 2" xfId="8334"/>
    <cellStyle name="20% - Accent5 2 5 3 2 2" xfId="10553"/>
    <cellStyle name="20% - Accent5 2 5 3 2 2 2" xfId="21116"/>
    <cellStyle name="20% - Accent5 2 5 3 2 3" xfId="12772"/>
    <cellStyle name="20% - Accent5 2 5 3 2 3 2" xfId="23335"/>
    <cellStyle name="20% - Accent5 2 5 3 2 4" xfId="14991"/>
    <cellStyle name="20% - Accent5 2 5 3 2 4 2" xfId="25554"/>
    <cellStyle name="20% - Accent5 2 5 3 2 5" xfId="18897"/>
    <cellStyle name="20% - Accent5 2 5 3 3" xfId="7601"/>
    <cellStyle name="20% - Accent5 2 5 3 3 2" xfId="9820"/>
    <cellStyle name="20% - Accent5 2 5 3 3 2 2" xfId="20383"/>
    <cellStyle name="20% - Accent5 2 5 3 3 3" xfId="12039"/>
    <cellStyle name="20% - Accent5 2 5 3 3 3 2" xfId="22602"/>
    <cellStyle name="20% - Accent5 2 5 3 3 4" xfId="14258"/>
    <cellStyle name="20% - Accent5 2 5 3 3 4 2" xfId="24821"/>
    <cellStyle name="20% - Accent5 2 5 3 3 5" xfId="18164"/>
    <cellStyle name="20% - Accent5 2 5 3 4" xfId="9077"/>
    <cellStyle name="20% - Accent5 2 5 3 4 2" xfId="19640"/>
    <cellStyle name="20% - Accent5 2 5 3 5" xfId="11296"/>
    <cellStyle name="20% - Accent5 2 5 3 5 2" xfId="21859"/>
    <cellStyle name="20% - Accent5 2 5 3 6" xfId="13515"/>
    <cellStyle name="20% - Accent5 2 5 3 6 2" xfId="24078"/>
    <cellStyle name="20% - Accent5 2 5 3 7" xfId="17415"/>
    <cellStyle name="20% - Accent5 2 5 4" xfId="653"/>
    <cellStyle name="20% - Accent5 2 5 4 2" xfId="8335"/>
    <cellStyle name="20% - Accent5 2 5 4 2 2" xfId="10554"/>
    <cellStyle name="20% - Accent5 2 5 4 2 2 2" xfId="21117"/>
    <cellStyle name="20% - Accent5 2 5 4 2 3" xfId="12773"/>
    <cellStyle name="20% - Accent5 2 5 4 2 3 2" xfId="23336"/>
    <cellStyle name="20% - Accent5 2 5 4 2 4" xfId="14992"/>
    <cellStyle name="20% - Accent5 2 5 4 2 4 2" xfId="25555"/>
    <cellStyle name="20% - Accent5 2 5 4 2 5" xfId="18898"/>
    <cellStyle name="20% - Accent5 2 5 4 3" xfId="7602"/>
    <cellStyle name="20% - Accent5 2 5 4 3 2" xfId="9821"/>
    <cellStyle name="20% - Accent5 2 5 4 3 2 2" xfId="20384"/>
    <cellStyle name="20% - Accent5 2 5 4 3 3" xfId="12040"/>
    <cellStyle name="20% - Accent5 2 5 4 3 3 2" xfId="22603"/>
    <cellStyle name="20% - Accent5 2 5 4 3 4" xfId="14259"/>
    <cellStyle name="20% - Accent5 2 5 4 3 4 2" xfId="24822"/>
    <cellStyle name="20% - Accent5 2 5 4 3 5" xfId="18165"/>
    <cellStyle name="20% - Accent5 2 5 4 4" xfId="9078"/>
    <cellStyle name="20% - Accent5 2 5 4 4 2" xfId="19641"/>
    <cellStyle name="20% - Accent5 2 5 4 5" xfId="11297"/>
    <cellStyle name="20% - Accent5 2 5 4 5 2" xfId="21860"/>
    <cellStyle name="20% - Accent5 2 5 4 6" xfId="13516"/>
    <cellStyle name="20% - Accent5 2 5 4 6 2" xfId="24079"/>
    <cellStyle name="20% - Accent5 2 5 4 7" xfId="17416"/>
    <cellStyle name="20% - Accent5 2 5 5" xfId="654"/>
    <cellStyle name="20% - Accent5 2 5 5 2" xfId="8336"/>
    <cellStyle name="20% - Accent5 2 5 5 2 2" xfId="10555"/>
    <cellStyle name="20% - Accent5 2 5 5 2 2 2" xfId="21118"/>
    <cellStyle name="20% - Accent5 2 5 5 2 3" xfId="12774"/>
    <cellStyle name="20% - Accent5 2 5 5 2 3 2" xfId="23337"/>
    <cellStyle name="20% - Accent5 2 5 5 2 4" xfId="14993"/>
    <cellStyle name="20% - Accent5 2 5 5 2 4 2" xfId="25556"/>
    <cellStyle name="20% - Accent5 2 5 5 2 5" xfId="18899"/>
    <cellStyle name="20% - Accent5 2 5 5 3" xfId="7603"/>
    <cellStyle name="20% - Accent5 2 5 5 3 2" xfId="9822"/>
    <cellStyle name="20% - Accent5 2 5 5 3 2 2" xfId="20385"/>
    <cellStyle name="20% - Accent5 2 5 5 3 3" xfId="12041"/>
    <cellStyle name="20% - Accent5 2 5 5 3 3 2" xfId="22604"/>
    <cellStyle name="20% - Accent5 2 5 5 3 4" xfId="14260"/>
    <cellStyle name="20% - Accent5 2 5 5 3 4 2" xfId="24823"/>
    <cellStyle name="20% - Accent5 2 5 5 3 5" xfId="18166"/>
    <cellStyle name="20% - Accent5 2 5 5 4" xfId="9079"/>
    <cellStyle name="20% - Accent5 2 5 5 4 2" xfId="19642"/>
    <cellStyle name="20% - Accent5 2 5 5 5" xfId="11298"/>
    <cellStyle name="20% - Accent5 2 5 5 5 2" xfId="21861"/>
    <cellStyle name="20% - Accent5 2 5 5 6" xfId="13517"/>
    <cellStyle name="20% - Accent5 2 5 5 6 2" xfId="24080"/>
    <cellStyle name="20% - Accent5 2 5 5 7" xfId="17417"/>
    <cellStyle name="20% - Accent5 2 5 6" xfId="8332"/>
    <cellStyle name="20% - Accent5 2 5 6 2" xfId="10551"/>
    <cellStyle name="20% - Accent5 2 5 6 2 2" xfId="21114"/>
    <cellStyle name="20% - Accent5 2 5 6 3" xfId="12770"/>
    <cellStyle name="20% - Accent5 2 5 6 3 2" xfId="23333"/>
    <cellStyle name="20% - Accent5 2 5 6 4" xfId="14989"/>
    <cellStyle name="20% - Accent5 2 5 6 4 2" xfId="25552"/>
    <cellStyle name="20% - Accent5 2 5 6 5" xfId="18895"/>
    <cellStyle name="20% - Accent5 2 5 7" xfId="7599"/>
    <cellStyle name="20% - Accent5 2 5 7 2" xfId="9818"/>
    <cellStyle name="20% - Accent5 2 5 7 2 2" xfId="20381"/>
    <cellStyle name="20% - Accent5 2 5 7 3" xfId="12037"/>
    <cellStyle name="20% - Accent5 2 5 7 3 2" xfId="22600"/>
    <cellStyle name="20% - Accent5 2 5 7 4" xfId="14256"/>
    <cellStyle name="20% - Accent5 2 5 7 4 2" xfId="24819"/>
    <cellStyle name="20% - Accent5 2 5 7 5" xfId="18162"/>
    <cellStyle name="20% - Accent5 2 5 8" xfId="9075"/>
    <cellStyle name="20% - Accent5 2 5 8 2" xfId="19638"/>
    <cellStyle name="20% - Accent5 2 5 9" xfId="11294"/>
    <cellStyle name="20% - Accent5 2 5 9 2" xfId="21857"/>
    <cellStyle name="20% - Accent5 2 6" xfId="655"/>
    <cellStyle name="20% - Accent5 2 6 10" xfId="13518"/>
    <cellStyle name="20% - Accent5 2 6 10 2" xfId="24081"/>
    <cellStyle name="20% - Accent5 2 6 11" xfId="17418"/>
    <cellStyle name="20% - Accent5 2 6 2" xfId="656"/>
    <cellStyle name="20% - Accent5 2 6 2 2" xfId="8338"/>
    <cellStyle name="20% - Accent5 2 6 2 2 2" xfId="10557"/>
    <cellStyle name="20% - Accent5 2 6 2 2 2 2" xfId="21120"/>
    <cellStyle name="20% - Accent5 2 6 2 2 3" xfId="12776"/>
    <cellStyle name="20% - Accent5 2 6 2 2 3 2" xfId="23339"/>
    <cellStyle name="20% - Accent5 2 6 2 2 4" xfId="14995"/>
    <cellStyle name="20% - Accent5 2 6 2 2 4 2" xfId="25558"/>
    <cellStyle name="20% - Accent5 2 6 2 2 5" xfId="18901"/>
    <cellStyle name="20% - Accent5 2 6 2 3" xfId="7605"/>
    <cellStyle name="20% - Accent5 2 6 2 3 2" xfId="9824"/>
    <cellStyle name="20% - Accent5 2 6 2 3 2 2" xfId="20387"/>
    <cellStyle name="20% - Accent5 2 6 2 3 3" xfId="12043"/>
    <cellStyle name="20% - Accent5 2 6 2 3 3 2" xfId="22606"/>
    <cellStyle name="20% - Accent5 2 6 2 3 4" xfId="14262"/>
    <cellStyle name="20% - Accent5 2 6 2 3 4 2" xfId="24825"/>
    <cellStyle name="20% - Accent5 2 6 2 3 5" xfId="18168"/>
    <cellStyle name="20% - Accent5 2 6 2 4" xfId="9081"/>
    <cellStyle name="20% - Accent5 2 6 2 4 2" xfId="19644"/>
    <cellStyle name="20% - Accent5 2 6 2 5" xfId="11300"/>
    <cellStyle name="20% - Accent5 2 6 2 5 2" xfId="21863"/>
    <cellStyle name="20% - Accent5 2 6 2 6" xfId="13519"/>
    <cellStyle name="20% - Accent5 2 6 2 6 2" xfId="24082"/>
    <cellStyle name="20% - Accent5 2 6 2 7" xfId="17419"/>
    <cellStyle name="20% - Accent5 2 6 3" xfId="657"/>
    <cellStyle name="20% - Accent5 2 6 3 2" xfId="8339"/>
    <cellStyle name="20% - Accent5 2 6 3 2 2" xfId="10558"/>
    <cellStyle name="20% - Accent5 2 6 3 2 2 2" xfId="21121"/>
    <cellStyle name="20% - Accent5 2 6 3 2 3" xfId="12777"/>
    <cellStyle name="20% - Accent5 2 6 3 2 3 2" xfId="23340"/>
    <cellStyle name="20% - Accent5 2 6 3 2 4" xfId="14996"/>
    <cellStyle name="20% - Accent5 2 6 3 2 4 2" xfId="25559"/>
    <cellStyle name="20% - Accent5 2 6 3 2 5" xfId="18902"/>
    <cellStyle name="20% - Accent5 2 6 3 3" xfId="7606"/>
    <cellStyle name="20% - Accent5 2 6 3 3 2" xfId="9825"/>
    <cellStyle name="20% - Accent5 2 6 3 3 2 2" xfId="20388"/>
    <cellStyle name="20% - Accent5 2 6 3 3 3" xfId="12044"/>
    <cellStyle name="20% - Accent5 2 6 3 3 3 2" xfId="22607"/>
    <cellStyle name="20% - Accent5 2 6 3 3 4" xfId="14263"/>
    <cellStyle name="20% - Accent5 2 6 3 3 4 2" xfId="24826"/>
    <cellStyle name="20% - Accent5 2 6 3 3 5" xfId="18169"/>
    <cellStyle name="20% - Accent5 2 6 3 4" xfId="9082"/>
    <cellStyle name="20% - Accent5 2 6 3 4 2" xfId="19645"/>
    <cellStyle name="20% - Accent5 2 6 3 5" xfId="11301"/>
    <cellStyle name="20% - Accent5 2 6 3 5 2" xfId="21864"/>
    <cellStyle name="20% - Accent5 2 6 3 6" xfId="13520"/>
    <cellStyle name="20% - Accent5 2 6 3 6 2" xfId="24083"/>
    <cellStyle name="20% - Accent5 2 6 3 7" xfId="17420"/>
    <cellStyle name="20% - Accent5 2 6 4" xfId="658"/>
    <cellStyle name="20% - Accent5 2 6 4 2" xfId="8340"/>
    <cellStyle name="20% - Accent5 2 6 4 2 2" xfId="10559"/>
    <cellStyle name="20% - Accent5 2 6 4 2 2 2" xfId="21122"/>
    <cellStyle name="20% - Accent5 2 6 4 2 3" xfId="12778"/>
    <cellStyle name="20% - Accent5 2 6 4 2 3 2" xfId="23341"/>
    <cellStyle name="20% - Accent5 2 6 4 2 4" xfId="14997"/>
    <cellStyle name="20% - Accent5 2 6 4 2 4 2" xfId="25560"/>
    <cellStyle name="20% - Accent5 2 6 4 2 5" xfId="18903"/>
    <cellStyle name="20% - Accent5 2 6 4 3" xfId="7607"/>
    <cellStyle name="20% - Accent5 2 6 4 3 2" xfId="9826"/>
    <cellStyle name="20% - Accent5 2 6 4 3 2 2" xfId="20389"/>
    <cellStyle name="20% - Accent5 2 6 4 3 3" xfId="12045"/>
    <cellStyle name="20% - Accent5 2 6 4 3 3 2" xfId="22608"/>
    <cellStyle name="20% - Accent5 2 6 4 3 4" xfId="14264"/>
    <cellStyle name="20% - Accent5 2 6 4 3 4 2" xfId="24827"/>
    <cellStyle name="20% - Accent5 2 6 4 3 5" xfId="18170"/>
    <cellStyle name="20% - Accent5 2 6 4 4" xfId="9083"/>
    <cellStyle name="20% - Accent5 2 6 4 4 2" xfId="19646"/>
    <cellStyle name="20% - Accent5 2 6 4 5" xfId="11302"/>
    <cellStyle name="20% - Accent5 2 6 4 5 2" xfId="21865"/>
    <cellStyle name="20% - Accent5 2 6 4 6" xfId="13521"/>
    <cellStyle name="20% - Accent5 2 6 4 6 2" xfId="24084"/>
    <cellStyle name="20% - Accent5 2 6 4 7" xfId="17421"/>
    <cellStyle name="20% - Accent5 2 6 5" xfId="659"/>
    <cellStyle name="20% - Accent5 2 6 5 2" xfId="8341"/>
    <cellStyle name="20% - Accent5 2 6 5 2 2" xfId="10560"/>
    <cellStyle name="20% - Accent5 2 6 5 2 2 2" xfId="21123"/>
    <cellStyle name="20% - Accent5 2 6 5 2 3" xfId="12779"/>
    <cellStyle name="20% - Accent5 2 6 5 2 3 2" xfId="23342"/>
    <cellStyle name="20% - Accent5 2 6 5 2 4" xfId="14998"/>
    <cellStyle name="20% - Accent5 2 6 5 2 4 2" xfId="25561"/>
    <cellStyle name="20% - Accent5 2 6 5 2 5" xfId="18904"/>
    <cellStyle name="20% - Accent5 2 6 5 3" xfId="7608"/>
    <cellStyle name="20% - Accent5 2 6 5 3 2" xfId="9827"/>
    <cellStyle name="20% - Accent5 2 6 5 3 2 2" xfId="20390"/>
    <cellStyle name="20% - Accent5 2 6 5 3 3" xfId="12046"/>
    <cellStyle name="20% - Accent5 2 6 5 3 3 2" xfId="22609"/>
    <cellStyle name="20% - Accent5 2 6 5 3 4" xfId="14265"/>
    <cellStyle name="20% - Accent5 2 6 5 3 4 2" xfId="24828"/>
    <cellStyle name="20% - Accent5 2 6 5 3 5" xfId="18171"/>
    <cellStyle name="20% - Accent5 2 6 5 4" xfId="9084"/>
    <cellStyle name="20% - Accent5 2 6 5 4 2" xfId="19647"/>
    <cellStyle name="20% - Accent5 2 6 5 5" xfId="11303"/>
    <cellStyle name="20% - Accent5 2 6 5 5 2" xfId="21866"/>
    <cellStyle name="20% - Accent5 2 6 5 6" xfId="13522"/>
    <cellStyle name="20% - Accent5 2 6 5 6 2" xfId="24085"/>
    <cellStyle name="20% - Accent5 2 6 5 7" xfId="17422"/>
    <cellStyle name="20% - Accent5 2 6 6" xfId="8337"/>
    <cellStyle name="20% - Accent5 2 6 6 2" xfId="10556"/>
    <cellStyle name="20% - Accent5 2 6 6 2 2" xfId="21119"/>
    <cellStyle name="20% - Accent5 2 6 6 3" xfId="12775"/>
    <cellStyle name="20% - Accent5 2 6 6 3 2" xfId="23338"/>
    <cellStyle name="20% - Accent5 2 6 6 4" xfId="14994"/>
    <cellStyle name="20% - Accent5 2 6 6 4 2" xfId="25557"/>
    <cellStyle name="20% - Accent5 2 6 6 5" xfId="18900"/>
    <cellStyle name="20% - Accent5 2 6 7" xfId="7604"/>
    <cellStyle name="20% - Accent5 2 6 7 2" xfId="9823"/>
    <cellStyle name="20% - Accent5 2 6 7 2 2" xfId="20386"/>
    <cellStyle name="20% - Accent5 2 6 7 3" xfId="12042"/>
    <cellStyle name="20% - Accent5 2 6 7 3 2" xfId="22605"/>
    <cellStyle name="20% - Accent5 2 6 7 4" xfId="14261"/>
    <cellStyle name="20% - Accent5 2 6 7 4 2" xfId="24824"/>
    <cellStyle name="20% - Accent5 2 6 7 5" xfId="18167"/>
    <cellStyle name="20% - Accent5 2 6 8" xfId="9080"/>
    <cellStyle name="20% - Accent5 2 6 8 2" xfId="19643"/>
    <cellStyle name="20% - Accent5 2 6 9" xfId="11299"/>
    <cellStyle name="20% - Accent5 2 6 9 2" xfId="21862"/>
    <cellStyle name="20% - Accent5 2 7" xfId="660"/>
    <cellStyle name="20% - Accent5 2 7 2" xfId="8342"/>
    <cellStyle name="20% - Accent5 2 7 2 2" xfId="10561"/>
    <cellStyle name="20% - Accent5 2 7 2 2 2" xfId="21124"/>
    <cellStyle name="20% - Accent5 2 7 2 3" xfId="12780"/>
    <cellStyle name="20% - Accent5 2 7 2 3 2" xfId="23343"/>
    <cellStyle name="20% - Accent5 2 7 2 4" xfId="14999"/>
    <cellStyle name="20% - Accent5 2 7 2 4 2" xfId="25562"/>
    <cellStyle name="20% - Accent5 2 7 2 5" xfId="18905"/>
    <cellStyle name="20% - Accent5 2 7 3" xfId="7609"/>
    <cellStyle name="20% - Accent5 2 7 3 2" xfId="9828"/>
    <cellStyle name="20% - Accent5 2 7 3 2 2" xfId="20391"/>
    <cellStyle name="20% - Accent5 2 7 3 3" xfId="12047"/>
    <cellStyle name="20% - Accent5 2 7 3 3 2" xfId="22610"/>
    <cellStyle name="20% - Accent5 2 7 3 4" xfId="14266"/>
    <cellStyle name="20% - Accent5 2 7 3 4 2" xfId="24829"/>
    <cellStyle name="20% - Accent5 2 7 3 5" xfId="18172"/>
    <cellStyle name="20% - Accent5 2 7 4" xfId="9085"/>
    <cellStyle name="20% - Accent5 2 7 4 2" xfId="19648"/>
    <cellStyle name="20% - Accent5 2 7 5" xfId="11304"/>
    <cellStyle name="20% - Accent5 2 7 5 2" xfId="21867"/>
    <cellStyle name="20% - Accent5 2 7 6" xfId="13523"/>
    <cellStyle name="20% - Accent5 2 7 6 2" xfId="24086"/>
    <cellStyle name="20% - Accent5 2 7 7" xfId="17423"/>
    <cellStyle name="20% - Accent5 2 8" xfId="661"/>
    <cellStyle name="20% - Accent5 2 8 2" xfId="8343"/>
    <cellStyle name="20% - Accent5 2 8 2 2" xfId="10562"/>
    <cellStyle name="20% - Accent5 2 8 2 2 2" xfId="21125"/>
    <cellStyle name="20% - Accent5 2 8 2 3" xfId="12781"/>
    <cellStyle name="20% - Accent5 2 8 2 3 2" xfId="23344"/>
    <cellStyle name="20% - Accent5 2 8 2 4" xfId="15000"/>
    <cellStyle name="20% - Accent5 2 8 2 4 2" xfId="25563"/>
    <cellStyle name="20% - Accent5 2 8 2 5" xfId="18906"/>
    <cellStyle name="20% - Accent5 2 8 3" xfId="7610"/>
    <cellStyle name="20% - Accent5 2 8 3 2" xfId="9829"/>
    <cellStyle name="20% - Accent5 2 8 3 2 2" xfId="20392"/>
    <cellStyle name="20% - Accent5 2 8 3 3" xfId="12048"/>
    <cellStyle name="20% - Accent5 2 8 3 3 2" xfId="22611"/>
    <cellStyle name="20% - Accent5 2 8 3 4" xfId="14267"/>
    <cellStyle name="20% - Accent5 2 8 3 4 2" xfId="24830"/>
    <cellStyle name="20% - Accent5 2 8 3 5" xfId="18173"/>
    <cellStyle name="20% - Accent5 2 8 4" xfId="9086"/>
    <cellStyle name="20% - Accent5 2 8 4 2" xfId="19649"/>
    <cellStyle name="20% - Accent5 2 8 5" xfId="11305"/>
    <cellStyle name="20% - Accent5 2 8 5 2" xfId="21868"/>
    <cellStyle name="20% - Accent5 2 8 6" xfId="13524"/>
    <cellStyle name="20% - Accent5 2 8 6 2" xfId="24087"/>
    <cellStyle name="20% - Accent5 2 8 7" xfId="17424"/>
    <cellStyle name="20% - Accent5 2 9" xfId="662"/>
    <cellStyle name="20% - Accent5 2 9 2" xfId="8344"/>
    <cellStyle name="20% - Accent5 2 9 2 2" xfId="10563"/>
    <cellStyle name="20% - Accent5 2 9 2 2 2" xfId="21126"/>
    <cellStyle name="20% - Accent5 2 9 2 3" xfId="12782"/>
    <cellStyle name="20% - Accent5 2 9 2 3 2" xfId="23345"/>
    <cellStyle name="20% - Accent5 2 9 2 4" xfId="15001"/>
    <cellStyle name="20% - Accent5 2 9 2 4 2" xfId="25564"/>
    <cellStyle name="20% - Accent5 2 9 2 5" xfId="18907"/>
    <cellStyle name="20% - Accent5 2 9 3" xfId="7611"/>
    <cellStyle name="20% - Accent5 2 9 3 2" xfId="9830"/>
    <cellStyle name="20% - Accent5 2 9 3 2 2" xfId="20393"/>
    <cellStyle name="20% - Accent5 2 9 3 3" xfId="12049"/>
    <cellStyle name="20% - Accent5 2 9 3 3 2" xfId="22612"/>
    <cellStyle name="20% - Accent5 2 9 3 4" xfId="14268"/>
    <cellStyle name="20% - Accent5 2 9 3 4 2" xfId="24831"/>
    <cellStyle name="20% - Accent5 2 9 3 5" xfId="18174"/>
    <cellStyle name="20% - Accent5 2 9 4" xfId="9087"/>
    <cellStyle name="20% - Accent5 2 9 4 2" xfId="19650"/>
    <cellStyle name="20% - Accent5 2 9 5" xfId="11306"/>
    <cellStyle name="20% - Accent5 2 9 5 2" xfId="21869"/>
    <cellStyle name="20% - Accent5 2 9 6" xfId="13525"/>
    <cellStyle name="20% - Accent5 2 9 6 2" xfId="24088"/>
    <cellStyle name="20% - Accent5 2 9 7" xfId="17425"/>
    <cellStyle name="20% - Accent5 20" xfId="11039"/>
    <cellStyle name="20% - Accent5 20 2" xfId="21602"/>
    <cellStyle name="20% - Accent5 21" xfId="13258"/>
    <cellStyle name="20% - Accent5 21 2" xfId="23821"/>
    <cellStyle name="20% - Accent5 22" xfId="17159"/>
    <cellStyle name="20% - Accent5 23" xfId="27221"/>
    <cellStyle name="20% - Accent5 24" xfId="27222"/>
    <cellStyle name="20% - Accent5 25" xfId="27226"/>
    <cellStyle name="20% - Accent5 25 2" xfId="27244"/>
    <cellStyle name="20% - Accent5 26" xfId="27249"/>
    <cellStyle name="20% - Accent5 3" xfId="663"/>
    <cellStyle name="20% - Accent5 3 10" xfId="664"/>
    <cellStyle name="20% - Accent5 3 2" xfId="665"/>
    <cellStyle name="20% - Accent5 3 2 2" xfId="8345"/>
    <cellStyle name="20% - Accent5 3 2 2 2" xfId="10564"/>
    <cellStyle name="20% - Accent5 3 2 2 2 2" xfId="21127"/>
    <cellStyle name="20% - Accent5 3 2 2 3" xfId="12783"/>
    <cellStyle name="20% - Accent5 3 2 2 3 2" xfId="23346"/>
    <cellStyle name="20% - Accent5 3 2 2 4" xfId="15002"/>
    <cellStyle name="20% - Accent5 3 2 2 4 2" xfId="25565"/>
    <cellStyle name="20% - Accent5 3 2 2 5" xfId="18908"/>
    <cellStyle name="20% - Accent5 3 2 3" xfId="7612"/>
    <cellStyle name="20% - Accent5 3 2 3 2" xfId="9831"/>
    <cellStyle name="20% - Accent5 3 2 3 2 2" xfId="20394"/>
    <cellStyle name="20% - Accent5 3 2 3 3" xfId="12050"/>
    <cellStyle name="20% - Accent5 3 2 3 3 2" xfId="22613"/>
    <cellStyle name="20% - Accent5 3 2 3 4" xfId="14269"/>
    <cellStyle name="20% - Accent5 3 2 3 4 2" xfId="24832"/>
    <cellStyle name="20% - Accent5 3 2 3 5" xfId="18175"/>
    <cellStyle name="20% - Accent5 3 2 4" xfId="9088"/>
    <cellStyle name="20% - Accent5 3 2 4 2" xfId="19651"/>
    <cellStyle name="20% - Accent5 3 2 5" xfId="11307"/>
    <cellStyle name="20% - Accent5 3 2 5 2" xfId="21870"/>
    <cellStyle name="20% - Accent5 3 2 6" xfId="13526"/>
    <cellStyle name="20% - Accent5 3 2 6 2" xfId="24089"/>
    <cellStyle name="20% - Accent5 3 2 7" xfId="17426"/>
    <cellStyle name="20% - Accent5 3 3" xfId="666"/>
    <cellStyle name="20% - Accent5 3 3 2" xfId="8346"/>
    <cellStyle name="20% - Accent5 3 3 2 2" xfId="10565"/>
    <cellStyle name="20% - Accent5 3 3 2 2 2" xfId="21128"/>
    <cellStyle name="20% - Accent5 3 3 2 3" xfId="12784"/>
    <cellStyle name="20% - Accent5 3 3 2 3 2" xfId="23347"/>
    <cellStyle name="20% - Accent5 3 3 2 4" xfId="15003"/>
    <cellStyle name="20% - Accent5 3 3 2 4 2" xfId="25566"/>
    <cellStyle name="20% - Accent5 3 3 2 5" xfId="18909"/>
    <cellStyle name="20% - Accent5 3 3 3" xfId="7613"/>
    <cellStyle name="20% - Accent5 3 3 3 2" xfId="9832"/>
    <cellStyle name="20% - Accent5 3 3 3 2 2" xfId="20395"/>
    <cellStyle name="20% - Accent5 3 3 3 3" xfId="12051"/>
    <cellStyle name="20% - Accent5 3 3 3 3 2" xfId="22614"/>
    <cellStyle name="20% - Accent5 3 3 3 4" xfId="14270"/>
    <cellStyle name="20% - Accent5 3 3 3 4 2" xfId="24833"/>
    <cellStyle name="20% - Accent5 3 3 3 5" xfId="18176"/>
    <cellStyle name="20% - Accent5 3 3 4" xfId="9089"/>
    <cellStyle name="20% - Accent5 3 3 4 2" xfId="19652"/>
    <cellStyle name="20% - Accent5 3 3 5" xfId="11308"/>
    <cellStyle name="20% - Accent5 3 3 5 2" xfId="21871"/>
    <cellStyle name="20% - Accent5 3 3 6" xfId="13527"/>
    <cellStyle name="20% - Accent5 3 3 6 2" xfId="24090"/>
    <cellStyle name="20% - Accent5 3 3 7" xfId="17427"/>
    <cellStyle name="20% - Accent5 3 4" xfId="667"/>
    <cellStyle name="20% - Accent5 3 4 2" xfId="8347"/>
    <cellStyle name="20% - Accent5 3 4 2 2" xfId="10566"/>
    <cellStyle name="20% - Accent5 3 4 2 2 2" xfId="21129"/>
    <cellStyle name="20% - Accent5 3 4 2 3" xfId="12785"/>
    <cellStyle name="20% - Accent5 3 4 2 3 2" xfId="23348"/>
    <cellStyle name="20% - Accent5 3 4 2 4" xfId="15004"/>
    <cellStyle name="20% - Accent5 3 4 2 4 2" xfId="25567"/>
    <cellStyle name="20% - Accent5 3 4 2 5" xfId="18910"/>
    <cellStyle name="20% - Accent5 3 4 3" xfId="7614"/>
    <cellStyle name="20% - Accent5 3 4 3 2" xfId="9833"/>
    <cellStyle name="20% - Accent5 3 4 3 2 2" xfId="20396"/>
    <cellStyle name="20% - Accent5 3 4 3 3" xfId="12052"/>
    <cellStyle name="20% - Accent5 3 4 3 3 2" xfId="22615"/>
    <cellStyle name="20% - Accent5 3 4 3 4" xfId="14271"/>
    <cellStyle name="20% - Accent5 3 4 3 4 2" xfId="24834"/>
    <cellStyle name="20% - Accent5 3 4 3 5" xfId="18177"/>
    <cellStyle name="20% - Accent5 3 4 4" xfId="9090"/>
    <cellStyle name="20% - Accent5 3 4 4 2" xfId="19653"/>
    <cellStyle name="20% - Accent5 3 4 5" xfId="11309"/>
    <cellStyle name="20% - Accent5 3 4 5 2" xfId="21872"/>
    <cellStyle name="20% - Accent5 3 4 6" xfId="13528"/>
    <cellStyle name="20% - Accent5 3 4 6 2" xfId="24091"/>
    <cellStyle name="20% - Accent5 3 4 7" xfId="17428"/>
    <cellStyle name="20% - Accent5 3 5" xfId="668"/>
    <cellStyle name="20% - Accent5 3 5 2" xfId="8348"/>
    <cellStyle name="20% - Accent5 3 5 2 2" xfId="10567"/>
    <cellStyle name="20% - Accent5 3 5 2 2 2" xfId="21130"/>
    <cellStyle name="20% - Accent5 3 5 2 3" xfId="12786"/>
    <cellStyle name="20% - Accent5 3 5 2 3 2" xfId="23349"/>
    <cellStyle name="20% - Accent5 3 5 2 4" xfId="15005"/>
    <cellStyle name="20% - Accent5 3 5 2 4 2" xfId="25568"/>
    <cellStyle name="20% - Accent5 3 5 2 5" xfId="18911"/>
    <cellStyle name="20% - Accent5 3 5 3" xfId="7615"/>
    <cellStyle name="20% - Accent5 3 5 3 2" xfId="9834"/>
    <cellStyle name="20% - Accent5 3 5 3 2 2" xfId="20397"/>
    <cellStyle name="20% - Accent5 3 5 3 3" xfId="12053"/>
    <cellStyle name="20% - Accent5 3 5 3 3 2" xfId="22616"/>
    <cellStyle name="20% - Accent5 3 5 3 4" xfId="14272"/>
    <cellStyle name="20% - Accent5 3 5 3 4 2" xfId="24835"/>
    <cellStyle name="20% - Accent5 3 5 3 5" xfId="18178"/>
    <cellStyle name="20% - Accent5 3 5 4" xfId="9091"/>
    <cellStyle name="20% - Accent5 3 5 4 2" xfId="19654"/>
    <cellStyle name="20% - Accent5 3 5 5" xfId="11310"/>
    <cellStyle name="20% - Accent5 3 5 5 2" xfId="21873"/>
    <cellStyle name="20% - Accent5 3 5 6" xfId="13529"/>
    <cellStyle name="20% - Accent5 3 5 6 2" xfId="24092"/>
    <cellStyle name="20% - Accent5 3 5 7" xfId="17429"/>
    <cellStyle name="20% - Accent5 3 6" xfId="669"/>
    <cellStyle name="20% - Accent5 3 6 2" xfId="670"/>
    <cellStyle name="20% - Accent5 3 6 2 2" xfId="8349"/>
    <cellStyle name="20% - Accent5 3 6 2 2 2" xfId="10568"/>
    <cellStyle name="20% - Accent5 3 6 2 2 2 2" xfId="21131"/>
    <cellStyle name="20% - Accent5 3 6 2 2 3" xfId="12787"/>
    <cellStyle name="20% - Accent5 3 6 2 2 3 2" xfId="23350"/>
    <cellStyle name="20% - Accent5 3 6 2 2 4" xfId="15006"/>
    <cellStyle name="20% - Accent5 3 6 2 2 4 2" xfId="25569"/>
    <cellStyle name="20% - Accent5 3 6 2 2 5" xfId="18912"/>
    <cellStyle name="20% - Accent5 3 6 2 3" xfId="7616"/>
    <cellStyle name="20% - Accent5 3 6 2 3 2" xfId="9835"/>
    <cellStyle name="20% - Accent5 3 6 2 3 2 2" xfId="20398"/>
    <cellStyle name="20% - Accent5 3 6 2 3 3" xfId="12054"/>
    <cellStyle name="20% - Accent5 3 6 2 3 3 2" xfId="22617"/>
    <cellStyle name="20% - Accent5 3 6 2 3 4" xfId="14273"/>
    <cellStyle name="20% - Accent5 3 6 2 3 4 2" xfId="24836"/>
    <cellStyle name="20% - Accent5 3 6 2 3 5" xfId="18179"/>
    <cellStyle name="20% - Accent5 3 6 2 4" xfId="9092"/>
    <cellStyle name="20% - Accent5 3 6 2 4 2" xfId="19655"/>
    <cellStyle name="20% - Accent5 3 6 2 5" xfId="11311"/>
    <cellStyle name="20% - Accent5 3 6 2 5 2" xfId="21874"/>
    <cellStyle name="20% - Accent5 3 6 2 6" xfId="13530"/>
    <cellStyle name="20% - Accent5 3 6 2 6 2" xfId="24093"/>
    <cellStyle name="20% - Accent5 3 6 2 7" xfId="17430"/>
    <cellStyle name="20% - Accent5 3 6 3" xfId="671"/>
    <cellStyle name="20% - Accent5 3 6 3 2" xfId="8350"/>
    <cellStyle name="20% - Accent5 3 6 3 2 2" xfId="10569"/>
    <cellStyle name="20% - Accent5 3 6 3 2 2 2" xfId="21132"/>
    <cellStyle name="20% - Accent5 3 6 3 2 3" xfId="12788"/>
    <cellStyle name="20% - Accent5 3 6 3 2 3 2" xfId="23351"/>
    <cellStyle name="20% - Accent5 3 6 3 2 4" xfId="15007"/>
    <cellStyle name="20% - Accent5 3 6 3 2 4 2" xfId="25570"/>
    <cellStyle name="20% - Accent5 3 6 3 2 5" xfId="18913"/>
    <cellStyle name="20% - Accent5 3 6 3 3" xfId="7617"/>
    <cellStyle name="20% - Accent5 3 6 3 3 2" xfId="9836"/>
    <cellStyle name="20% - Accent5 3 6 3 3 2 2" xfId="20399"/>
    <cellStyle name="20% - Accent5 3 6 3 3 3" xfId="12055"/>
    <cellStyle name="20% - Accent5 3 6 3 3 3 2" xfId="22618"/>
    <cellStyle name="20% - Accent5 3 6 3 3 4" xfId="14274"/>
    <cellStyle name="20% - Accent5 3 6 3 3 4 2" xfId="24837"/>
    <cellStyle name="20% - Accent5 3 6 3 3 5" xfId="18180"/>
    <cellStyle name="20% - Accent5 3 6 3 4" xfId="9093"/>
    <cellStyle name="20% - Accent5 3 6 3 4 2" xfId="19656"/>
    <cellStyle name="20% - Accent5 3 6 3 5" xfId="11312"/>
    <cellStyle name="20% - Accent5 3 6 3 5 2" xfId="21875"/>
    <cellStyle name="20% - Accent5 3 6 3 6" xfId="13531"/>
    <cellStyle name="20% - Accent5 3 6 3 6 2" xfId="24094"/>
    <cellStyle name="20% - Accent5 3 6 3 7" xfId="17431"/>
    <cellStyle name="20% - Accent5 3 6 4" xfId="672"/>
    <cellStyle name="20% - Accent5 3 6 4 2" xfId="8351"/>
    <cellStyle name="20% - Accent5 3 6 4 2 2" xfId="10570"/>
    <cellStyle name="20% - Accent5 3 6 4 2 2 2" xfId="21133"/>
    <cellStyle name="20% - Accent5 3 6 4 2 3" xfId="12789"/>
    <cellStyle name="20% - Accent5 3 6 4 2 3 2" xfId="23352"/>
    <cellStyle name="20% - Accent5 3 6 4 2 4" xfId="15008"/>
    <cellStyle name="20% - Accent5 3 6 4 2 4 2" xfId="25571"/>
    <cellStyle name="20% - Accent5 3 6 4 2 5" xfId="18914"/>
    <cellStyle name="20% - Accent5 3 6 4 3" xfId="7618"/>
    <cellStyle name="20% - Accent5 3 6 4 3 2" xfId="9837"/>
    <cellStyle name="20% - Accent5 3 6 4 3 2 2" xfId="20400"/>
    <cellStyle name="20% - Accent5 3 6 4 3 3" xfId="12056"/>
    <cellStyle name="20% - Accent5 3 6 4 3 3 2" xfId="22619"/>
    <cellStyle name="20% - Accent5 3 6 4 3 4" xfId="14275"/>
    <cellStyle name="20% - Accent5 3 6 4 3 4 2" xfId="24838"/>
    <cellStyle name="20% - Accent5 3 6 4 3 5" xfId="18181"/>
    <cellStyle name="20% - Accent5 3 6 4 4" xfId="9094"/>
    <cellStyle name="20% - Accent5 3 6 4 4 2" xfId="19657"/>
    <cellStyle name="20% - Accent5 3 6 4 5" xfId="11313"/>
    <cellStyle name="20% - Accent5 3 6 4 5 2" xfId="21876"/>
    <cellStyle name="20% - Accent5 3 6 4 6" xfId="13532"/>
    <cellStyle name="20% - Accent5 3 6 4 6 2" xfId="24095"/>
    <cellStyle name="20% - Accent5 3 6 4 7" xfId="17432"/>
    <cellStyle name="20% - Accent5 3 6 5" xfId="673"/>
    <cellStyle name="20% - Accent5 3 6 5 2" xfId="8352"/>
    <cellStyle name="20% - Accent5 3 6 5 2 2" xfId="10571"/>
    <cellStyle name="20% - Accent5 3 6 5 2 2 2" xfId="21134"/>
    <cellStyle name="20% - Accent5 3 6 5 2 3" xfId="12790"/>
    <cellStyle name="20% - Accent5 3 6 5 2 3 2" xfId="23353"/>
    <cellStyle name="20% - Accent5 3 6 5 2 4" xfId="15009"/>
    <cellStyle name="20% - Accent5 3 6 5 2 4 2" xfId="25572"/>
    <cellStyle name="20% - Accent5 3 6 5 2 5" xfId="18915"/>
    <cellStyle name="20% - Accent5 3 6 5 3" xfId="7619"/>
    <cellStyle name="20% - Accent5 3 6 5 3 2" xfId="9838"/>
    <cellStyle name="20% - Accent5 3 6 5 3 2 2" xfId="20401"/>
    <cellStyle name="20% - Accent5 3 6 5 3 3" xfId="12057"/>
    <cellStyle name="20% - Accent5 3 6 5 3 3 2" xfId="22620"/>
    <cellStyle name="20% - Accent5 3 6 5 3 4" xfId="14276"/>
    <cellStyle name="20% - Accent5 3 6 5 3 4 2" xfId="24839"/>
    <cellStyle name="20% - Accent5 3 6 5 3 5" xfId="18182"/>
    <cellStyle name="20% - Accent5 3 6 5 4" xfId="9095"/>
    <cellStyle name="20% - Accent5 3 6 5 4 2" xfId="19658"/>
    <cellStyle name="20% - Accent5 3 6 5 5" xfId="11314"/>
    <cellStyle name="20% - Accent5 3 6 5 5 2" xfId="21877"/>
    <cellStyle name="20% - Accent5 3 6 5 6" xfId="13533"/>
    <cellStyle name="20% - Accent5 3 6 5 6 2" xfId="24096"/>
    <cellStyle name="20% - Accent5 3 6 5 7" xfId="17433"/>
    <cellStyle name="20% - Accent5 3 7" xfId="674"/>
    <cellStyle name="20% - Accent5 3 8" xfId="675"/>
    <cellStyle name="20% - Accent5 3 9" xfId="676"/>
    <cellStyle name="20% - Accent5 4" xfId="677"/>
    <cellStyle name="20% - Accent5 4 10" xfId="678"/>
    <cellStyle name="20% - Accent5 4 2" xfId="679"/>
    <cellStyle name="20% - Accent5 4 2 2" xfId="680"/>
    <cellStyle name="20% - Accent5 4 2 2 2" xfId="8353"/>
    <cellStyle name="20% - Accent5 4 2 2 2 2" xfId="10572"/>
    <cellStyle name="20% - Accent5 4 2 2 2 2 2" xfId="21135"/>
    <cellStyle name="20% - Accent5 4 2 2 2 3" xfId="12791"/>
    <cellStyle name="20% - Accent5 4 2 2 2 3 2" xfId="23354"/>
    <cellStyle name="20% - Accent5 4 2 2 2 4" xfId="15010"/>
    <cellStyle name="20% - Accent5 4 2 2 2 4 2" xfId="25573"/>
    <cellStyle name="20% - Accent5 4 2 2 2 5" xfId="18916"/>
    <cellStyle name="20% - Accent5 4 2 2 3" xfId="7620"/>
    <cellStyle name="20% - Accent5 4 2 2 3 2" xfId="9839"/>
    <cellStyle name="20% - Accent5 4 2 2 3 2 2" xfId="20402"/>
    <cellStyle name="20% - Accent5 4 2 2 3 3" xfId="12058"/>
    <cellStyle name="20% - Accent5 4 2 2 3 3 2" xfId="22621"/>
    <cellStyle name="20% - Accent5 4 2 2 3 4" xfId="14277"/>
    <cellStyle name="20% - Accent5 4 2 2 3 4 2" xfId="24840"/>
    <cellStyle name="20% - Accent5 4 2 2 3 5" xfId="18183"/>
    <cellStyle name="20% - Accent5 4 2 2 4" xfId="9096"/>
    <cellStyle name="20% - Accent5 4 2 2 4 2" xfId="19659"/>
    <cellStyle name="20% - Accent5 4 2 2 5" xfId="11315"/>
    <cellStyle name="20% - Accent5 4 2 2 5 2" xfId="21878"/>
    <cellStyle name="20% - Accent5 4 2 2 6" xfId="13534"/>
    <cellStyle name="20% - Accent5 4 2 2 6 2" xfId="24097"/>
    <cellStyle name="20% - Accent5 4 2 2 7" xfId="17434"/>
    <cellStyle name="20% - Accent5 4 2 3" xfId="681"/>
    <cellStyle name="20% - Accent5 4 2 3 2" xfId="8354"/>
    <cellStyle name="20% - Accent5 4 2 3 2 2" xfId="10573"/>
    <cellStyle name="20% - Accent5 4 2 3 2 2 2" xfId="21136"/>
    <cellStyle name="20% - Accent5 4 2 3 2 3" xfId="12792"/>
    <cellStyle name="20% - Accent5 4 2 3 2 3 2" xfId="23355"/>
    <cellStyle name="20% - Accent5 4 2 3 2 4" xfId="15011"/>
    <cellStyle name="20% - Accent5 4 2 3 2 4 2" xfId="25574"/>
    <cellStyle name="20% - Accent5 4 2 3 2 5" xfId="18917"/>
    <cellStyle name="20% - Accent5 4 2 3 3" xfId="7621"/>
    <cellStyle name="20% - Accent5 4 2 3 3 2" xfId="9840"/>
    <cellStyle name="20% - Accent5 4 2 3 3 2 2" xfId="20403"/>
    <cellStyle name="20% - Accent5 4 2 3 3 3" xfId="12059"/>
    <cellStyle name="20% - Accent5 4 2 3 3 3 2" xfId="22622"/>
    <cellStyle name="20% - Accent5 4 2 3 3 4" xfId="14278"/>
    <cellStyle name="20% - Accent5 4 2 3 3 4 2" xfId="24841"/>
    <cellStyle name="20% - Accent5 4 2 3 3 5" xfId="18184"/>
    <cellStyle name="20% - Accent5 4 2 3 4" xfId="9097"/>
    <cellStyle name="20% - Accent5 4 2 3 4 2" xfId="19660"/>
    <cellStyle name="20% - Accent5 4 2 3 5" xfId="11316"/>
    <cellStyle name="20% - Accent5 4 2 3 5 2" xfId="21879"/>
    <cellStyle name="20% - Accent5 4 2 3 6" xfId="13535"/>
    <cellStyle name="20% - Accent5 4 2 3 6 2" xfId="24098"/>
    <cellStyle name="20% - Accent5 4 2 3 7" xfId="17435"/>
    <cellStyle name="20% - Accent5 4 2 4" xfId="682"/>
    <cellStyle name="20% - Accent5 4 2 4 2" xfId="8355"/>
    <cellStyle name="20% - Accent5 4 2 4 2 2" xfId="10574"/>
    <cellStyle name="20% - Accent5 4 2 4 2 2 2" xfId="21137"/>
    <cellStyle name="20% - Accent5 4 2 4 2 3" xfId="12793"/>
    <cellStyle name="20% - Accent5 4 2 4 2 3 2" xfId="23356"/>
    <cellStyle name="20% - Accent5 4 2 4 2 4" xfId="15012"/>
    <cellStyle name="20% - Accent5 4 2 4 2 4 2" xfId="25575"/>
    <cellStyle name="20% - Accent5 4 2 4 2 5" xfId="18918"/>
    <cellStyle name="20% - Accent5 4 2 4 3" xfId="7622"/>
    <cellStyle name="20% - Accent5 4 2 4 3 2" xfId="9841"/>
    <cellStyle name="20% - Accent5 4 2 4 3 2 2" xfId="20404"/>
    <cellStyle name="20% - Accent5 4 2 4 3 3" xfId="12060"/>
    <cellStyle name="20% - Accent5 4 2 4 3 3 2" xfId="22623"/>
    <cellStyle name="20% - Accent5 4 2 4 3 4" xfId="14279"/>
    <cellStyle name="20% - Accent5 4 2 4 3 4 2" xfId="24842"/>
    <cellStyle name="20% - Accent5 4 2 4 3 5" xfId="18185"/>
    <cellStyle name="20% - Accent5 4 2 4 4" xfId="9098"/>
    <cellStyle name="20% - Accent5 4 2 4 4 2" xfId="19661"/>
    <cellStyle name="20% - Accent5 4 2 4 5" xfId="11317"/>
    <cellStyle name="20% - Accent5 4 2 4 5 2" xfId="21880"/>
    <cellStyle name="20% - Accent5 4 2 4 6" xfId="13536"/>
    <cellStyle name="20% - Accent5 4 2 4 6 2" xfId="24099"/>
    <cellStyle name="20% - Accent5 4 2 4 7" xfId="17436"/>
    <cellStyle name="20% - Accent5 4 2 5" xfId="683"/>
    <cellStyle name="20% - Accent5 4 2 5 2" xfId="8356"/>
    <cellStyle name="20% - Accent5 4 2 5 2 2" xfId="10575"/>
    <cellStyle name="20% - Accent5 4 2 5 2 2 2" xfId="21138"/>
    <cellStyle name="20% - Accent5 4 2 5 2 3" xfId="12794"/>
    <cellStyle name="20% - Accent5 4 2 5 2 3 2" xfId="23357"/>
    <cellStyle name="20% - Accent5 4 2 5 2 4" xfId="15013"/>
    <cellStyle name="20% - Accent5 4 2 5 2 4 2" xfId="25576"/>
    <cellStyle name="20% - Accent5 4 2 5 2 5" xfId="18919"/>
    <cellStyle name="20% - Accent5 4 2 5 3" xfId="7623"/>
    <cellStyle name="20% - Accent5 4 2 5 3 2" xfId="9842"/>
    <cellStyle name="20% - Accent5 4 2 5 3 2 2" xfId="20405"/>
    <cellStyle name="20% - Accent5 4 2 5 3 3" xfId="12061"/>
    <cellStyle name="20% - Accent5 4 2 5 3 3 2" xfId="22624"/>
    <cellStyle name="20% - Accent5 4 2 5 3 4" xfId="14280"/>
    <cellStyle name="20% - Accent5 4 2 5 3 4 2" xfId="24843"/>
    <cellStyle name="20% - Accent5 4 2 5 3 5" xfId="18186"/>
    <cellStyle name="20% - Accent5 4 2 5 4" xfId="9099"/>
    <cellStyle name="20% - Accent5 4 2 5 4 2" xfId="19662"/>
    <cellStyle name="20% - Accent5 4 2 5 5" xfId="11318"/>
    <cellStyle name="20% - Accent5 4 2 5 5 2" xfId="21881"/>
    <cellStyle name="20% - Accent5 4 2 5 6" xfId="13537"/>
    <cellStyle name="20% - Accent5 4 2 5 6 2" xfId="24100"/>
    <cellStyle name="20% - Accent5 4 2 5 7" xfId="17437"/>
    <cellStyle name="20% - Accent5 4 3" xfId="684"/>
    <cellStyle name="20% - Accent5 4 3 2" xfId="8357"/>
    <cellStyle name="20% - Accent5 4 3 2 2" xfId="10576"/>
    <cellStyle name="20% - Accent5 4 3 2 2 2" xfId="21139"/>
    <cellStyle name="20% - Accent5 4 3 2 3" xfId="12795"/>
    <cellStyle name="20% - Accent5 4 3 2 3 2" xfId="23358"/>
    <cellStyle name="20% - Accent5 4 3 2 4" xfId="15014"/>
    <cellStyle name="20% - Accent5 4 3 2 4 2" xfId="25577"/>
    <cellStyle name="20% - Accent5 4 3 2 5" xfId="18920"/>
    <cellStyle name="20% - Accent5 4 3 3" xfId="7624"/>
    <cellStyle name="20% - Accent5 4 3 3 2" xfId="9843"/>
    <cellStyle name="20% - Accent5 4 3 3 2 2" xfId="20406"/>
    <cellStyle name="20% - Accent5 4 3 3 3" xfId="12062"/>
    <cellStyle name="20% - Accent5 4 3 3 3 2" xfId="22625"/>
    <cellStyle name="20% - Accent5 4 3 3 4" xfId="14281"/>
    <cellStyle name="20% - Accent5 4 3 3 4 2" xfId="24844"/>
    <cellStyle name="20% - Accent5 4 3 3 5" xfId="18187"/>
    <cellStyle name="20% - Accent5 4 3 4" xfId="9100"/>
    <cellStyle name="20% - Accent5 4 3 4 2" xfId="19663"/>
    <cellStyle name="20% - Accent5 4 3 5" xfId="11319"/>
    <cellStyle name="20% - Accent5 4 3 5 2" xfId="21882"/>
    <cellStyle name="20% - Accent5 4 3 6" xfId="13538"/>
    <cellStyle name="20% - Accent5 4 3 6 2" xfId="24101"/>
    <cellStyle name="20% - Accent5 4 3 7" xfId="17438"/>
    <cellStyle name="20% - Accent5 4 4" xfId="685"/>
    <cellStyle name="20% - Accent5 4 4 2" xfId="8358"/>
    <cellStyle name="20% - Accent5 4 4 2 2" xfId="10577"/>
    <cellStyle name="20% - Accent5 4 4 2 2 2" xfId="21140"/>
    <cellStyle name="20% - Accent5 4 4 2 3" xfId="12796"/>
    <cellStyle name="20% - Accent5 4 4 2 3 2" xfId="23359"/>
    <cellStyle name="20% - Accent5 4 4 2 4" xfId="15015"/>
    <cellStyle name="20% - Accent5 4 4 2 4 2" xfId="25578"/>
    <cellStyle name="20% - Accent5 4 4 2 5" xfId="18921"/>
    <cellStyle name="20% - Accent5 4 4 3" xfId="7625"/>
    <cellStyle name="20% - Accent5 4 4 3 2" xfId="9844"/>
    <cellStyle name="20% - Accent5 4 4 3 2 2" xfId="20407"/>
    <cellStyle name="20% - Accent5 4 4 3 3" xfId="12063"/>
    <cellStyle name="20% - Accent5 4 4 3 3 2" xfId="22626"/>
    <cellStyle name="20% - Accent5 4 4 3 4" xfId="14282"/>
    <cellStyle name="20% - Accent5 4 4 3 4 2" xfId="24845"/>
    <cellStyle name="20% - Accent5 4 4 3 5" xfId="18188"/>
    <cellStyle name="20% - Accent5 4 4 4" xfId="9101"/>
    <cellStyle name="20% - Accent5 4 4 4 2" xfId="19664"/>
    <cellStyle name="20% - Accent5 4 4 5" xfId="11320"/>
    <cellStyle name="20% - Accent5 4 4 5 2" xfId="21883"/>
    <cellStyle name="20% - Accent5 4 4 6" xfId="13539"/>
    <cellStyle name="20% - Accent5 4 4 6 2" xfId="24102"/>
    <cellStyle name="20% - Accent5 4 4 7" xfId="17439"/>
    <cellStyle name="20% - Accent5 4 5" xfId="686"/>
    <cellStyle name="20% - Accent5 4 5 2" xfId="8359"/>
    <cellStyle name="20% - Accent5 4 5 2 2" xfId="10578"/>
    <cellStyle name="20% - Accent5 4 5 2 2 2" xfId="21141"/>
    <cellStyle name="20% - Accent5 4 5 2 3" xfId="12797"/>
    <cellStyle name="20% - Accent5 4 5 2 3 2" xfId="23360"/>
    <cellStyle name="20% - Accent5 4 5 2 4" xfId="15016"/>
    <cellStyle name="20% - Accent5 4 5 2 4 2" xfId="25579"/>
    <cellStyle name="20% - Accent5 4 5 2 5" xfId="18922"/>
    <cellStyle name="20% - Accent5 4 5 3" xfId="7626"/>
    <cellStyle name="20% - Accent5 4 5 3 2" xfId="9845"/>
    <cellStyle name="20% - Accent5 4 5 3 2 2" xfId="20408"/>
    <cellStyle name="20% - Accent5 4 5 3 3" xfId="12064"/>
    <cellStyle name="20% - Accent5 4 5 3 3 2" xfId="22627"/>
    <cellStyle name="20% - Accent5 4 5 3 4" xfId="14283"/>
    <cellStyle name="20% - Accent5 4 5 3 4 2" xfId="24846"/>
    <cellStyle name="20% - Accent5 4 5 3 5" xfId="18189"/>
    <cellStyle name="20% - Accent5 4 5 4" xfId="9102"/>
    <cellStyle name="20% - Accent5 4 5 4 2" xfId="19665"/>
    <cellStyle name="20% - Accent5 4 5 5" xfId="11321"/>
    <cellStyle name="20% - Accent5 4 5 5 2" xfId="21884"/>
    <cellStyle name="20% - Accent5 4 5 6" xfId="13540"/>
    <cellStyle name="20% - Accent5 4 5 6 2" xfId="24103"/>
    <cellStyle name="20% - Accent5 4 5 7" xfId="17440"/>
    <cellStyle name="20% - Accent5 4 6" xfId="687"/>
    <cellStyle name="20% - Accent5 4 6 2" xfId="8360"/>
    <cellStyle name="20% - Accent5 4 6 2 2" xfId="10579"/>
    <cellStyle name="20% - Accent5 4 6 2 2 2" xfId="21142"/>
    <cellStyle name="20% - Accent5 4 6 2 3" xfId="12798"/>
    <cellStyle name="20% - Accent5 4 6 2 3 2" xfId="23361"/>
    <cellStyle name="20% - Accent5 4 6 2 4" xfId="15017"/>
    <cellStyle name="20% - Accent5 4 6 2 4 2" xfId="25580"/>
    <cellStyle name="20% - Accent5 4 6 2 5" xfId="18923"/>
    <cellStyle name="20% - Accent5 4 6 3" xfId="7627"/>
    <cellStyle name="20% - Accent5 4 6 3 2" xfId="9846"/>
    <cellStyle name="20% - Accent5 4 6 3 2 2" xfId="20409"/>
    <cellStyle name="20% - Accent5 4 6 3 3" xfId="12065"/>
    <cellStyle name="20% - Accent5 4 6 3 3 2" xfId="22628"/>
    <cellStyle name="20% - Accent5 4 6 3 4" xfId="14284"/>
    <cellStyle name="20% - Accent5 4 6 3 4 2" xfId="24847"/>
    <cellStyle name="20% - Accent5 4 6 3 5" xfId="18190"/>
    <cellStyle name="20% - Accent5 4 6 4" xfId="9103"/>
    <cellStyle name="20% - Accent5 4 6 4 2" xfId="19666"/>
    <cellStyle name="20% - Accent5 4 6 5" xfId="11322"/>
    <cellStyle name="20% - Accent5 4 6 5 2" xfId="21885"/>
    <cellStyle name="20% - Accent5 4 6 6" xfId="13541"/>
    <cellStyle name="20% - Accent5 4 6 6 2" xfId="24104"/>
    <cellStyle name="20% - Accent5 4 6 7" xfId="17441"/>
    <cellStyle name="20% - Accent5 4 7" xfId="688"/>
    <cellStyle name="20% - Accent5 4 8" xfId="689"/>
    <cellStyle name="20% - Accent5 4 9" xfId="690"/>
    <cellStyle name="20% - Accent5 5" xfId="691"/>
    <cellStyle name="20% - Accent5 5 2" xfId="692"/>
    <cellStyle name="20% - Accent5 5 3" xfId="693"/>
    <cellStyle name="20% - Accent5 5 4" xfId="694"/>
    <cellStyle name="20% - Accent5 5 5" xfId="695"/>
    <cellStyle name="20% - Accent5 5 6" xfId="696"/>
    <cellStyle name="20% - Accent5 6" xfId="697"/>
    <cellStyle name="20% - Accent5 6 2" xfId="698"/>
    <cellStyle name="20% - Accent5 6 3" xfId="699"/>
    <cellStyle name="20% - Accent5 6 4" xfId="700"/>
    <cellStyle name="20% - Accent5 6 5" xfId="701"/>
    <cellStyle name="20% - Accent5 6 6" xfId="702"/>
    <cellStyle name="20% - Accent5 7" xfId="703"/>
    <cellStyle name="20% - Accent5 7 10" xfId="11323"/>
    <cellStyle name="20% - Accent5 7 10 2" xfId="21886"/>
    <cellStyle name="20% - Accent5 7 11" xfId="13542"/>
    <cellStyle name="20% - Accent5 7 11 2" xfId="24105"/>
    <cellStyle name="20% - Accent5 7 12" xfId="17442"/>
    <cellStyle name="20% - Accent5 7 2" xfId="704"/>
    <cellStyle name="20% - Accent5 7 3" xfId="705"/>
    <cellStyle name="20% - Accent5 7 4" xfId="706"/>
    <cellStyle name="20% - Accent5 7 5" xfId="707"/>
    <cellStyle name="20% - Accent5 7 6" xfId="708"/>
    <cellStyle name="20% - Accent5 7 7" xfId="8361"/>
    <cellStyle name="20% - Accent5 7 7 2" xfId="10580"/>
    <cellStyle name="20% - Accent5 7 7 2 2" xfId="21143"/>
    <cellStyle name="20% - Accent5 7 7 3" xfId="12799"/>
    <cellStyle name="20% - Accent5 7 7 3 2" xfId="23362"/>
    <cellStyle name="20% - Accent5 7 7 4" xfId="15018"/>
    <cellStyle name="20% - Accent5 7 7 4 2" xfId="25581"/>
    <cellStyle name="20% - Accent5 7 7 5" xfId="18924"/>
    <cellStyle name="20% - Accent5 7 8" xfId="7628"/>
    <cellStyle name="20% - Accent5 7 8 2" xfId="9847"/>
    <cellStyle name="20% - Accent5 7 8 2 2" xfId="20410"/>
    <cellStyle name="20% - Accent5 7 8 3" xfId="12066"/>
    <cellStyle name="20% - Accent5 7 8 3 2" xfId="22629"/>
    <cellStyle name="20% - Accent5 7 8 4" xfId="14285"/>
    <cellStyle name="20% - Accent5 7 8 4 2" xfId="24848"/>
    <cellStyle name="20% - Accent5 7 8 5" xfId="18191"/>
    <cellStyle name="20% - Accent5 7 9" xfId="9104"/>
    <cellStyle name="20% - Accent5 7 9 2" xfId="19667"/>
    <cellStyle name="20% - Accent5 8" xfId="709"/>
    <cellStyle name="20% - Accent5 8 2" xfId="710"/>
    <cellStyle name="20% - Accent5 9" xfId="711"/>
    <cellStyle name="20% - Accent6 10" xfId="712"/>
    <cellStyle name="20% - Accent6 10 2" xfId="713"/>
    <cellStyle name="20% - Accent6 10 3" xfId="714"/>
    <cellStyle name="20% - Accent6 10 4" xfId="715"/>
    <cellStyle name="20% - Accent6 10 5" xfId="716"/>
    <cellStyle name="20% - Accent6 11" xfId="717"/>
    <cellStyle name="20% - Accent6 11 2" xfId="718"/>
    <cellStyle name="20% - Accent6 11 3" xfId="719"/>
    <cellStyle name="20% - Accent6 11 4" xfId="720"/>
    <cellStyle name="20% - Accent6 11 5" xfId="721"/>
    <cellStyle name="20% - Accent6 12" xfId="722"/>
    <cellStyle name="20% - Accent6 12 2" xfId="723"/>
    <cellStyle name="20% - Accent6 12 3" xfId="724"/>
    <cellStyle name="20% - Accent6 12 4" xfId="725"/>
    <cellStyle name="20% - Accent6 12 5" xfId="726"/>
    <cellStyle name="20% - Accent6 13" xfId="727"/>
    <cellStyle name="20% - Accent6 14" xfId="728"/>
    <cellStyle name="20% - Accent6 14 2" xfId="8362"/>
    <cellStyle name="20% - Accent6 14 2 2" xfId="10581"/>
    <cellStyle name="20% - Accent6 14 2 2 2" xfId="21144"/>
    <cellStyle name="20% - Accent6 14 2 3" xfId="12800"/>
    <cellStyle name="20% - Accent6 14 2 3 2" xfId="23363"/>
    <cellStyle name="20% - Accent6 14 2 4" xfId="15019"/>
    <cellStyle name="20% - Accent6 14 2 4 2" xfId="25582"/>
    <cellStyle name="20% - Accent6 14 2 5" xfId="18925"/>
    <cellStyle name="20% - Accent6 14 3" xfId="7629"/>
    <cellStyle name="20% - Accent6 14 3 2" xfId="9848"/>
    <cellStyle name="20% - Accent6 14 3 2 2" xfId="20411"/>
    <cellStyle name="20% - Accent6 14 3 3" xfId="12067"/>
    <cellStyle name="20% - Accent6 14 3 3 2" xfId="22630"/>
    <cellStyle name="20% - Accent6 14 3 4" xfId="14286"/>
    <cellStyle name="20% - Accent6 14 3 4 2" xfId="24849"/>
    <cellStyle name="20% - Accent6 14 3 5" xfId="18192"/>
    <cellStyle name="20% - Accent6 14 4" xfId="9105"/>
    <cellStyle name="20% - Accent6 14 4 2" xfId="19668"/>
    <cellStyle name="20% - Accent6 14 5" xfId="11324"/>
    <cellStyle name="20% - Accent6 14 5 2" xfId="21887"/>
    <cellStyle name="20% - Accent6 14 6" xfId="13543"/>
    <cellStyle name="20% - Accent6 14 6 2" xfId="24106"/>
    <cellStyle name="20% - Accent6 14 7" xfId="17443"/>
    <cellStyle name="20% - Accent6 15" xfId="729"/>
    <cellStyle name="20% - Accent6 16" xfId="730"/>
    <cellStyle name="20% - Accent6 17" xfId="731"/>
    <cellStyle name="20% - Accent6 18" xfId="732"/>
    <cellStyle name="20% - Accent6 19" xfId="733"/>
    <cellStyle name="20% - Accent6 2" xfId="734"/>
    <cellStyle name="20% - Accent6 2 10" xfId="735"/>
    <cellStyle name="20% - Accent6 2 10 2" xfId="736"/>
    <cellStyle name="20% - Accent6 2 10 2 2" xfId="8363"/>
    <cellStyle name="20% - Accent6 2 10 2 2 2" xfId="10582"/>
    <cellStyle name="20% - Accent6 2 10 2 2 2 2" xfId="21145"/>
    <cellStyle name="20% - Accent6 2 10 2 2 3" xfId="12801"/>
    <cellStyle name="20% - Accent6 2 10 2 2 3 2" xfId="23364"/>
    <cellStyle name="20% - Accent6 2 10 2 2 4" xfId="15020"/>
    <cellStyle name="20% - Accent6 2 10 2 2 4 2" xfId="25583"/>
    <cellStyle name="20% - Accent6 2 10 2 2 5" xfId="18926"/>
    <cellStyle name="20% - Accent6 2 10 2 3" xfId="7630"/>
    <cellStyle name="20% - Accent6 2 10 2 3 2" xfId="9849"/>
    <cellStyle name="20% - Accent6 2 10 2 3 2 2" xfId="20412"/>
    <cellStyle name="20% - Accent6 2 10 2 3 3" xfId="12068"/>
    <cellStyle name="20% - Accent6 2 10 2 3 3 2" xfId="22631"/>
    <cellStyle name="20% - Accent6 2 10 2 3 4" xfId="14287"/>
    <cellStyle name="20% - Accent6 2 10 2 3 4 2" xfId="24850"/>
    <cellStyle name="20% - Accent6 2 10 2 3 5" xfId="18193"/>
    <cellStyle name="20% - Accent6 2 10 2 4" xfId="9106"/>
    <cellStyle name="20% - Accent6 2 10 2 4 2" xfId="19669"/>
    <cellStyle name="20% - Accent6 2 10 2 5" xfId="11325"/>
    <cellStyle name="20% - Accent6 2 10 2 5 2" xfId="21888"/>
    <cellStyle name="20% - Accent6 2 10 2 6" xfId="13544"/>
    <cellStyle name="20% - Accent6 2 10 2 6 2" xfId="24107"/>
    <cellStyle name="20% - Accent6 2 10 2 7" xfId="17444"/>
    <cellStyle name="20% - Accent6 2 10 3" xfId="737"/>
    <cellStyle name="20% - Accent6 2 10 3 2" xfId="8364"/>
    <cellStyle name="20% - Accent6 2 10 3 2 2" xfId="10583"/>
    <cellStyle name="20% - Accent6 2 10 3 2 2 2" xfId="21146"/>
    <cellStyle name="20% - Accent6 2 10 3 2 3" xfId="12802"/>
    <cellStyle name="20% - Accent6 2 10 3 2 3 2" xfId="23365"/>
    <cellStyle name="20% - Accent6 2 10 3 2 4" xfId="15021"/>
    <cellStyle name="20% - Accent6 2 10 3 2 4 2" xfId="25584"/>
    <cellStyle name="20% - Accent6 2 10 3 2 5" xfId="18927"/>
    <cellStyle name="20% - Accent6 2 10 3 3" xfId="7631"/>
    <cellStyle name="20% - Accent6 2 10 3 3 2" xfId="9850"/>
    <cellStyle name="20% - Accent6 2 10 3 3 2 2" xfId="20413"/>
    <cellStyle name="20% - Accent6 2 10 3 3 3" xfId="12069"/>
    <cellStyle name="20% - Accent6 2 10 3 3 3 2" xfId="22632"/>
    <cellStyle name="20% - Accent6 2 10 3 3 4" xfId="14288"/>
    <cellStyle name="20% - Accent6 2 10 3 3 4 2" xfId="24851"/>
    <cellStyle name="20% - Accent6 2 10 3 3 5" xfId="18194"/>
    <cellStyle name="20% - Accent6 2 10 3 4" xfId="9107"/>
    <cellStyle name="20% - Accent6 2 10 3 4 2" xfId="19670"/>
    <cellStyle name="20% - Accent6 2 10 3 5" xfId="11326"/>
    <cellStyle name="20% - Accent6 2 10 3 5 2" xfId="21889"/>
    <cellStyle name="20% - Accent6 2 10 3 6" xfId="13545"/>
    <cellStyle name="20% - Accent6 2 10 3 6 2" xfId="24108"/>
    <cellStyle name="20% - Accent6 2 10 3 7" xfId="17445"/>
    <cellStyle name="20% - Accent6 2 10 4" xfId="738"/>
    <cellStyle name="20% - Accent6 2 10 4 2" xfId="8365"/>
    <cellStyle name="20% - Accent6 2 10 4 2 2" xfId="10584"/>
    <cellStyle name="20% - Accent6 2 10 4 2 2 2" xfId="21147"/>
    <cellStyle name="20% - Accent6 2 10 4 2 3" xfId="12803"/>
    <cellStyle name="20% - Accent6 2 10 4 2 3 2" xfId="23366"/>
    <cellStyle name="20% - Accent6 2 10 4 2 4" xfId="15022"/>
    <cellStyle name="20% - Accent6 2 10 4 2 4 2" xfId="25585"/>
    <cellStyle name="20% - Accent6 2 10 4 2 5" xfId="18928"/>
    <cellStyle name="20% - Accent6 2 10 4 3" xfId="7632"/>
    <cellStyle name="20% - Accent6 2 10 4 3 2" xfId="9851"/>
    <cellStyle name="20% - Accent6 2 10 4 3 2 2" xfId="20414"/>
    <cellStyle name="20% - Accent6 2 10 4 3 3" xfId="12070"/>
    <cellStyle name="20% - Accent6 2 10 4 3 3 2" xfId="22633"/>
    <cellStyle name="20% - Accent6 2 10 4 3 4" xfId="14289"/>
    <cellStyle name="20% - Accent6 2 10 4 3 4 2" xfId="24852"/>
    <cellStyle name="20% - Accent6 2 10 4 3 5" xfId="18195"/>
    <cellStyle name="20% - Accent6 2 10 4 4" xfId="9108"/>
    <cellStyle name="20% - Accent6 2 10 4 4 2" xfId="19671"/>
    <cellStyle name="20% - Accent6 2 10 4 5" xfId="11327"/>
    <cellStyle name="20% - Accent6 2 10 4 5 2" xfId="21890"/>
    <cellStyle name="20% - Accent6 2 10 4 6" xfId="13546"/>
    <cellStyle name="20% - Accent6 2 10 4 6 2" xfId="24109"/>
    <cellStyle name="20% - Accent6 2 10 4 7" xfId="17446"/>
    <cellStyle name="20% - Accent6 2 10 5" xfId="739"/>
    <cellStyle name="20% - Accent6 2 10 5 2" xfId="8366"/>
    <cellStyle name="20% - Accent6 2 10 5 2 2" xfId="10585"/>
    <cellStyle name="20% - Accent6 2 10 5 2 2 2" xfId="21148"/>
    <cellStyle name="20% - Accent6 2 10 5 2 3" xfId="12804"/>
    <cellStyle name="20% - Accent6 2 10 5 2 3 2" xfId="23367"/>
    <cellStyle name="20% - Accent6 2 10 5 2 4" xfId="15023"/>
    <cellStyle name="20% - Accent6 2 10 5 2 4 2" xfId="25586"/>
    <cellStyle name="20% - Accent6 2 10 5 2 5" xfId="18929"/>
    <cellStyle name="20% - Accent6 2 10 5 3" xfId="7633"/>
    <cellStyle name="20% - Accent6 2 10 5 3 2" xfId="9852"/>
    <cellStyle name="20% - Accent6 2 10 5 3 2 2" xfId="20415"/>
    <cellStyle name="20% - Accent6 2 10 5 3 3" xfId="12071"/>
    <cellStyle name="20% - Accent6 2 10 5 3 3 2" xfId="22634"/>
    <cellStyle name="20% - Accent6 2 10 5 3 4" xfId="14290"/>
    <cellStyle name="20% - Accent6 2 10 5 3 4 2" xfId="24853"/>
    <cellStyle name="20% - Accent6 2 10 5 3 5" xfId="18196"/>
    <cellStyle name="20% - Accent6 2 10 5 4" xfId="9109"/>
    <cellStyle name="20% - Accent6 2 10 5 4 2" xfId="19672"/>
    <cellStyle name="20% - Accent6 2 10 5 5" xfId="11328"/>
    <cellStyle name="20% - Accent6 2 10 5 5 2" xfId="21891"/>
    <cellStyle name="20% - Accent6 2 10 5 6" xfId="13547"/>
    <cellStyle name="20% - Accent6 2 10 5 6 2" xfId="24110"/>
    <cellStyle name="20% - Accent6 2 10 5 7" xfId="17447"/>
    <cellStyle name="20% - Accent6 2 11" xfId="740"/>
    <cellStyle name="20% - Accent6 2 11 2" xfId="8367"/>
    <cellStyle name="20% - Accent6 2 11 2 2" xfId="10586"/>
    <cellStyle name="20% - Accent6 2 11 2 2 2" xfId="21149"/>
    <cellStyle name="20% - Accent6 2 11 2 3" xfId="12805"/>
    <cellStyle name="20% - Accent6 2 11 2 3 2" xfId="23368"/>
    <cellStyle name="20% - Accent6 2 11 2 4" xfId="15024"/>
    <cellStyle name="20% - Accent6 2 11 2 4 2" xfId="25587"/>
    <cellStyle name="20% - Accent6 2 11 2 5" xfId="18930"/>
    <cellStyle name="20% - Accent6 2 11 3" xfId="7634"/>
    <cellStyle name="20% - Accent6 2 11 3 2" xfId="9853"/>
    <cellStyle name="20% - Accent6 2 11 3 2 2" xfId="20416"/>
    <cellStyle name="20% - Accent6 2 11 3 3" xfId="12072"/>
    <cellStyle name="20% - Accent6 2 11 3 3 2" xfId="22635"/>
    <cellStyle name="20% - Accent6 2 11 3 4" xfId="14291"/>
    <cellStyle name="20% - Accent6 2 11 3 4 2" xfId="24854"/>
    <cellStyle name="20% - Accent6 2 11 3 5" xfId="18197"/>
    <cellStyle name="20% - Accent6 2 11 4" xfId="9110"/>
    <cellStyle name="20% - Accent6 2 11 4 2" xfId="19673"/>
    <cellStyle name="20% - Accent6 2 11 5" xfId="11329"/>
    <cellStyle name="20% - Accent6 2 11 5 2" xfId="21892"/>
    <cellStyle name="20% - Accent6 2 11 6" xfId="13548"/>
    <cellStyle name="20% - Accent6 2 11 6 2" xfId="24111"/>
    <cellStyle name="20% - Accent6 2 11 7" xfId="17448"/>
    <cellStyle name="20% - Accent6 2 12" xfId="741"/>
    <cellStyle name="20% - Accent6 2 13" xfId="742"/>
    <cellStyle name="20% - Accent6 2 14" xfId="743"/>
    <cellStyle name="20% - Accent6 2 15" xfId="744"/>
    <cellStyle name="20% - Accent6 2 15 2" xfId="8368"/>
    <cellStyle name="20% - Accent6 2 15 2 2" xfId="10587"/>
    <cellStyle name="20% - Accent6 2 15 2 2 2" xfId="21150"/>
    <cellStyle name="20% - Accent6 2 15 2 3" xfId="12806"/>
    <cellStyle name="20% - Accent6 2 15 2 3 2" xfId="23369"/>
    <cellStyle name="20% - Accent6 2 15 2 4" xfId="15025"/>
    <cellStyle name="20% - Accent6 2 15 2 4 2" xfId="25588"/>
    <cellStyle name="20% - Accent6 2 15 2 5" xfId="18931"/>
    <cellStyle name="20% - Accent6 2 15 3" xfId="7635"/>
    <cellStyle name="20% - Accent6 2 15 3 2" xfId="9854"/>
    <cellStyle name="20% - Accent6 2 15 3 2 2" xfId="20417"/>
    <cellStyle name="20% - Accent6 2 15 3 3" xfId="12073"/>
    <cellStyle name="20% - Accent6 2 15 3 3 2" xfId="22636"/>
    <cellStyle name="20% - Accent6 2 15 3 4" xfId="14292"/>
    <cellStyle name="20% - Accent6 2 15 3 4 2" xfId="24855"/>
    <cellStyle name="20% - Accent6 2 15 3 5" xfId="18198"/>
    <cellStyle name="20% - Accent6 2 15 4" xfId="9111"/>
    <cellStyle name="20% - Accent6 2 15 4 2" xfId="19674"/>
    <cellStyle name="20% - Accent6 2 15 5" xfId="11330"/>
    <cellStyle name="20% - Accent6 2 15 5 2" xfId="21893"/>
    <cellStyle name="20% - Accent6 2 15 6" xfId="13549"/>
    <cellStyle name="20% - Accent6 2 15 6 2" xfId="24112"/>
    <cellStyle name="20% - Accent6 2 15 7" xfId="17449"/>
    <cellStyle name="20% - Accent6 2 16" xfId="745"/>
    <cellStyle name="20% - Accent6 2 2" xfId="746"/>
    <cellStyle name="20% - Accent6 2 2 10" xfId="8369"/>
    <cellStyle name="20% - Accent6 2 2 10 2" xfId="10588"/>
    <cellStyle name="20% - Accent6 2 2 10 2 2" xfId="21151"/>
    <cellStyle name="20% - Accent6 2 2 10 3" xfId="12807"/>
    <cellStyle name="20% - Accent6 2 2 10 3 2" xfId="23370"/>
    <cellStyle name="20% - Accent6 2 2 10 4" xfId="15026"/>
    <cellStyle name="20% - Accent6 2 2 10 4 2" xfId="25589"/>
    <cellStyle name="20% - Accent6 2 2 10 5" xfId="18932"/>
    <cellStyle name="20% - Accent6 2 2 11" xfId="7636"/>
    <cellStyle name="20% - Accent6 2 2 11 2" xfId="9855"/>
    <cellStyle name="20% - Accent6 2 2 11 2 2" xfId="20418"/>
    <cellStyle name="20% - Accent6 2 2 11 3" xfId="12074"/>
    <cellStyle name="20% - Accent6 2 2 11 3 2" xfId="22637"/>
    <cellStyle name="20% - Accent6 2 2 11 4" xfId="14293"/>
    <cellStyle name="20% - Accent6 2 2 11 4 2" xfId="24856"/>
    <cellStyle name="20% - Accent6 2 2 11 5" xfId="18199"/>
    <cellStyle name="20% - Accent6 2 2 12" xfId="9112"/>
    <cellStyle name="20% - Accent6 2 2 12 2" xfId="19675"/>
    <cellStyle name="20% - Accent6 2 2 13" xfId="11331"/>
    <cellStyle name="20% - Accent6 2 2 13 2" xfId="21894"/>
    <cellStyle name="20% - Accent6 2 2 14" xfId="13550"/>
    <cellStyle name="20% - Accent6 2 2 14 2" xfId="24113"/>
    <cellStyle name="20% - Accent6 2 2 15" xfId="17450"/>
    <cellStyle name="20% - Accent6 2 2 2" xfId="747"/>
    <cellStyle name="20% - Accent6 2 2 2 2" xfId="8370"/>
    <cellStyle name="20% - Accent6 2 2 2 2 2" xfId="10589"/>
    <cellStyle name="20% - Accent6 2 2 2 2 2 2" xfId="21152"/>
    <cellStyle name="20% - Accent6 2 2 2 2 3" xfId="12808"/>
    <cellStyle name="20% - Accent6 2 2 2 2 3 2" xfId="23371"/>
    <cellStyle name="20% - Accent6 2 2 2 2 4" xfId="15027"/>
    <cellStyle name="20% - Accent6 2 2 2 2 4 2" xfId="25590"/>
    <cellStyle name="20% - Accent6 2 2 2 2 5" xfId="18933"/>
    <cellStyle name="20% - Accent6 2 2 2 3" xfId="7637"/>
    <cellStyle name="20% - Accent6 2 2 2 3 2" xfId="9856"/>
    <cellStyle name="20% - Accent6 2 2 2 3 2 2" xfId="20419"/>
    <cellStyle name="20% - Accent6 2 2 2 3 3" xfId="12075"/>
    <cellStyle name="20% - Accent6 2 2 2 3 3 2" xfId="22638"/>
    <cellStyle name="20% - Accent6 2 2 2 3 4" xfId="14294"/>
    <cellStyle name="20% - Accent6 2 2 2 3 4 2" xfId="24857"/>
    <cellStyle name="20% - Accent6 2 2 2 3 5" xfId="18200"/>
    <cellStyle name="20% - Accent6 2 2 2 4" xfId="9113"/>
    <cellStyle name="20% - Accent6 2 2 2 4 2" xfId="19676"/>
    <cellStyle name="20% - Accent6 2 2 2 5" xfId="11332"/>
    <cellStyle name="20% - Accent6 2 2 2 5 2" xfId="21895"/>
    <cellStyle name="20% - Accent6 2 2 2 6" xfId="13551"/>
    <cellStyle name="20% - Accent6 2 2 2 6 2" xfId="24114"/>
    <cellStyle name="20% - Accent6 2 2 2 7" xfId="17451"/>
    <cellStyle name="20% - Accent6 2 2 3" xfId="748"/>
    <cellStyle name="20% - Accent6 2 2 3 2" xfId="8371"/>
    <cellStyle name="20% - Accent6 2 2 3 2 2" xfId="10590"/>
    <cellStyle name="20% - Accent6 2 2 3 2 2 2" xfId="21153"/>
    <cellStyle name="20% - Accent6 2 2 3 2 3" xfId="12809"/>
    <cellStyle name="20% - Accent6 2 2 3 2 3 2" xfId="23372"/>
    <cellStyle name="20% - Accent6 2 2 3 2 4" xfId="15028"/>
    <cellStyle name="20% - Accent6 2 2 3 2 4 2" xfId="25591"/>
    <cellStyle name="20% - Accent6 2 2 3 2 5" xfId="18934"/>
    <cellStyle name="20% - Accent6 2 2 3 3" xfId="7638"/>
    <cellStyle name="20% - Accent6 2 2 3 3 2" xfId="9857"/>
    <cellStyle name="20% - Accent6 2 2 3 3 2 2" xfId="20420"/>
    <cellStyle name="20% - Accent6 2 2 3 3 3" xfId="12076"/>
    <cellStyle name="20% - Accent6 2 2 3 3 3 2" xfId="22639"/>
    <cellStyle name="20% - Accent6 2 2 3 3 4" xfId="14295"/>
    <cellStyle name="20% - Accent6 2 2 3 3 4 2" xfId="24858"/>
    <cellStyle name="20% - Accent6 2 2 3 3 5" xfId="18201"/>
    <cellStyle name="20% - Accent6 2 2 3 4" xfId="9114"/>
    <cellStyle name="20% - Accent6 2 2 3 4 2" xfId="19677"/>
    <cellStyle name="20% - Accent6 2 2 3 5" xfId="11333"/>
    <cellStyle name="20% - Accent6 2 2 3 5 2" xfId="21896"/>
    <cellStyle name="20% - Accent6 2 2 3 6" xfId="13552"/>
    <cellStyle name="20% - Accent6 2 2 3 6 2" xfId="24115"/>
    <cellStyle name="20% - Accent6 2 2 3 7" xfId="17452"/>
    <cellStyle name="20% - Accent6 2 2 4" xfId="749"/>
    <cellStyle name="20% - Accent6 2 2 4 2" xfId="8372"/>
    <cellStyle name="20% - Accent6 2 2 4 2 2" xfId="10591"/>
    <cellStyle name="20% - Accent6 2 2 4 2 2 2" xfId="21154"/>
    <cellStyle name="20% - Accent6 2 2 4 2 3" xfId="12810"/>
    <cellStyle name="20% - Accent6 2 2 4 2 3 2" xfId="23373"/>
    <cellStyle name="20% - Accent6 2 2 4 2 4" xfId="15029"/>
    <cellStyle name="20% - Accent6 2 2 4 2 4 2" xfId="25592"/>
    <cellStyle name="20% - Accent6 2 2 4 2 5" xfId="18935"/>
    <cellStyle name="20% - Accent6 2 2 4 3" xfId="7639"/>
    <cellStyle name="20% - Accent6 2 2 4 3 2" xfId="9858"/>
    <cellStyle name="20% - Accent6 2 2 4 3 2 2" xfId="20421"/>
    <cellStyle name="20% - Accent6 2 2 4 3 3" xfId="12077"/>
    <cellStyle name="20% - Accent6 2 2 4 3 3 2" xfId="22640"/>
    <cellStyle name="20% - Accent6 2 2 4 3 4" xfId="14296"/>
    <cellStyle name="20% - Accent6 2 2 4 3 4 2" xfId="24859"/>
    <cellStyle name="20% - Accent6 2 2 4 3 5" xfId="18202"/>
    <cellStyle name="20% - Accent6 2 2 4 4" xfId="9115"/>
    <cellStyle name="20% - Accent6 2 2 4 4 2" xfId="19678"/>
    <cellStyle name="20% - Accent6 2 2 4 5" xfId="11334"/>
    <cellStyle name="20% - Accent6 2 2 4 5 2" xfId="21897"/>
    <cellStyle name="20% - Accent6 2 2 4 6" xfId="13553"/>
    <cellStyle name="20% - Accent6 2 2 4 6 2" xfId="24116"/>
    <cellStyle name="20% - Accent6 2 2 4 7" xfId="17453"/>
    <cellStyle name="20% - Accent6 2 2 5" xfId="750"/>
    <cellStyle name="20% - Accent6 2 2 5 2" xfId="8373"/>
    <cellStyle name="20% - Accent6 2 2 5 2 2" xfId="10592"/>
    <cellStyle name="20% - Accent6 2 2 5 2 2 2" xfId="21155"/>
    <cellStyle name="20% - Accent6 2 2 5 2 3" xfId="12811"/>
    <cellStyle name="20% - Accent6 2 2 5 2 3 2" xfId="23374"/>
    <cellStyle name="20% - Accent6 2 2 5 2 4" xfId="15030"/>
    <cellStyle name="20% - Accent6 2 2 5 2 4 2" xfId="25593"/>
    <cellStyle name="20% - Accent6 2 2 5 2 5" xfId="18936"/>
    <cellStyle name="20% - Accent6 2 2 5 3" xfId="7640"/>
    <cellStyle name="20% - Accent6 2 2 5 3 2" xfId="9859"/>
    <cellStyle name="20% - Accent6 2 2 5 3 2 2" xfId="20422"/>
    <cellStyle name="20% - Accent6 2 2 5 3 3" xfId="12078"/>
    <cellStyle name="20% - Accent6 2 2 5 3 3 2" xfId="22641"/>
    <cellStyle name="20% - Accent6 2 2 5 3 4" xfId="14297"/>
    <cellStyle name="20% - Accent6 2 2 5 3 4 2" xfId="24860"/>
    <cellStyle name="20% - Accent6 2 2 5 3 5" xfId="18203"/>
    <cellStyle name="20% - Accent6 2 2 5 4" xfId="9116"/>
    <cellStyle name="20% - Accent6 2 2 5 4 2" xfId="19679"/>
    <cellStyle name="20% - Accent6 2 2 5 5" xfId="11335"/>
    <cellStyle name="20% - Accent6 2 2 5 5 2" xfId="21898"/>
    <cellStyle name="20% - Accent6 2 2 5 6" xfId="13554"/>
    <cellStyle name="20% - Accent6 2 2 5 6 2" xfId="24117"/>
    <cellStyle name="20% - Accent6 2 2 5 7" xfId="17454"/>
    <cellStyle name="20% - Accent6 2 2 6" xfId="751"/>
    <cellStyle name="20% - Accent6 2 2 6 2" xfId="8374"/>
    <cellStyle name="20% - Accent6 2 2 6 2 2" xfId="10593"/>
    <cellStyle name="20% - Accent6 2 2 6 2 2 2" xfId="21156"/>
    <cellStyle name="20% - Accent6 2 2 6 2 3" xfId="12812"/>
    <cellStyle name="20% - Accent6 2 2 6 2 3 2" xfId="23375"/>
    <cellStyle name="20% - Accent6 2 2 6 2 4" xfId="15031"/>
    <cellStyle name="20% - Accent6 2 2 6 2 4 2" xfId="25594"/>
    <cellStyle name="20% - Accent6 2 2 6 2 5" xfId="18937"/>
    <cellStyle name="20% - Accent6 2 2 6 3" xfId="7641"/>
    <cellStyle name="20% - Accent6 2 2 6 3 2" xfId="9860"/>
    <cellStyle name="20% - Accent6 2 2 6 3 2 2" xfId="20423"/>
    <cellStyle name="20% - Accent6 2 2 6 3 3" xfId="12079"/>
    <cellStyle name="20% - Accent6 2 2 6 3 3 2" xfId="22642"/>
    <cellStyle name="20% - Accent6 2 2 6 3 4" xfId="14298"/>
    <cellStyle name="20% - Accent6 2 2 6 3 4 2" xfId="24861"/>
    <cellStyle name="20% - Accent6 2 2 6 3 5" xfId="18204"/>
    <cellStyle name="20% - Accent6 2 2 6 4" xfId="9117"/>
    <cellStyle name="20% - Accent6 2 2 6 4 2" xfId="19680"/>
    <cellStyle name="20% - Accent6 2 2 6 5" xfId="11336"/>
    <cellStyle name="20% - Accent6 2 2 6 5 2" xfId="21899"/>
    <cellStyle name="20% - Accent6 2 2 6 6" xfId="13555"/>
    <cellStyle name="20% - Accent6 2 2 6 6 2" xfId="24118"/>
    <cellStyle name="20% - Accent6 2 2 6 7" xfId="17455"/>
    <cellStyle name="20% - Accent6 2 2 7" xfId="752"/>
    <cellStyle name="20% - Accent6 2 2 7 2" xfId="8375"/>
    <cellStyle name="20% - Accent6 2 2 7 2 2" xfId="10594"/>
    <cellStyle name="20% - Accent6 2 2 7 2 2 2" xfId="21157"/>
    <cellStyle name="20% - Accent6 2 2 7 2 3" xfId="12813"/>
    <cellStyle name="20% - Accent6 2 2 7 2 3 2" xfId="23376"/>
    <cellStyle name="20% - Accent6 2 2 7 2 4" xfId="15032"/>
    <cellStyle name="20% - Accent6 2 2 7 2 4 2" xfId="25595"/>
    <cellStyle name="20% - Accent6 2 2 7 2 5" xfId="18938"/>
    <cellStyle name="20% - Accent6 2 2 7 3" xfId="7642"/>
    <cellStyle name="20% - Accent6 2 2 7 3 2" xfId="9861"/>
    <cellStyle name="20% - Accent6 2 2 7 3 2 2" xfId="20424"/>
    <cellStyle name="20% - Accent6 2 2 7 3 3" xfId="12080"/>
    <cellStyle name="20% - Accent6 2 2 7 3 3 2" xfId="22643"/>
    <cellStyle name="20% - Accent6 2 2 7 3 4" xfId="14299"/>
    <cellStyle name="20% - Accent6 2 2 7 3 4 2" xfId="24862"/>
    <cellStyle name="20% - Accent6 2 2 7 3 5" xfId="18205"/>
    <cellStyle name="20% - Accent6 2 2 7 4" xfId="9118"/>
    <cellStyle name="20% - Accent6 2 2 7 4 2" xfId="19681"/>
    <cellStyle name="20% - Accent6 2 2 7 5" xfId="11337"/>
    <cellStyle name="20% - Accent6 2 2 7 5 2" xfId="21900"/>
    <cellStyle name="20% - Accent6 2 2 7 6" xfId="13556"/>
    <cellStyle name="20% - Accent6 2 2 7 6 2" xfId="24119"/>
    <cellStyle name="20% - Accent6 2 2 7 7" xfId="17456"/>
    <cellStyle name="20% - Accent6 2 2 8" xfId="753"/>
    <cellStyle name="20% - Accent6 2 2 8 2" xfId="8376"/>
    <cellStyle name="20% - Accent6 2 2 8 2 2" xfId="10595"/>
    <cellStyle name="20% - Accent6 2 2 8 2 2 2" xfId="21158"/>
    <cellStyle name="20% - Accent6 2 2 8 2 3" xfId="12814"/>
    <cellStyle name="20% - Accent6 2 2 8 2 3 2" xfId="23377"/>
    <cellStyle name="20% - Accent6 2 2 8 2 4" xfId="15033"/>
    <cellStyle name="20% - Accent6 2 2 8 2 4 2" xfId="25596"/>
    <cellStyle name="20% - Accent6 2 2 8 2 5" xfId="18939"/>
    <cellStyle name="20% - Accent6 2 2 8 3" xfId="7643"/>
    <cellStyle name="20% - Accent6 2 2 8 3 2" xfId="9862"/>
    <cellStyle name="20% - Accent6 2 2 8 3 2 2" xfId="20425"/>
    <cellStyle name="20% - Accent6 2 2 8 3 3" xfId="12081"/>
    <cellStyle name="20% - Accent6 2 2 8 3 3 2" xfId="22644"/>
    <cellStyle name="20% - Accent6 2 2 8 3 4" xfId="14300"/>
    <cellStyle name="20% - Accent6 2 2 8 3 4 2" xfId="24863"/>
    <cellStyle name="20% - Accent6 2 2 8 3 5" xfId="18206"/>
    <cellStyle name="20% - Accent6 2 2 8 4" xfId="9119"/>
    <cellStyle name="20% - Accent6 2 2 8 4 2" xfId="19682"/>
    <cellStyle name="20% - Accent6 2 2 8 5" xfId="11338"/>
    <cellStyle name="20% - Accent6 2 2 8 5 2" xfId="21901"/>
    <cellStyle name="20% - Accent6 2 2 8 6" xfId="13557"/>
    <cellStyle name="20% - Accent6 2 2 8 6 2" xfId="24120"/>
    <cellStyle name="20% - Accent6 2 2 8 7" xfId="17457"/>
    <cellStyle name="20% - Accent6 2 2 9" xfId="754"/>
    <cellStyle name="20% - Accent6 2 2 9 2" xfId="8377"/>
    <cellStyle name="20% - Accent6 2 2 9 2 2" xfId="10596"/>
    <cellStyle name="20% - Accent6 2 2 9 2 2 2" xfId="21159"/>
    <cellStyle name="20% - Accent6 2 2 9 2 3" xfId="12815"/>
    <cellStyle name="20% - Accent6 2 2 9 2 3 2" xfId="23378"/>
    <cellStyle name="20% - Accent6 2 2 9 2 4" xfId="15034"/>
    <cellStyle name="20% - Accent6 2 2 9 2 4 2" xfId="25597"/>
    <cellStyle name="20% - Accent6 2 2 9 2 5" xfId="18940"/>
    <cellStyle name="20% - Accent6 2 2 9 3" xfId="7644"/>
    <cellStyle name="20% - Accent6 2 2 9 3 2" xfId="9863"/>
    <cellStyle name="20% - Accent6 2 2 9 3 2 2" xfId="20426"/>
    <cellStyle name="20% - Accent6 2 2 9 3 3" xfId="12082"/>
    <cellStyle name="20% - Accent6 2 2 9 3 3 2" xfId="22645"/>
    <cellStyle name="20% - Accent6 2 2 9 3 4" xfId="14301"/>
    <cellStyle name="20% - Accent6 2 2 9 3 4 2" xfId="24864"/>
    <cellStyle name="20% - Accent6 2 2 9 3 5" xfId="18207"/>
    <cellStyle name="20% - Accent6 2 2 9 4" xfId="9120"/>
    <cellStyle name="20% - Accent6 2 2 9 4 2" xfId="19683"/>
    <cellStyle name="20% - Accent6 2 2 9 5" xfId="11339"/>
    <cellStyle name="20% - Accent6 2 2 9 5 2" xfId="21902"/>
    <cellStyle name="20% - Accent6 2 2 9 6" xfId="13558"/>
    <cellStyle name="20% - Accent6 2 2 9 6 2" xfId="24121"/>
    <cellStyle name="20% - Accent6 2 2 9 7" xfId="17458"/>
    <cellStyle name="20% - Accent6 2 3" xfId="755"/>
    <cellStyle name="20% - Accent6 2 3 10" xfId="8378"/>
    <cellStyle name="20% - Accent6 2 3 10 2" xfId="10597"/>
    <cellStyle name="20% - Accent6 2 3 10 2 2" xfId="21160"/>
    <cellStyle name="20% - Accent6 2 3 10 3" xfId="12816"/>
    <cellStyle name="20% - Accent6 2 3 10 3 2" xfId="23379"/>
    <cellStyle name="20% - Accent6 2 3 10 4" xfId="15035"/>
    <cellStyle name="20% - Accent6 2 3 10 4 2" xfId="25598"/>
    <cellStyle name="20% - Accent6 2 3 10 5" xfId="18941"/>
    <cellStyle name="20% - Accent6 2 3 11" xfId="7645"/>
    <cellStyle name="20% - Accent6 2 3 11 2" xfId="9864"/>
    <cellStyle name="20% - Accent6 2 3 11 2 2" xfId="20427"/>
    <cellStyle name="20% - Accent6 2 3 11 3" xfId="12083"/>
    <cellStyle name="20% - Accent6 2 3 11 3 2" xfId="22646"/>
    <cellStyle name="20% - Accent6 2 3 11 4" xfId="14302"/>
    <cellStyle name="20% - Accent6 2 3 11 4 2" xfId="24865"/>
    <cellStyle name="20% - Accent6 2 3 11 5" xfId="18208"/>
    <cellStyle name="20% - Accent6 2 3 12" xfId="9121"/>
    <cellStyle name="20% - Accent6 2 3 12 2" xfId="19684"/>
    <cellStyle name="20% - Accent6 2 3 13" xfId="11340"/>
    <cellStyle name="20% - Accent6 2 3 13 2" xfId="21903"/>
    <cellStyle name="20% - Accent6 2 3 14" xfId="13559"/>
    <cellStyle name="20% - Accent6 2 3 14 2" xfId="24122"/>
    <cellStyle name="20% - Accent6 2 3 15" xfId="17459"/>
    <cellStyle name="20% - Accent6 2 3 2" xfId="756"/>
    <cellStyle name="20% - Accent6 2 3 2 2" xfId="8379"/>
    <cellStyle name="20% - Accent6 2 3 2 2 2" xfId="10598"/>
    <cellStyle name="20% - Accent6 2 3 2 2 2 2" xfId="21161"/>
    <cellStyle name="20% - Accent6 2 3 2 2 3" xfId="12817"/>
    <cellStyle name="20% - Accent6 2 3 2 2 3 2" xfId="23380"/>
    <cellStyle name="20% - Accent6 2 3 2 2 4" xfId="15036"/>
    <cellStyle name="20% - Accent6 2 3 2 2 4 2" xfId="25599"/>
    <cellStyle name="20% - Accent6 2 3 2 2 5" xfId="18942"/>
    <cellStyle name="20% - Accent6 2 3 2 3" xfId="7646"/>
    <cellStyle name="20% - Accent6 2 3 2 3 2" xfId="9865"/>
    <cellStyle name="20% - Accent6 2 3 2 3 2 2" xfId="20428"/>
    <cellStyle name="20% - Accent6 2 3 2 3 3" xfId="12084"/>
    <cellStyle name="20% - Accent6 2 3 2 3 3 2" xfId="22647"/>
    <cellStyle name="20% - Accent6 2 3 2 3 4" xfId="14303"/>
    <cellStyle name="20% - Accent6 2 3 2 3 4 2" xfId="24866"/>
    <cellStyle name="20% - Accent6 2 3 2 3 5" xfId="18209"/>
    <cellStyle name="20% - Accent6 2 3 2 4" xfId="9122"/>
    <cellStyle name="20% - Accent6 2 3 2 4 2" xfId="19685"/>
    <cellStyle name="20% - Accent6 2 3 2 5" xfId="11341"/>
    <cellStyle name="20% - Accent6 2 3 2 5 2" xfId="21904"/>
    <cellStyle name="20% - Accent6 2 3 2 6" xfId="13560"/>
    <cellStyle name="20% - Accent6 2 3 2 6 2" xfId="24123"/>
    <cellStyle name="20% - Accent6 2 3 2 7" xfId="17460"/>
    <cellStyle name="20% - Accent6 2 3 3" xfId="757"/>
    <cellStyle name="20% - Accent6 2 3 3 2" xfId="8380"/>
    <cellStyle name="20% - Accent6 2 3 3 2 2" xfId="10599"/>
    <cellStyle name="20% - Accent6 2 3 3 2 2 2" xfId="21162"/>
    <cellStyle name="20% - Accent6 2 3 3 2 3" xfId="12818"/>
    <cellStyle name="20% - Accent6 2 3 3 2 3 2" xfId="23381"/>
    <cellStyle name="20% - Accent6 2 3 3 2 4" xfId="15037"/>
    <cellStyle name="20% - Accent6 2 3 3 2 4 2" xfId="25600"/>
    <cellStyle name="20% - Accent6 2 3 3 2 5" xfId="18943"/>
    <cellStyle name="20% - Accent6 2 3 3 3" xfId="7647"/>
    <cellStyle name="20% - Accent6 2 3 3 3 2" xfId="9866"/>
    <cellStyle name="20% - Accent6 2 3 3 3 2 2" xfId="20429"/>
    <cellStyle name="20% - Accent6 2 3 3 3 3" xfId="12085"/>
    <cellStyle name="20% - Accent6 2 3 3 3 3 2" xfId="22648"/>
    <cellStyle name="20% - Accent6 2 3 3 3 4" xfId="14304"/>
    <cellStyle name="20% - Accent6 2 3 3 3 4 2" xfId="24867"/>
    <cellStyle name="20% - Accent6 2 3 3 3 5" xfId="18210"/>
    <cellStyle name="20% - Accent6 2 3 3 4" xfId="9123"/>
    <cellStyle name="20% - Accent6 2 3 3 4 2" xfId="19686"/>
    <cellStyle name="20% - Accent6 2 3 3 5" xfId="11342"/>
    <cellStyle name="20% - Accent6 2 3 3 5 2" xfId="21905"/>
    <cellStyle name="20% - Accent6 2 3 3 6" xfId="13561"/>
    <cellStyle name="20% - Accent6 2 3 3 6 2" xfId="24124"/>
    <cellStyle name="20% - Accent6 2 3 3 7" xfId="17461"/>
    <cellStyle name="20% - Accent6 2 3 4" xfId="758"/>
    <cellStyle name="20% - Accent6 2 3 4 2" xfId="8381"/>
    <cellStyle name="20% - Accent6 2 3 4 2 2" xfId="10600"/>
    <cellStyle name="20% - Accent6 2 3 4 2 2 2" xfId="21163"/>
    <cellStyle name="20% - Accent6 2 3 4 2 3" xfId="12819"/>
    <cellStyle name="20% - Accent6 2 3 4 2 3 2" xfId="23382"/>
    <cellStyle name="20% - Accent6 2 3 4 2 4" xfId="15038"/>
    <cellStyle name="20% - Accent6 2 3 4 2 4 2" xfId="25601"/>
    <cellStyle name="20% - Accent6 2 3 4 2 5" xfId="18944"/>
    <cellStyle name="20% - Accent6 2 3 4 3" xfId="7648"/>
    <cellStyle name="20% - Accent6 2 3 4 3 2" xfId="9867"/>
    <cellStyle name="20% - Accent6 2 3 4 3 2 2" xfId="20430"/>
    <cellStyle name="20% - Accent6 2 3 4 3 3" xfId="12086"/>
    <cellStyle name="20% - Accent6 2 3 4 3 3 2" xfId="22649"/>
    <cellStyle name="20% - Accent6 2 3 4 3 4" xfId="14305"/>
    <cellStyle name="20% - Accent6 2 3 4 3 4 2" xfId="24868"/>
    <cellStyle name="20% - Accent6 2 3 4 3 5" xfId="18211"/>
    <cellStyle name="20% - Accent6 2 3 4 4" xfId="9124"/>
    <cellStyle name="20% - Accent6 2 3 4 4 2" xfId="19687"/>
    <cellStyle name="20% - Accent6 2 3 4 5" xfId="11343"/>
    <cellStyle name="20% - Accent6 2 3 4 5 2" xfId="21906"/>
    <cellStyle name="20% - Accent6 2 3 4 6" xfId="13562"/>
    <cellStyle name="20% - Accent6 2 3 4 6 2" xfId="24125"/>
    <cellStyle name="20% - Accent6 2 3 4 7" xfId="17462"/>
    <cellStyle name="20% - Accent6 2 3 5" xfId="759"/>
    <cellStyle name="20% - Accent6 2 3 5 2" xfId="8382"/>
    <cellStyle name="20% - Accent6 2 3 5 2 2" xfId="10601"/>
    <cellStyle name="20% - Accent6 2 3 5 2 2 2" xfId="21164"/>
    <cellStyle name="20% - Accent6 2 3 5 2 3" xfId="12820"/>
    <cellStyle name="20% - Accent6 2 3 5 2 3 2" xfId="23383"/>
    <cellStyle name="20% - Accent6 2 3 5 2 4" xfId="15039"/>
    <cellStyle name="20% - Accent6 2 3 5 2 4 2" xfId="25602"/>
    <cellStyle name="20% - Accent6 2 3 5 2 5" xfId="18945"/>
    <cellStyle name="20% - Accent6 2 3 5 3" xfId="7649"/>
    <cellStyle name="20% - Accent6 2 3 5 3 2" xfId="9868"/>
    <cellStyle name="20% - Accent6 2 3 5 3 2 2" xfId="20431"/>
    <cellStyle name="20% - Accent6 2 3 5 3 3" xfId="12087"/>
    <cellStyle name="20% - Accent6 2 3 5 3 3 2" xfId="22650"/>
    <cellStyle name="20% - Accent6 2 3 5 3 4" xfId="14306"/>
    <cellStyle name="20% - Accent6 2 3 5 3 4 2" xfId="24869"/>
    <cellStyle name="20% - Accent6 2 3 5 3 5" xfId="18212"/>
    <cellStyle name="20% - Accent6 2 3 5 4" xfId="9125"/>
    <cellStyle name="20% - Accent6 2 3 5 4 2" xfId="19688"/>
    <cellStyle name="20% - Accent6 2 3 5 5" xfId="11344"/>
    <cellStyle name="20% - Accent6 2 3 5 5 2" xfId="21907"/>
    <cellStyle name="20% - Accent6 2 3 5 6" xfId="13563"/>
    <cellStyle name="20% - Accent6 2 3 5 6 2" xfId="24126"/>
    <cellStyle name="20% - Accent6 2 3 5 7" xfId="17463"/>
    <cellStyle name="20% - Accent6 2 3 6" xfId="760"/>
    <cellStyle name="20% - Accent6 2 3 6 2" xfId="8383"/>
    <cellStyle name="20% - Accent6 2 3 6 2 2" xfId="10602"/>
    <cellStyle name="20% - Accent6 2 3 6 2 2 2" xfId="21165"/>
    <cellStyle name="20% - Accent6 2 3 6 2 3" xfId="12821"/>
    <cellStyle name="20% - Accent6 2 3 6 2 3 2" xfId="23384"/>
    <cellStyle name="20% - Accent6 2 3 6 2 4" xfId="15040"/>
    <cellStyle name="20% - Accent6 2 3 6 2 4 2" xfId="25603"/>
    <cellStyle name="20% - Accent6 2 3 6 2 5" xfId="18946"/>
    <cellStyle name="20% - Accent6 2 3 6 3" xfId="7650"/>
    <cellStyle name="20% - Accent6 2 3 6 3 2" xfId="9869"/>
    <cellStyle name="20% - Accent6 2 3 6 3 2 2" xfId="20432"/>
    <cellStyle name="20% - Accent6 2 3 6 3 3" xfId="12088"/>
    <cellStyle name="20% - Accent6 2 3 6 3 3 2" xfId="22651"/>
    <cellStyle name="20% - Accent6 2 3 6 3 4" xfId="14307"/>
    <cellStyle name="20% - Accent6 2 3 6 3 4 2" xfId="24870"/>
    <cellStyle name="20% - Accent6 2 3 6 3 5" xfId="18213"/>
    <cellStyle name="20% - Accent6 2 3 6 4" xfId="9126"/>
    <cellStyle name="20% - Accent6 2 3 6 4 2" xfId="19689"/>
    <cellStyle name="20% - Accent6 2 3 6 5" xfId="11345"/>
    <cellStyle name="20% - Accent6 2 3 6 5 2" xfId="21908"/>
    <cellStyle name="20% - Accent6 2 3 6 6" xfId="13564"/>
    <cellStyle name="20% - Accent6 2 3 6 6 2" xfId="24127"/>
    <cellStyle name="20% - Accent6 2 3 6 7" xfId="17464"/>
    <cellStyle name="20% - Accent6 2 3 7" xfId="761"/>
    <cellStyle name="20% - Accent6 2 3 7 2" xfId="8384"/>
    <cellStyle name="20% - Accent6 2 3 7 2 2" xfId="10603"/>
    <cellStyle name="20% - Accent6 2 3 7 2 2 2" xfId="21166"/>
    <cellStyle name="20% - Accent6 2 3 7 2 3" xfId="12822"/>
    <cellStyle name="20% - Accent6 2 3 7 2 3 2" xfId="23385"/>
    <cellStyle name="20% - Accent6 2 3 7 2 4" xfId="15041"/>
    <cellStyle name="20% - Accent6 2 3 7 2 4 2" xfId="25604"/>
    <cellStyle name="20% - Accent6 2 3 7 2 5" xfId="18947"/>
    <cellStyle name="20% - Accent6 2 3 7 3" xfId="7651"/>
    <cellStyle name="20% - Accent6 2 3 7 3 2" xfId="9870"/>
    <cellStyle name="20% - Accent6 2 3 7 3 2 2" xfId="20433"/>
    <cellStyle name="20% - Accent6 2 3 7 3 3" xfId="12089"/>
    <cellStyle name="20% - Accent6 2 3 7 3 3 2" xfId="22652"/>
    <cellStyle name="20% - Accent6 2 3 7 3 4" xfId="14308"/>
    <cellStyle name="20% - Accent6 2 3 7 3 4 2" xfId="24871"/>
    <cellStyle name="20% - Accent6 2 3 7 3 5" xfId="18214"/>
    <cellStyle name="20% - Accent6 2 3 7 4" xfId="9127"/>
    <cellStyle name="20% - Accent6 2 3 7 4 2" xfId="19690"/>
    <cellStyle name="20% - Accent6 2 3 7 5" xfId="11346"/>
    <cellStyle name="20% - Accent6 2 3 7 5 2" xfId="21909"/>
    <cellStyle name="20% - Accent6 2 3 7 6" xfId="13565"/>
    <cellStyle name="20% - Accent6 2 3 7 6 2" xfId="24128"/>
    <cellStyle name="20% - Accent6 2 3 7 7" xfId="17465"/>
    <cellStyle name="20% - Accent6 2 3 8" xfId="762"/>
    <cellStyle name="20% - Accent6 2 3 8 2" xfId="8385"/>
    <cellStyle name="20% - Accent6 2 3 8 2 2" xfId="10604"/>
    <cellStyle name="20% - Accent6 2 3 8 2 2 2" xfId="21167"/>
    <cellStyle name="20% - Accent6 2 3 8 2 3" xfId="12823"/>
    <cellStyle name="20% - Accent6 2 3 8 2 3 2" xfId="23386"/>
    <cellStyle name="20% - Accent6 2 3 8 2 4" xfId="15042"/>
    <cellStyle name="20% - Accent6 2 3 8 2 4 2" xfId="25605"/>
    <cellStyle name="20% - Accent6 2 3 8 2 5" xfId="18948"/>
    <cellStyle name="20% - Accent6 2 3 8 3" xfId="7652"/>
    <cellStyle name="20% - Accent6 2 3 8 3 2" xfId="9871"/>
    <cellStyle name="20% - Accent6 2 3 8 3 2 2" xfId="20434"/>
    <cellStyle name="20% - Accent6 2 3 8 3 3" xfId="12090"/>
    <cellStyle name="20% - Accent6 2 3 8 3 3 2" xfId="22653"/>
    <cellStyle name="20% - Accent6 2 3 8 3 4" xfId="14309"/>
    <cellStyle name="20% - Accent6 2 3 8 3 4 2" xfId="24872"/>
    <cellStyle name="20% - Accent6 2 3 8 3 5" xfId="18215"/>
    <cellStyle name="20% - Accent6 2 3 8 4" xfId="9128"/>
    <cellStyle name="20% - Accent6 2 3 8 4 2" xfId="19691"/>
    <cellStyle name="20% - Accent6 2 3 8 5" xfId="11347"/>
    <cellStyle name="20% - Accent6 2 3 8 5 2" xfId="21910"/>
    <cellStyle name="20% - Accent6 2 3 8 6" xfId="13566"/>
    <cellStyle name="20% - Accent6 2 3 8 6 2" xfId="24129"/>
    <cellStyle name="20% - Accent6 2 3 8 7" xfId="17466"/>
    <cellStyle name="20% - Accent6 2 3 9" xfId="763"/>
    <cellStyle name="20% - Accent6 2 3 9 2" xfId="8386"/>
    <cellStyle name="20% - Accent6 2 3 9 2 2" xfId="10605"/>
    <cellStyle name="20% - Accent6 2 3 9 2 2 2" xfId="21168"/>
    <cellStyle name="20% - Accent6 2 3 9 2 3" xfId="12824"/>
    <cellStyle name="20% - Accent6 2 3 9 2 3 2" xfId="23387"/>
    <cellStyle name="20% - Accent6 2 3 9 2 4" xfId="15043"/>
    <cellStyle name="20% - Accent6 2 3 9 2 4 2" xfId="25606"/>
    <cellStyle name="20% - Accent6 2 3 9 2 5" xfId="18949"/>
    <cellStyle name="20% - Accent6 2 3 9 3" xfId="7653"/>
    <cellStyle name="20% - Accent6 2 3 9 3 2" xfId="9872"/>
    <cellStyle name="20% - Accent6 2 3 9 3 2 2" xfId="20435"/>
    <cellStyle name="20% - Accent6 2 3 9 3 3" xfId="12091"/>
    <cellStyle name="20% - Accent6 2 3 9 3 3 2" xfId="22654"/>
    <cellStyle name="20% - Accent6 2 3 9 3 4" xfId="14310"/>
    <cellStyle name="20% - Accent6 2 3 9 3 4 2" xfId="24873"/>
    <cellStyle name="20% - Accent6 2 3 9 3 5" xfId="18216"/>
    <cellStyle name="20% - Accent6 2 3 9 4" xfId="9129"/>
    <cellStyle name="20% - Accent6 2 3 9 4 2" xfId="19692"/>
    <cellStyle name="20% - Accent6 2 3 9 5" xfId="11348"/>
    <cellStyle name="20% - Accent6 2 3 9 5 2" xfId="21911"/>
    <cellStyle name="20% - Accent6 2 3 9 6" xfId="13567"/>
    <cellStyle name="20% - Accent6 2 3 9 6 2" xfId="24130"/>
    <cellStyle name="20% - Accent6 2 3 9 7" xfId="17467"/>
    <cellStyle name="20% - Accent6 2 4" xfId="764"/>
    <cellStyle name="20% - Accent6 2 4 10" xfId="8387"/>
    <cellStyle name="20% - Accent6 2 4 10 2" xfId="10606"/>
    <cellStyle name="20% - Accent6 2 4 10 2 2" xfId="21169"/>
    <cellStyle name="20% - Accent6 2 4 10 3" xfId="12825"/>
    <cellStyle name="20% - Accent6 2 4 10 3 2" xfId="23388"/>
    <cellStyle name="20% - Accent6 2 4 10 4" xfId="15044"/>
    <cellStyle name="20% - Accent6 2 4 10 4 2" xfId="25607"/>
    <cellStyle name="20% - Accent6 2 4 10 5" xfId="18950"/>
    <cellStyle name="20% - Accent6 2 4 11" xfId="7654"/>
    <cellStyle name="20% - Accent6 2 4 11 2" xfId="9873"/>
    <cellStyle name="20% - Accent6 2 4 11 2 2" xfId="20436"/>
    <cellStyle name="20% - Accent6 2 4 11 3" xfId="12092"/>
    <cellStyle name="20% - Accent6 2 4 11 3 2" xfId="22655"/>
    <cellStyle name="20% - Accent6 2 4 11 4" xfId="14311"/>
    <cellStyle name="20% - Accent6 2 4 11 4 2" xfId="24874"/>
    <cellStyle name="20% - Accent6 2 4 11 5" xfId="18217"/>
    <cellStyle name="20% - Accent6 2 4 12" xfId="9130"/>
    <cellStyle name="20% - Accent6 2 4 12 2" xfId="19693"/>
    <cellStyle name="20% - Accent6 2 4 13" xfId="11349"/>
    <cellStyle name="20% - Accent6 2 4 13 2" xfId="21912"/>
    <cellStyle name="20% - Accent6 2 4 14" xfId="13568"/>
    <cellStyle name="20% - Accent6 2 4 14 2" xfId="24131"/>
    <cellStyle name="20% - Accent6 2 4 15" xfId="17468"/>
    <cellStyle name="20% - Accent6 2 4 2" xfId="765"/>
    <cellStyle name="20% - Accent6 2 4 2 2" xfId="8388"/>
    <cellStyle name="20% - Accent6 2 4 2 2 2" xfId="10607"/>
    <cellStyle name="20% - Accent6 2 4 2 2 2 2" xfId="21170"/>
    <cellStyle name="20% - Accent6 2 4 2 2 3" xfId="12826"/>
    <cellStyle name="20% - Accent6 2 4 2 2 3 2" xfId="23389"/>
    <cellStyle name="20% - Accent6 2 4 2 2 4" xfId="15045"/>
    <cellStyle name="20% - Accent6 2 4 2 2 4 2" xfId="25608"/>
    <cellStyle name="20% - Accent6 2 4 2 2 5" xfId="18951"/>
    <cellStyle name="20% - Accent6 2 4 2 3" xfId="7655"/>
    <cellStyle name="20% - Accent6 2 4 2 3 2" xfId="9874"/>
    <cellStyle name="20% - Accent6 2 4 2 3 2 2" xfId="20437"/>
    <cellStyle name="20% - Accent6 2 4 2 3 3" xfId="12093"/>
    <cellStyle name="20% - Accent6 2 4 2 3 3 2" xfId="22656"/>
    <cellStyle name="20% - Accent6 2 4 2 3 4" xfId="14312"/>
    <cellStyle name="20% - Accent6 2 4 2 3 4 2" xfId="24875"/>
    <cellStyle name="20% - Accent6 2 4 2 3 5" xfId="18218"/>
    <cellStyle name="20% - Accent6 2 4 2 4" xfId="9131"/>
    <cellStyle name="20% - Accent6 2 4 2 4 2" xfId="19694"/>
    <cellStyle name="20% - Accent6 2 4 2 5" xfId="11350"/>
    <cellStyle name="20% - Accent6 2 4 2 5 2" xfId="21913"/>
    <cellStyle name="20% - Accent6 2 4 2 6" xfId="13569"/>
    <cellStyle name="20% - Accent6 2 4 2 6 2" xfId="24132"/>
    <cellStyle name="20% - Accent6 2 4 2 7" xfId="17469"/>
    <cellStyle name="20% - Accent6 2 4 3" xfId="766"/>
    <cellStyle name="20% - Accent6 2 4 3 2" xfId="8389"/>
    <cellStyle name="20% - Accent6 2 4 3 2 2" xfId="10608"/>
    <cellStyle name="20% - Accent6 2 4 3 2 2 2" xfId="21171"/>
    <cellStyle name="20% - Accent6 2 4 3 2 3" xfId="12827"/>
    <cellStyle name="20% - Accent6 2 4 3 2 3 2" xfId="23390"/>
    <cellStyle name="20% - Accent6 2 4 3 2 4" xfId="15046"/>
    <cellStyle name="20% - Accent6 2 4 3 2 4 2" xfId="25609"/>
    <cellStyle name="20% - Accent6 2 4 3 2 5" xfId="18952"/>
    <cellStyle name="20% - Accent6 2 4 3 3" xfId="7656"/>
    <cellStyle name="20% - Accent6 2 4 3 3 2" xfId="9875"/>
    <cellStyle name="20% - Accent6 2 4 3 3 2 2" xfId="20438"/>
    <cellStyle name="20% - Accent6 2 4 3 3 3" xfId="12094"/>
    <cellStyle name="20% - Accent6 2 4 3 3 3 2" xfId="22657"/>
    <cellStyle name="20% - Accent6 2 4 3 3 4" xfId="14313"/>
    <cellStyle name="20% - Accent6 2 4 3 3 4 2" xfId="24876"/>
    <cellStyle name="20% - Accent6 2 4 3 3 5" xfId="18219"/>
    <cellStyle name="20% - Accent6 2 4 3 4" xfId="9132"/>
    <cellStyle name="20% - Accent6 2 4 3 4 2" xfId="19695"/>
    <cellStyle name="20% - Accent6 2 4 3 5" xfId="11351"/>
    <cellStyle name="20% - Accent6 2 4 3 5 2" xfId="21914"/>
    <cellStyle name="20% - Accent6 2 4 3 6" xfId="13570"/>
    <cellStyle name="20% - Accent6 2 4 3 6 2" xfId="24133"/>
    <cellStyle name="20% - Accent6 2 4 3 7" xfId="17470"/>
    <cellStyle name="20% - Accent6 2 4 4" xfId="767"/>
    <cellStyle name="20% - Accent6 2 4 4 2" xfId="8390"/>
    <cellStyle name="20% - Accent6 2 4 4 2 2" xfId="10609"/>
    <cellStyle name="20% - Accent6 2 4 4 2 2 2" xfId="21172"/>
    <cellStyle name="20% - Accent6 2 4 4 2 3" xfId="12828"/>
    <cellStyle name="20% - Accent6 2 4 4 2 3 2" xfId="23391"/>
    <cellStyle name="20% - Accent6 2 4 4 2 4" xfId="15047"/>
    <cellStyle name="20% - Accent6 2 4 4 2 4 2" xfId="25610"/>
    <cellStyle name="20% - Accent6 2 4 4 2 5" xfId="18953"/>
    <cellStyle name="20% - Accent6 2 4 4 3" xfId="7657"/>
    <cellStyle name="20% - Accent6 2 4 4 3 2" xfId="9876"/>
    <cellStyle name="20% - Accent6 2 4 4 3 2 2" xfId="20439"/>
    <cellStyle name="20% - Accent6 2 4 4 3 3" xfId="12095"/>
    <cellStyle name="20% - Accent6 2 4 4 3 3 2" xfId="22658"/>
    <cellStyle name="20% - Accent6 2 4 4 3 4" xfId="14314"/>
    <cellStyle name="20% - Accent6 2 4 4 3 4 2" xfId="24877"/>
    <cellStyle name="20% - Accent6 2 4 4 3 5" xfId="18220"/>
    <cellStyle name="20% - Accent6 2 4 4 4" xfId="9133"/>
    <cellStyle name="20% - Accent6 2 4 4 4 2" xfId="19696"/>
    <cellStyle name="20% - Accent6 2 4 4 5" xfId="11352"/>
    <cellStyle name="20% - Accent6 2 4 4 5 2" xfId="21915"/>
    <cellStyle name="20% - Accent6 2 4 4 6" xfId="13571"/>
    <cellStyle name="20% - Accent6 2 4 4 6 2" xfId="24134"/>
    <cellStyle name="20% - Accent6 2 4 4 7" xfId="17471"/>
    <cellStyle name="20% - Accent6 2 4 5" xfId="768"/>
    <cellStyle name="20% - Accent6 2 4 5 2" xfId="8391"/>
    <cellStyle name="20% - Accent6 2 4 5 2 2" xfId="10610"/>
    <cellStyle name="20% - Accent6 2 4 5 2 2 2" xfId="21173"/>
    <cellStyle name="20% - Accent6 2 4 5 2 3" xfId="12829"/>
    <cellStyle name="20% - Accent6 2 4 5 2 3 2" xfId="23392"/>
    <cellStyle name="20% - Accent6 2 4 5 2 4" xfId="15048"/>
    <cellStyle name="20% - Accent6 2 4 5 2 4 2" xfId="25611"/>
    <cellStyle name="20% - Accent6 2 4 5 2 5" xfId="18954"/>
    <cellStyle name="20% - Accent6 2 4 5 3" xfId="7658"/>
    <cellStyle name="20% - Accent6 2 4 5 3 2" xfId="9877"/>
    <cellStyle name="20% - Accent6 2 4 5 3 2 2" xfId="20440"/>
    <cellStyle name="20% - Accent6 2 4 5 3 3" xfId="12096"/>
    <cellStyle name="20% - Accent6 2 4 5 3 3 2" xfId="22659"/>
    <cellStyle name="20% - Accent6 2 4 5 3 4" xfId="14315"/>
    <cellStyle name="20% - Accent6 2 4 5 3 4 2" xfId="24878"/>
    <cellStyle name="20% - Accent6 2 4 5 3 5" xfId="18221"/>
    <cellStyle name="20% - Accent6 2 4 5 4" xfId="9134"/>
    <cellStyle name="20% - Accent6 2 4 5 4 2" xfId="19697"/>
    <cellStyle name="20% - Accent6 2 4 5 5" xfId="11353"/>
    <cellStyle name="20% - Accent6 2 4 5 5 2" xfId="21916"/>
    <cellStyle name="20% - Accent6 2 4 5 6" xfId="13572"/>
    <cellStyle name="20% - Accent6 2 4 5 6 2" xfId="24135"/>
    <cellStyle name="20% - Accent6 2 4 5 7" xfId="17472"/>
    <cellStyle name="20% - Accent6 2 4 6" xfId="769"/>
    <cellStyle name="20% - Accent6 2 4 6 2" xfId="8392"/>
    <cellStyle name="20% - Accent6 2 4 6 2 2" xfId="10611"/>
    <cellStyle name="20% - Accent6 2 4 6 2 2 2" xfId="21174"/>
    <cellStyle name="20% - Accent6 2 4 6 2 3" xfId="12830"/>
    <cellStyle name="20% - Accent6 2 4 6 2 3 2" xfId="23393"/>
    <cellStyle name="20% - Accent6 2 4 6 2 4" xfId="15049"/>
    <cellStyle name="20% - Accent6 2 4 6 2 4 2" xfId="25612"/>
    <cellStyle name="20% - Accent6 2 4 6 2 5" xfId="18955"/>
    <cellStyle name="20% - Accent6 2 4 6 3" xfId="7659"/>
    <cellStyle name="20% - Accent6 2 4 6 3 2" xfId="9878"/>
    <cellStyle name="20% - Accent6 2 4 6 3 2 2" xfId="20441"/>
    <cellStyle name="20% - Accent6 2 4 6 3 3" xfId="12097"/>
    <cellStyle name="20% - Accent6 2 4 6 3 3 2" xfId="22660"/>
    <cellStyle name="20% - Accent6 2 4 6 3 4" xfId="14316"/>
    <cellStyle name="20% - Accent6 2 4 6 3 4 2" xfId="24879"/>
    <cellStyle name="20% - Accent6 2 4 6 3 5" xfId="18222"/>
    <cellStyle name="20% - Accent6 2 4 6 4" xfId="9135"/>
    <cellStyle name="20% - Accent6 2 4 6 4 2" xfId="19698"/>
    <cellStyle name="20% - Accent6 2 4 6 5" xfId="11354"/>
    <cellStyle name="20% - Accent6 2 4 6 5 2" xfId="21917"/>
    <cellStyle name="20% - Accent6 2 4 6 6" xfId="13573"/>
    <cellStyle name="20% - Accent6 2 4 6 6 2" xfId="24136"/>
    <cellStyle name="20% - Accent6 2 4 6 7" xfId="17473"/>
    <cellStyle name="20% - Accent6 2 4 7" xfId="770"/>
    <cellStyle name="20% - Accent6 2 4 7 2" xfId="8393"/>
    <cellStyle name="20% - Accent6 2 4 7 2 2" xfId="10612"/>
    <cellStyle name="20% - Accent6 2 4 7 2 2 2" xfId="21175"/>
    <cellStyle name="20% - Accent6 2 4 7 2 3" xfId="12831"/>
    <cellStyle name="20% - Accent6 2 4 7 2 3 2" xfId="23394"/>
    <cellStyle name="20% - Accent6 2 4 7 2 4" xfId="15050"/>
    <cellStyle name="20% - Accent6 2 4 7 2 4 2" xfId="25613"/>
    <cellStyle name="20% - Accent6 2 4 7 2 5" xfId="18956"/>
    <cellStyle name="20% - Accent6 2 4 7 3" xfId="7660"/>
    <cellStyle name="20% - Accent6 2 4 7 3 2" xfId="9879"/>
    <cellStyle name="20% - Accent6 2 4 7 3 2 2" xfId="20442"/>
    <cellStyle name="20% - Accent6 2 4 7 3 3" xfId="12098"/>
    <cellStyle name="20% - Accent6 2 4 7 3 3 2" xfId="22661"/>
    <cellStyle name="20% - Accent6 2 4 7 3 4" xfId="14317"/>
    <cellStyle name="20% - Accent6 2 4 7 3 4 2" xfId="24880"/>
    <cellStyle name="20% - Accent6 2 4 7 3 5" xfId="18223"/>
    <cellStyle name="20% - Accent6 2 4 7 4" xfId="9136"/>
    <cellStyle name="20% - Accent6 2 4 7 4 2" xfId="19699"/>
    <cellStyle name="20% - Accent6 2 4 7 5" xfId="11355"/>
    <cellStyle name="20% - Accent6 2 4 7 5 2" xfId="21918"/>
    <cellStyle name="20% - Accent6 2 4 7 6" xfId="13574"/>
    <cellStyle name="20% - Accent6 2 4 7 6 2" xfId="24137"/>
    <cellStyle name="20% - Accent6 2 4 7 7" xfId="17474"/>
    <cellStyle name="20% - Accent6 2 4 8" xfId="771"/>
    <cellStyle name="20% - Accent6 2 4 8 2" xfId="8394"/>
    <cellStyle name="20% - Accent6 2 4 8 2 2" xfId="10613"/>
    <cellStyle name="20% - Accent6 2 4 8 2 2 2" xfId="21176"/>
    <cellStyle name="20% - Accent6 2 4 8 2 3" xfId="12832"/>
    <cellStyle name="20% - Accent6 2 4 8 2 3 2" xfId="23395"/>
    <cellStyle name="20% - Accent6 2 4 8 2 4" xfId="15051"/>
    <cellStyle name="20% - Accent6 2 4 8 2 4 2" xfId="25614"/>
    <cellStyle name="20% - Accent6 2 4 8 2 5" xfId="18957"/>
    <cellStyle name="20% - Accent6 2 4 8 3" xfId="7661"/>
    <cellStyle name="20% - Accent6 2 4 8 3 2" xfId="9880"/>
    <cellStyle name="20% - Accent6 2 4 8 3 2 2" xfId="20443"/>
    <cellStyle name="20% - Accent6 2 4 8 3 3" xfId="12099"/>
    <cellStyle name="20% - Accent6 2 4 8 3 3 2" xfId="22662"/>
    <cellStyle name="20% - Accent6 2 4 8 3 4" xfId="14318"/>
    <cellStyle name="20% - Accent6 2 4 8 3 4 2" xfId="24881"/>
    <cellStyle name="20% - Accent6 2 4 8 3 5" xfId="18224"/>
    <cellStyle name="20% - Accent6 2 4 8 4" xfId="9137"/>
    <cellStyle name="20% - Accent6 2 4 8 4 2" xfId="19700"/>
    <cellStyle name="20% - Accent6 2 4 8 5" xfId="11356"/>
    <cellStyle name="20% - Accent6 2 4 8 5 2" xfId="21919"/>
    <cellStyle name="20% - Accent6 2 4 8 6" xfId="13575"/>
    <cellStyle name="20% - Accent6 2 4 8 6 2" xfId="24138"/>
    <cellStyle name="20% - Accent6 2 4 8 7" xfId="17475"/>
    <cellStyle name="20% - Accent6 2 4 9" xfId="772"/>
    <cellStyle name="20% - Accent6 2 4 9 2" xfId="8395"/>
    <cellStyle name="20% - Accent6 2 4 9 2 2" xfId="10614"/>
    <cellStyle name="20% - Accent6 2 4 9 2 2 2" xfId="21177"/>
    <cellStyle name="20% - Accent6 2 4 9 2 3" xfId="12833"/>
    <cellStyle name="20% - Accent6 2 4 9 2 3 2" xfId="23396"/>
    <cellStyle name="20% - Accent6 2 4 9 2 4" xfId="15052"/>
    <cellStyle name="20% - Accent6 2 4 9 2 4 2" xfId="25615"/>
    <cellStyle name="20% - Accent6 2 4 9 2 5" xfId="18958"/>
    <cellStyle name="20% - Accent6 2 4 9 3" xfId="7662"/>
    <cellStyle name="20% - Accent6 2 4 9 3 2" xfId="9881"/>
    <cellStyle name="20% - Accent6 2 4 9 3 2 2" xfId="20444"/>
    <cellStyle name="20% - Accent6 2 4 9 3 3" xfId="12100"/>
    <cellStyle name="20% - Accent6 2 4 9 3 3 2" xfId="22663"/>
    <cellStyle name="20% - Accent6 2 4 9 3 4" xfId="14319"/>
    <cellStyle name="20% - Accent6 2 4 9 3 4 2" xfId="24882"/>
    <cellStyle name="20% - Accent6 2 4 9 3 5" xfId="18225"/>
    <cellStyle name="20% - Accent6 2 4 9 4" xfId="9138"/>
    <cellStyle name="20% - Accent6 2 4 9 4 2" xfId="19701"/>
    <cellStyle name="20% - Accent6 2 4 9 5" xfId="11357"/>
    <cellStyle name="20% - Accent6 2 4 9 5 2" xfId="21920"/>
    <cellStyle name="20% - Accent6 2 4 9 6" xfId="13576"/>
    <cellStyle name="20% - Accent6 2 4 9 6 2" xfId="24139"/>
    <cellStyle name="20% - Accent6 2 4 9 7" xfId="17476"/>
    <cellStyle name="20% - Accent6 2 5" xfId="773"/>
    <cellStyle name="20% - Accent6 2 5 10" xfId="8396"/>
    <cellStyle name="20% - Accent6 2 5 10 2" xfId="10615"/>
    <cellStyle name="20% - Accent6 2 5 10 2 2" xfId="21178"/>
    <cellStyle name="20% - Accent6 2 5 10 3" xfId="12834"/>
    <cellStyle name="20% - Accent6 2 5 10 3 2" xfId="23397"/>
    <cellStyle name="20% - Accent6 2 5 10 4" xfId="15053"/>
    <cellStyle name="20% - Accent6 2 5 10 4 2" xfId="25616"/>
    <cellStyle name="20% - Accent6 2 5 10 5" xfId="18959"/>
    <cellStyle name="20% - Accent6 2 5 11" xfId="7663"/>
    <cellStyle name="20% - Accent6 2 5 11 2" xfId="9882"/>
    <cellStyle name="20% - Accent6 2 5 11 2 2" xfId="20445"/>
    <cellStyle name="20% - Accent6 2 5 11 3" xfId="12101"/>
    <cellStyle name="20% - Accent6 2 5 11 3 2" xfId="22664"/>
    <cellStyle name="20% - Accent6 2 5 11 4" xfId="14320"/>
    <cellStyle name="20% - Accent6 2 5 11 4 2" xfId="24883"/>
    <cellStyle name="20% - Accent6 2 5 11 5" xfId="18226"/>
    <cellStyle name="20% - Accent6 2 5 12" xfId="9139"/>
    <cellStyle name="20% - Accent6 2 5 12 2" xfId="19702"/>
    <cellStyle name="20% - Accent6 2 5 13" xfId="11358"/>
    <cellStyle name="20% - Accent6 2 5 13 2" xfId="21921"/>
    <cellStyle name="20% - Accent6 2 5 14" xfId="13577"/>
    <cellStyle name="20% - Accent6 2 5 14 2" xfId="24140"/>
    <cellStyle name="20% - Accent6 2 5 15" xfId="17477"/>
    <cellStyle name="20% - Accent6 2 5 2" xfId="774"/>
    <cellStyle name="20% - Accent6 2 5 2 2" xfId="8397"/>
    <cellStyle name="20% - Accent6 2 5 2 2 2" xfId="10616"/>
    <cellStyle name="20% - Accent6 2 5 2 2 2 2" xfId="21179"/>
    <cellStyle name="20% - Accent6 2 5 2 2 3" xfId="12835"/>
    <cellStyle name="20% - Accent6 2 5 2 2 3 2" xfId="23398"/>
    <cellStyle name="20% - Accent6 2 5 2 2 4" xfId="15054"/>
    <cellStyle name="20% - Accent6 2 5 2 2 4 2" xfId="25617"/>
    <cellStyle name="20% - Accent6 2 5 2 2 5" xfId="18960"/>
    <cellStyle name="20% - Accent6 2 5 2 3" xfId="7664"/>
    <cellStyle name="20% - Accent6 2 5 2 3 2" xfId="9883"/>
    <cellStyle name="20% - Accent6 2 5 2 3 2 2" xfId="20446"/>
    <cellStyle name="20% - Accent6 2 5 2 3 3" xfId="12102"/>
    <cellStyle name="20% - Accent6 2 5 2 3 3 2" xfId="22665"/>
    <cellStyle name="20% - Accent6 2 5 2 3 4" xfId="14321"/>
    <cellStyle name="20% - Accent6 2 5 2 3 4 2" xfId="24884"/>
    <cellStyle name="20% - Accent6 2 5 2 3 5" xfId="18227"/>
    <cellStyle name="20% - Accent6 2 5 2 4" xfId="9140"/>
    <cellStyle name="20% - Accent6 2 5 2 4 2" xfId="19703"/>
    <cellStyle name="20% - Accent6 2 5 2 5" xfId="11359"/>
    <cellStyle name="20% - Accent6 2 5 2 5 2" xfId="21922"/>
    <cellStyle name="20% - Accent6 2 5 2 6" xfId="13578"/>
    <cellStyle name="20% - Accent6 2 5 2 6 2" xfId="24141"/>
    <cellStyle name="20% - Accent6 2 5 2 7" xfId="17478"/>
    <cellStyle name="20% - Accent6 2 5 3" xfId="775"/>
    <cellStyle name="20% - Accent6 2 5 3 2" xfId="8398"/>
    <cellStyle name="20% - Accent6 2 5 3 2 2" xfId="10617"/>
    <cellStyle name="20% - Accent6 2 5 3 2 2 2" xfId="21180"/>
    <cellStyle name="20% - Accent6 2 5 3 2 3" xfId="12836"/>
    <cellStyle name="20% - Accent6 2 5 3 2 3 2" xfId="23399"/>
    <cellStyle name="20% - Accent6 2 5 3 2 4" xfId="15055"/>
    <cellStyle name="20% - Accent6 2 5 3 2 4 2" xfId="25618"/>
    <cellStyle name="20% - Accent6 2 5 3 2 5" xfId="18961"/>
    <cellStyle name="20% - Accent6 2 5 3 3" xfId="7665"/>
    <cellStyle name="20% - Accent6 2 5 3 3 2" xfId="9884"/>
    <cellStyle name="20% - Accent6 2 5 3 3 2 2" xfId="20447"/>
    <cellStyle name="20% - Accent6 2 5 3 3 3" xfId="12103"/>
    <cellStyle name="20% - Accent6 2 5 3 3 3 2" xfId="22666"/>
    <cellStyle name="20% - Accent6 2 5 3 3 4" xfId="14322"/>
    <cellStyle name="20% - Accent6 2 5 3 3 4 2" xfId="24885"/>
    <cellStyle name="20% - Accent6 2 5 3 3 5" xfId="18228"/>
    <cellStyle name="20% - Accent6 2 5 3 4" xfId="9141"/>
    <cellStyle name="20% - Accent6 2 5 3 4 2" xfId="19704"/>
    <cellStyle name="20% - Accent6 2 5 3 5" xfId="11360"/>
    <cellStyle name="20% - Accent6 2 5 3 5 2" xfId="21923"/>
    <cellStyle name="20% - Accent6 2 5 3 6" xfId="13579"/>
    <cellStyle name="20% - Accent6 2 5 3 6 2" xfId="24142"/>
    <cellStyle name="20% - Accent6 2 5 3 7" xfId="17479"/>
    <cellStyle name="20% - Accent6 2 5 4" xfId="776"/>
    <cellStyle name="20% - Accent6 2 5 4 2" xfId="8399"/>
    <cellStyle name="20% - Accent6 2 5 4 2 2" xfId="10618"/>
    <cellStyle name="20% - Accent6 2 5 4 2 2 2" xfId="21181"/>
    <cellStyle name="20% - Accent6 2 5 4 2 3" xfId="12837"/>
    <cellStyle name="20% - Accent6 2 5 4 2 3 2" xfId="23400"/>
    <cellStyle name="20% - Accent6 2 5 4 2 4" xfId="15056"/>
    <cellStyle name="20% - Accent6 2 5 4 2 4 2" xfId="25619"/>
    <cellStyle name="20% - Accent6 2 5 4 2 5" xfId="18962"/>
    <cellStyle name="20% - Accent6 2 5 4 3" xfId="7666"/>
    <cellStyle name="20% - Accent6 2 5 4 3 2" xfId="9885"/>
    <cellStyle name="20% - Accent6 2 5 4 3 2 2" xfId="20448"/>
    <cellStyle name="20% - Accent6 2 5 4 3 3" xfId="12104"/>
    <cellStyle name="20% - Accent6 2 5 4 3 3 2" xfId="22667"/>
    <cellStyle name="20% - Accent6 2 5 4 3 4" xfId="14323"/>
    <cellStyle name="20% - Accent6 2 5 4 3 4 2" xfId="24886"/>
    <cellStyle name="20% - Accent6 2 5 4 3 5" xfId="18229"/>
    <cellStyle name="20% - Accent6 2 5 4 4" xfId="9142"/>
    <cellStyle name="20% - Accent6 2 5 4 4 2" xfId="19705"/>
    <cellStyle name="20% - Accent6 2 5 4 5" xfId="11361"/>
    <cellStyle name="20% - Accent6 2 5 4 5 2" xfId="21924"/>
    <cellStyle name="20% - Accent6 2 5 4 6" xfId="13580"/>
    <cellStyle name="20% - Accent6 2 5 4 6 2" xfId="24143"/>
    <cellStyle name="20% - Accent6 2 5 4 7" xfId="17480"/>
    <cellStyle name="20% - Accent6 2 5 5" xfId="777"/>
    <cellStyle name="20% - Accent6 2 5 5 2" xfId="8400"/>
    <cellStyle name="20% - Accent6 2 5 5 2 2" xfId="10619"/>
    <cellStyle name="20% - Accent6 2 5 5 2 2 2" xfId="21182"/>
    <cellStyle name="20% - Accent6 2 5 5 2 3" xfId="12838"/>
    <cellStyle name="20% - Accent6 2 5 5 2 3 2" xfId="23401"/>
    <cellStyle name="20% - Accent6 2 5 5 2 4" xfId="15057"/>
    <cellStyle name="20% - Accent6 2 5 5 2 4 2" xfId="25620"/>
    <cellStyle name="20% - Accent6 2 5 5 2 5" xfId="18963"/>
    <cellStyle name="20% - Accent6 2 5 5 3" xfId="7667"/>
    <cellStyle name="20% - Accent6 2 5 5 3 2" xfId="9886"/>
    <cellStyle name="20% - Accent6 2 5 5 3 2 2" xfId="20449"/>
    <cellStyle name="20% - Accent6 2 5 5 3 3" xfId="12105"/>
    <cellStyle name="20% - Accent6 2 5 5 3 3 2" xfId="22668"/>
    <cellStyle name="20% - Accent6 2 5 5 3 4" xfId="14324"/>
    <cellStyle name="20% - Accent6 2 5 5 3 4 2" xfId="24887"/>
    <cellStyle name="20% - Accent6 2 5 5 3 5" xfId="18230"/>
    <cellStyle name="20% - Accent6 2 5 5 4" xfId="9143"/>
    <cellStyle name="20% - Accent6 2 5 5 4 2" xfId="19706"/>
    <cellStyle name="20% - Accent6 2 5 5 5" xfId="11362"/>
    <cellStyle name="20% - Accent6 2 5 5 5 2" xfId="21925"/>
    <cellStyle name="20% - Accent6 2 5 5 6" xfId="13581"/>
    <cellStyle name="20% - Accent6 2 5 5 6 2" xfId="24144"/>
    <cellStyle name="20% - Accent6 2 5 5 7" xfId="17481"/>
    <cellStyle name="20% - Accent6 2 5 6" xfId="778"/>
    <cellStyle name="20% - Accent6 2 5 6 2" xfId="8401"/>
    <cellStyle name="20% - Accent6 2 5 6 2 2" xfId="10620"/>
    <cellStyle name="20% - Accent6 2 5 6 2 2 2" xfId="21183"/>
    <cellStyle name="20% - Accent6 2 5 6 2 3" xfId="12839"/>
    <cellStyle name="20% - Accent6 2 5 6 2 3 2" xfId="23402"/>
    <cellStyle name="20% - Accent6 2 5 6 2 4" xfId="15058"/>
    <cellStyle name="20% - Accent6 2 5 6 2 4 2" xfId="25621"/>
    <cellStyle name="20% - Accent6 2 5 6 2 5" xfId="18964"/>
    <cellStyle name="20% - Accent6 2 5 6 3" xfId="7668"/>
    <cellStyle name="20% - Accent6 2 5 6 3 2" xfId="9887"/>
    <cellStyle name="20% - Accent6 2 5 6 3 2 2" xfId="20450"/>
    <cellStyle name="20% - Accent6 2 5 6 3 3" xfId="12106"/>
    <cellStyle name="20% - Accent6 2 5 6 3 3 2" xfId="22669"/>
    <cellStyle name="20% - Accent6 2 5 6 3 4" xfId="14325"/>
    <cellStyle name="20% - Accent6 2 5 6 3 4 2" xfId="24888"/>
    <cellStyle name="20% - Accent6 2 5 6 3 5" xfId="18231"/>
    <cellStyle name="20% - Accent6 2 5 6 4" xfId="9144"/>
    <cellStyle name="20% - Accent6 2 5 6 4 2" xfId="19707"/>
    <cellStyle name="20% - Accent6 2 5 6 5" xfId="11363"/>
    <cellStyle name="20% - Accent6 2 5 6 5 2" xfId="21926"/>
    <cellStyle name="20% - Accent6 2 5 6 6" xfId="13582"/>
    <cellStyle name="20% - Accent6 2 5 6 6 2" xfId="24145"/>
    <cellStyle name="20% - Accent6 2 5 6 7" xfId="17482"/>
    <cellStyle name="20% - Accent6 2 5 7" xfId="779"/>
    <cellStyle name="20% - Accent6 2 5 7 2" xfId="8402"/>
    <cellStyle name="20% - Accent6 2 5 7 2 2" xfId="10621"/>
    <cellStyle name="20% - Accent6 2 5 7 2 2 2" xfId="21184"/>
    <cellStyle name="20% - Accent6 2 5 7 2 3" xfId="12840"/>
    <cellStyle name="20% - Accent6 2 5 7 2 3 2" xfId="23403"/>
    <cellStyle name="20% - Accent6 2 5 7 2 4" xfId="15059"/>
    <cellStyle name="20% - Accent6 2 5 7 2 4 2" xfId="25622"/>
    <cellStyle name="20% - Accent6 2 5 7 2 5" xfId="18965"/>
    <cellStyle name="20% - Accent6 2 5 7 3" xfId="7669"/>
    <cellStyle name="20% - Accent6 2 5 7 3 2" xfId="9888"/>
    <cellStyle name="20% - Accent6 2 5 7 3 2 2" xfId="20451"/>
    <cellStyle name="20% - Accent6 2 5 7 3 3" xfId="12107"/>
    <cellStyle name="20% - Accent6 2 5 7 3 3 2" xfId="22670"/>
    <cellStyle name="20% - Accent6 2 5 7 3 4" xfId="14326"/>
    <cellStyle name="20% - Accent6 2 5 7 3 4 2" xfId="24889"/>
    <cellStyle name="20% - Accent6 2 5 7 3 5" xfId="18232"/>
    <cellStyle name="20% - Accent6 2 5 7 4" xfId="9145"/>
    <cellStyle name="20% - Accent6 2 5 7 4 2" xfId="19708"/>
    <cellStyle name="20% - Accent6 2 5 7 5" xfId="11364"/>
    <cellStyle name="20% - Accent6 2 5 7 5 2" xfId="21927"/>
    <cellStyle name="20% - Accent6 2 5 7 6" xfId="13583"/>
    <cellStyle name="20% - Accent6 2 5 7 6 2" xfId="24146"/>
    <cellStyle name="20% - Accent6 2 5 7 7" xfId="17483"/>
    <cellStyle name="20% - Accent6 2 5 8" xfId="780"/>
    <cellStyle name="20% - Accent6 2 5 8 2" xfId="8403"/>
    <cellStyle name="20% - Accent6 2 5 8 2 2" xfId="10622"/>
    <cellStyle name="20% - Accent6 2 5 8 2 2 2" xfId="21185"/>
    <cellStyle name="20% - Accent6 2 5 8 2 3" xfId="12841"/>
    <cellStyle name="20% - Accent6 2 5 8 2 3 2" xfId="23404"/>
    <cellStyle name="20% - Accent6 2 5 8 2 4" xfId="15060"/>
    <cellStyle name="20% - Accent6 2 5 8 2 4 2" xfId="25623"/>
    <cellStyle name="20% - Accent6 2 5 8 2 5" xfId="18966"/>
    <cellStyle name="20% - Accent6 2 5 8 3" xfId="7670"/>
    <cellStyle name="20% - Accent6 2 5 8 3 2" xfId="9889"/>
    <cellStyle name="20% - Accent6 2 5 8 3 2 2" xfId="20452"/>
    <cellStyle name="20% - Accent6 2 5 8 3 3" xfId="12108"/>
    <cellStyle name="20% - Accent6 2 5 8 3 3 2" xfId="22671"/>
    <cellStyle name="20% - Accent6 2 5 8 3 4" xfId="14327"/>
    <cellStyle name="20% - Accent6 2 5 8 3 4 2" xfId="24890"/>
    <cellStyle name="20% - Accent6 2 5 8 3 5" xfId="18233"/>
    <cellStyle name="20% - Accent6 2 5 8 4" xfId="9146"/>
    <cellStyle name="20% - Accent6 2 5 8 4 2" xfId="19709"/>
    <cellStyle name="20% - Accent6 2 5 8 5" xfId="11365"/>
    <cellStyle name="20% - Accent6 2 5 8 5 2" xfId="21928"/>
    <cellStyle name="20% - Accent6 2 5 8 6" xfId="13584"/>
    <cellStyle name="20% - Accent6 2 5 8 6 2" xfId="24147"/>
    <cellStyle name="20% - Accent6 2 5 8 7" xfId="17484"/>
    <cellStyle name="20% - Accent6 2 5 9" xfId="781"/>
    <cellStyle name="20% - Accent6 2 5 9 2" xfId="8404"/>
    <cellStyle name="20% - Accent6 2 5 9 2 2" xfId="10623"/>
    <cellStyle name="20% - Accent6 2 5 9 2 2 2" xfId="21186"/>
    <cellStyle name="20% - Accent6 2 5 9 2 3" xfId="12842"/>
    <cellStyle name="20% - Accent6 2 5 9 2 3 2" xfId="23405"/>
    <cellStyle name="20% - Accent6 2 5 9 2 4" xfId="15061"/>
    <cellStyle name="20% - Accent6 2 5 9 2 4 2" xfId="25624"/>
    <cellStyle name="20% - Accent6 2 5 9 2 5" xfId="18967"/>
    <cellStyle name="20% - Accent6 2 5 9 3" xfId="7671"/>
    <cellStyle name="20% - Accent6 2 5 9 3 2" xfId="9890"/>
    <cellStyle name="20% - Accent6 2 5 9 3 2 2" xfId="20453"/>
    <cellStyle name="20% - Accent6 2 5 9 3 3" xfId="12109"/>
    <cellStyle name="20% - Accent6 2 5 9 3 3 2" xfId="22672"/>
    <cellStyle name="20% - Accent6 2 5 9 3 4" xfId="14328"/>
    <cellStyle name="20% - Accent6 2 5 9 3 4 2" xfId="24891"/>
    <cellStyle name="20% - Accent6 2 5 9 3 5" xfId="18234"/>
    <cellStyle name="20% - Accent6 2 5 9 4" xfId="9147"/>
    <cellStyle name="20% - Accent6 2 5 9 4 2" xfId="19710"/>
    <cellStyle name="20% - Accent6 2 5 9 5" xfId="11366"/>
    <cellStyle name="20% - Accent6 2 5 9 5 2" xfId="21929"/>
    <cellStyle name="20% - Accent6 2 5 9 6" xfId="13585"/>
    <cellStyle name="20% - Accent6 2 5 9 6 2" xfId="24148"/>
    <cellStyle name="20% - Accent6 2 5 9 7" xfId="17485"/>
    <cellStyle name="20% - Accent6 2 6" xfId="782"/>
    <cellStyle name="20% - Accent6 2 6 2" xfId="8405"/>
    <cellStyle name="20% - Accent6 2 6 2 2" xfId="10624"/>
    <cellStyle name="20% - Accent6 2 6 2 2 2" xfId="21187"/>
    <cellStyle name="20% - Accent6 2 6 2 3" xfId="12843"/>
    <cellStyle name="20% - Accent6 2 6 2 3 2" xfId="23406"/>
    <cellStyle name="20% - Accent6 2 6 2 4" xfId="15062"/>
    <cellStyle name="20% - Accent6 2 6 2 4 2" xfId="25625"/>
    <cellStyle name="20% - Accent6 2 6 2 5" xfId="18968"/>
    <cellStyle name="20% - Accent6 2 6 3" xfId="7672"/>
    <cellStyle name="20% - Accent6 2 6 3 2" xfId="9891"/>
    <cellStyle name="20% - Accent6 2 6 3 2 2" xfId="20454"/>
    <cellStyle name="20% - Accent6 2 6 3 3" xfId="12110"/>
    <cellStyle name="20% - Accent6 2 6 3 3 2" xfId="22673"/>
    <cellStyle name="20% - Accent6 2 6 3 4" xfId="14329"/>
    <cellStyle name="20% - Accent6 2 6 3 4 2" xfId="24892"/>
    <cellStyle name="20% - Accent6 2 6 3 5" xfId="18235"/>
    <cellStyle name="20% - Accent6 2 6 4" xfId="9148"/>
    <cellStyle name="20% - Accent6 2 6 4 2" xfId="19711"/>
    <cellStyle name="20% - Accent6 2 6 5" xfId="11367"/>
    <cellStyle name="20% - Accent6 2 6 5 2" xfId="21930"/>
    <cellStyle name="20% - Accent6 2 6 6" xfId="13586"/>
    <cellStyle name="20% - Accent6 2 6 6 2" xfId="24149"/>
    <cellStyle name="20% - Accent6 2 6 7" xfId="17486"/>
    <cellStyle name="20% - Accent6 2 7" xfId="783"/>
    <cellStyle name="20% - Accent6 2 7 2" xfId="8406"/>
    <cellStyle name="20% - Accent6 2 7 2 2" xfId="10625"/>
    <cellStyle name="20% - Accent6 2 7 2 2 2" xfId="21188"/>
    <cellStyle name="20% - Accent6 2 7 2 3" xfId="12844"/>
    <cellStyle name="20% - Accent6 2 7 2 3 2" xfId="23407"/>
    <cellStyle name="20% - Accent6 2 7 2 4" xfId="15063"/>
    <cellStyle name="20% - Accent6 2 7 2 4 2" xfId="25626"/>
    <cellStyle name="20% - Accent6 2 7 2 5" xfId="18969"/>
    <cellStyle name="20% - Accent6 2 7 3" xfId="7673"/>
    <cellStyle name="20% - Accent6 2 7 3 2" xfId="9892"/>
    <cellStyle name="20% - Accent6 2 7 3 2 2" xfId="20455"/>
    <cellStyle name="20% - Accent6 2 7 3 3" xfId="12111"/>
    <cellStyle name="20% - Accent6 2 7 3 3 2" xfId="22674"/>
    <cellStyle name="20% - Accent6 2 7 3 4" xfId="14330"/>
    <cellStyle name="20% - Accent6 2 7 3 4 2" xfId="24893"/>
    <cellStyle name="20% - Accent6 2 7 3 5" xfId="18236"/>
    <cellStyle name="20% - Accent6 2 7 4" xfId="9149"/>
    <cellStyle name="20% - Accent6 2 7 4 2" xfId="19712"/>
    <cellStyle name="20% - Accent6 2 7 5" xfId="11368"/>
    <cellStyle name="20% - Accent6 2 7 5 2" xfId="21931"/>
    <cellStyle name="20% - Accent6 2 7 6" xfId="13587"/>
    <cellStyle name="20% - Accent6 2 7 6 2" xfId="24150"/>
    <cellStyle name="20% - Accent6 2 7 7" xfId="17487"/>
    <cellStyle name="20% - Accent6 2 8" xfId="784"/>
    <cellStyle name="20% - Accent6 2 8 2" xfId="8407"/>
    <cellStyle name="20% - Accent6 2 8 2 2" xfId="10626"/>
    <cellStyle name="20% - Accent6 2 8 2 2 2" xfId="21189"/>
    <cellStyle name="20% - Accent6 2 8 2 3" xfId="12845"/>
    <cellStyle name="20% - Accent6 2 8 2 3 2" xfId="23408"/>
    <cellStyle name="20% - Accent6 2 8 2 4" xfId="15064"/>
    <cellStyle name="20% - Accent6 2 8 2 4 2" xfId="25627"/>
    <cellStyle name="20% - Accent6 2 8 2 5" xfId="18970"/>
    <cellStyle name="20% - Accent6 2 8 3" xfId="7674"/>
    <cellStyle name="20% - Accent6 2 8 3 2" xfId="9893"/>
    <cellStyle name="20% - Accent6 2 8 3 2 2" xfId="20456"/>
    <cellStyle name="20% - Accent6 2 8 3 3" xfId="12112"/>
    <cellStyle name="20% - Accent6 2 8 3 3 2" xfId="22675"/>
    <cellStyle name="20% - Accent6 2 8 3 4" xfId="14331"/>
    <cellStyle name="20% - Accent6 2 8 3 4 2" xfId="24894"/>
    <cellStyle name="20% - Accent6 2 8 3 5" xfId="18237"/>
    <cellStyle name="20% - Accent6 2 8 4" xfId="9150"/>
    <cellStyle name="20% - Accent6 2 8 4 2" xfId="19713"/>
    <cellStyle name="20% - Accent6 2 8 5" xfId="11369"/>
    <cellStyle name="20% - Accent6 2 8 5 2" xfId="21932"/>
    <cellStyle name="20% - Accent6 2 8 6" xfId="13588"/>
    <cellStyle name="20% - Accent6 2 8 6 2" xfId="24151"/>
    <cellStyle name="20% - Accent6 2 8 7" xfId="17488"/>
    <cellStyle name="20% - Accent6 2 9" xfId="785"/>
    <cellStyle name="20% - Accent6 2 9 2" xfId="8408"/>
    <cellStyle name="20% - Accent6 2 9 2 2" xfId="10627"/>
    <cellStyle name="20% - Accent6 2 9 2 2 2" xfId="21190"/>
    <cellStyle name="20% - Accent6 2 9 2 3" xfId="12846"/>
    <cellStyle name="20% - Accent6 2 9 2 3 2" xfId="23409"/>
    <cellStyle name="20% - Accent6 2 9 2 4" xfId="15065"/>
    <cellStyle name="20% - Accent6 2 9 2 4 2" xfId="25628"/>
    <cellStyle name="20% - Accent6 2 9 2 5" xfId="18971"/>
    <cellStyle name="20% - Accent6 2 9 3" xfId="7675"/>
    <cellStyle name="20% - Accent6 2 9 3 2" xfId="9894"/>
    <cellStyle name="20% - Accent6 2 9 3 2 2" xfId="20457"/>
    <cellStyle name="20% - Accent6 2 9 3 3" xfId="12113"/>
    <cellStyle name="20% - Accent6 2 9 3 3 2" xfId="22676"/>
    <cellStyle name="20% - Accent6 2 9 3 4" xfId="14332"/>
    <cellStyle name="20% - Accent6 2 9 3 4 2" xfId="24895"/>
    <cellStyle name="20% - Accent6 2 9 3 5" xfId="18238"/>
    <cellStyle name="20% - Accent6 2 9 4" xfId="9151"/>
    <cellStyle name="20% - Accent6 2 9 4 2" xfId="19714"/>
    <cellStyle name="20% - Accent6 2 9 5" xfId="11370"/>
    <cellStyle name="20% - Accent6 2 9 5 2" xfId="21933"/>
    <cellStyle name="20% - Accent6 2 9 6" xfId="13589"/>
    <cellStyle name="20% - Accent6 2 9 6 2" xfId="24152"/>
    <cellStyle name="20% - Accent6 2 9 7" xfId="17489"/>
    <cellStyle name="20% - Accent6 20" xfId="786"/>
    <cellStyle name="20% - Accent6 21" xfId="787"/>
    <cellStyle name="20% - Accent6 22" xfId="788"/>
    <cellStyle name="20% - Accent6 23" xfId="789"/>
    <cellStyle name="20% - Accent6 24" xfId="790"/>
    <cellStyle name="20% - Accent6 25" xfId="791"/>
    <cellStyle name="20% - Accent6 26" xfId="792"/>
    <cellStyle name="20% - Accent6 27" xfId="793"/>
    <cellStyle name="20% - Accent6 3" xfId="794"/>
    <cellStyle name="20% - Accent6 3 10" xfId="795"/>
    <cellStyle name="20% - Accent6 3 2" xfId="796"/>
    <cellStyle name="20% - Accent6 3 2 2" xfId="8409"/>
    <cellStyle name="20% - Accent6 3 2 2 2" xfId="10628"/>
    <cellStyle name="20% - Accent6 3 2 2 2 2" xfId="21191"/>
    <cellStyle name="20% - Accent6 3 2 2 3" xfId="12847"/>
    <cellStyle name="20% - Accent6 3 2 2 3 2" xfId="23410"/>
    <cellStyle name="20% - Accent6 3 2 2 4" xfId="15066"/>
    <cellStyle name="20% - Accent6 3 2 2 4 2" xfId="25629"/>
    <cellStyle name="20% - Accent6 3 2 2 5" xfId="18972"/>
    <cellStyle name="20% - Accent6 3 2 3" xfId="7676"/>
    <cellStyle name="20% - Accent6 3 2 3 2" xfId="9895"/>
    <cellStyle name="20% - Accent6 3 2 3 2 2" xfId="20458"/>
    <cellStyle name="20% - Accent6 3 2 3 3" xfId="12114"/>
    <cellStyle name="20% - Accent6 3 2 3 3 2" xfId="22677"/>
    <cellStyle name="20% - Accent6 3 2 3 4" xfId="14333"/>
    <cellStyle name="20% - Accent6 3 2 3 4 2" xfId="24896"/>
    <cellStyle name="20% - Accent6 3 2 3 5" xfId="18239"/>
    <cellStyle name="20% - Accent6 3 2 4" xfId="9152"/>
    <cellStyle name="20% - Accent6 3 2 4 2" xfId="19715"/>
    <cellStyle name="20% - Accent6 3 2 5" xfId="11371"/>
    <cellStyle name="20% - Accent6 3 2 5 2" xfId="21934"/>
    <cellStyle name="20% - Accent6 3 2 6" xfId="13590"/>
    <cellStyle name="20% - Accent6 3 2 6 2" xfId="24153"/>
    <cellStyle name="20% - Accent6 3 2 7" xfId="17490"/>
    <cellStyle name="20% - Accent6 3 3" xfId="797"/>
    <cellStyle name="20% - Accent6 3 3 2" xfId="8410"/>
    <cellStyle name="20% - Accent6 3 3 2 2" xfId="10629"/>
    <cellStyle name="20% - Accent6 3 3 2 2 2" xfId="21192"/>
    <cellStyle name="20% - Accent6 3 3 2 3" xfId="12848"/>
    <cellStyle name="20% - Accent6 3 3 2 3 2" xfId="23411"/>
    <cellStyle name="20% - Accent6 3 3 2 4" xfId="15067"/>
    <cellStyle name="20% - Accent6 3 3 2 4 2" xfId="25630"/>
    <cellStyle name="20% - Accent6 3 3 2 5" xfId="18973"/>
    <cellStyle name="20% - Accent6 3 3 3" xfId="7677"/>
    <cellStyle name="20% - Accent6 3 3 3 2" xfId="9896"/>
    <cellStyle name="20% - Accent6 3 3 3 2 2" xfId="20459"/>
    <cellStyle name="20% - Accent6 3 3 3 3" xfId="12115"/>
    <cellStyle name="20% - Accent6 3 3 3 3 2" xfId="22678"/>
    <cellStyle name="20% - Accent6 3 3 3 4" xfId="14334"/>
    <cellStyle name="20% - Accent6 3 3 3 4 2" xfId="24897"/>
    <cellStyle name="20% - Accent6 3 3 3 5" xfId="18240"/>
    <cellStyle name="20% - Accent6 3 3 4" xfId="9153"/>
    <cellStyle name="20% - Accent6 3 3 4 2" xfId="19716"/>
    <cellStyle name="20% - Accent6 3 3 5" xfId="11372"/>
    <cellStyle name="20% - Accent6 3 3 5 2" xfId="21935"/>
    <cellStyle name="20% - Accent6 3 3 6" xfId="13591"/>
    <cellStyle name="20% - Accent6 3 3 6 2" xfId="24154"/>
    <cellStyle name="20% - Accent6 3 3 7" xfId="17491"/>
    <cellStyle name="20% - Accent6 3 4" xfId="798"/>
    <cellStyle name="20% - Accent6 3 4 2" xfId="8411"/>
    <cellStyle name="20% - Accent6 3 4 2 2" xfId="10630"/>
    <cellStyle name="20% - Accent6 3 4 2 2 2" xfId="21193"/>
    <cellStyle name="20% - Accent6 3 4 2 3" xfId="12849"/>
    <cellStyle name="20% - Accent6 3 4 2 3 2" xfId="23412"/>
    <cellStyle name="20% - Accent6 3 4 2 4" xfId="15068"/>
    <cellStyle name="20% - Accent6 3 4 2 4 2" xfId="25631"/>
    <cellStyle name="20% - Accent6 3 4 2 5" xfId="18974"/>
    <cellStyle name="20% - Accent6 3 4 3" xfId="7678"/>
    <cellStyle name="20% - Accent6 3 4 3 2" xfId="9897"/>
    <cellStyle name="20% - Accent6 3 4 3 2 2" xfId="20460"/>
    <cellStyle name="20% - Accent6 3 4 3 3" xfId="12116"/>
    <cellStyle name="20% - Accent6 3 4 3 3 2" xfId="22679"/>
    <cellStyle name="20% - Accent6 3 4 3 4" xfId="14335"/>
    <cellStyle name="20% - Accent6 3 4 3 4 2" xfId="24898"/>
    <cellStyle name="20% - Accent6 3 4 3 5" xfId="18241"/>
    <cellStyle name="20% - Accent6 3 4 4" xfId="9154"/>
    <cellStyle name="20% - Accent6 3 4 4 2" xfId="19717"/>
    <cellStyle name="20% - Accent6 3 4 5" xfId="11373"/>
    <cellStyle name="20% - Accent6 3 4 5 2" xfId="21936"/>
    <cellStyle name="20% - Accent6 3 4 6" xfId="13592"/>
    <cellStyle name="20% - Accent6 3 4 6 2" xfId="24155"/>
    <cellStyle name="20% - Accent6 3 4 7" xfId="17492"/>
    <cellStyle name="20% - Accent6 3 5" xfId="799"/>
    <cellStyle name="20% - Accent6 3 5 2" xfId="8412"/>
    <cellStyle name="20% - Accent6 3 5 2 2" xfId="10631"/>
    <cellStyle name="20% - Accent6 3 5 2 2 2" xfId="21194"/>
    <cellStyle name="20% - Accent6 3 5 2 3" xfId="12850"/>
    <cellStyle name="20% - Accent6 3 5 2 3 2" xfId="23413"/>
    <cellStyle name="20% - Accent6 3 5 2 4" xfId="15069"/>
    <cellStyle name="20% - Accent6 3 5 2 4 2" xfId="25632"/>
    <cellStyle name="20% - Accent6 3 5 2 5" xfId="18975"/>
    <cellStyle name="20% - Accent6 3 5 3" xfId="7679"/>
    <cellStyle name="20% - Accent6 3 5 3 2" xfId="9898"/>
    <cellStyle name="20% - Accent6 3 5 3 2 2" xfId="20461"/>
    <cellStyle name="20% - Accent6 3 5 3 3" xfId="12117"/>
    <cellStyle name="20% - Accent6 3 5 3 3 2" xfId="22680"/>
    <cellStyle name="20% - Accent6 3 5 3 4" xfId="14336"/>
    <cellStyle name="20% - Accent6 3 5 3 4 2" xfId="24899"/>
    <cellStyle name="20% - Accent6 3 5 3 5" xfId="18242"/>
    <cellStyle name="20% - Accent6 3 5 4" xfId="9155"/>
    <cellStyle name="20% - Accent6 3 5 4 2" xfId="19718"/>
    <cellStyle name="20% - Accent6 3 5 5" xfId="11374"/>
    <cellStyle name="20% - Accent6 3 5 5 2" xfId="21937"/>
    <cellStyle name="20% - Accent6 3 5 6" xfId="13593"/>
    <cellStyle name="20% - Accent6 3 5 6 2" xfId="24156"/>
    <cellStyle name="20% - Accent6 3 5 7" xfId="17493"/>
    <cellStyle name="20% - Accent6 3 6" xfId="800"/>
    <cellStyle name="20% - Accent6 3 7" xfId="801"/>
    <cellStyle name="20% - Accent6 3 8" xfId="802"/>
    <cellStyle name="20% - Accent6 3 9" xfId="803"/>
    <cellStyle name="20% - Accent6 4" xfId="804"/>
    <cellStyle name="20% - Accent6 4 2" xfId="805"/>
    <cellStyle name="20% - Accent6 4 3" xfId="806"/>
    <cellStyle name="20% - Accent6 4 4" xfId="807"/>
    <cellStyle name="20% - Accent6 4 5" xfId="808"/>
    <cellStyle name="20% - Accent6 4 6" xfId="809"/>
    <cellStyle name="20% - Accent6 5" xfId="810"/>
    <cellStyle name="20% - Accent6 5 2" xfId="811"/>
    <cellStyle name="20% - Accent6 5 3" xfId="812"/>
    <cellStyle name="20% - Accent6 5 4" xfId="813"/>
    <cellStyle name="20% - Accent6 5 5" xfId="814"/>
    <cellStyle name="20% - Accent6 5 6" xfId="815"/>
    <cellStyle name="20% - Accent6 6" xfId="816"/>
    <cellStyle name="20% - Accent6 6 2" xfId="817"/>
    <cellStyle name="20% - Accent6 6 3" xfId="818"/>
    <cellStyle name="20% - Accent6 6 4" xfId="819"/>
    <cellStyle name="20% - Accent6 6 5" xfId="820"/>
    <cellStyle name="20% - Accent6 6 6" xfId="821"/>
    <cellStyle name="20% - Accent6 7" xfId="822"/>
    <cellStyle name="20% - Accent6 7 10" xfId="11375"/>
    <cellStyle name="20% - Accent6 7 10 2" xfId="21938"/>
    <cellStyle name="20% - Accent6 7 11" xfId="13594"/>
    <cellStyle name="20% - Accent6 7 11 2" xfId="24157"/>
    <cellStyle name="20% - Accent6 7 12" xfId="17494"/>
    <cellStyle name="20% - Accent6 7 2" xfId="823"/>
    <cellStyle name="20% - Accent6 7 3" xfId="824"/>
    <cellStyle name="20% - Accent6 7 4" xfId="825"/>
    <cellStyle name="20% - Accent6 7 5" xfId="826"/>
    <cellStyle name="20% - Accent6 7 6" xfId="827"/>
    <cellStyle name="20% - Accent6 7 7" xfId="8413"/>
    <cellStyle name="20% - Accent6 7 7 2" xfId="10632"/>
    <cellStyle name="20% - Accent6 7 7 2 2" xfId="21195"/>
    <cellStyle name="20% - Accent6 7 7 3" xfId="12851"/>
    <cellStyle name="20% - Accent6 7 7 3 2" xfId="23414"/>
    <cellStyle name="20% - Accent6 7 7 4" xfId="15070"/>
    <cellStyle name="20% - Accent6 7 7 4 2" xfId="25633"/>
    <cellStyle name="20% - Accent6 7 7 5" xfId="18976"/>
    <cellStyle name="20% - Accent6 7 8" xfId="7680"/>
    <cellStyle name="20% - Accent6 7 8 2" xfId="9899"/>
    <cellStyle name="20% - Accent6 7 8 2 2" xfId="20462"/>
    <cellStyle name="20% - Accent6 7 8 3" xfId="12118"/>
    <cellStyle name="20% - Accent6 7 8 3 2" xfId="22681"/>
    <cellStyle name="20% - Accent6 7 8 4" xfId="14337"/>
    <cellStyle name="20% - Accent6 7 8 4 2" xfId="24900"/>
    <cellStyle name="20% - Accent6 7 8 5" xfId="18243"/>
    <cellStyle name="20% - Accent6 7 9" xfId="9156"/>
    <cellStyle name="20% - Accent6 7 9 2" xfId="19719"/>
    <cellStyle name="20% - Accent6 8" xfId="828"/>
    <cellStyle name="20% - Accent6 8 2" xfId="829"/>
    <cellStyle name="20% - Accent6 8 3" xfId="830"/>
    <cellStyle name="20% - Accent6 8 4" xfId="831"/>
    <cellStyle name="20% - Accent6 8 5" xfId="832"/>
    <cellStyle name="20% - Accent6 8 6" xfId="833"/>
    <cellStyle name="20% - Accent6 9" xfId="834"/>
    <cellStyle name="20% - Accent6 9 2" xfId="835"/>
    <cellStyle name="20% - Accent6 9 3" xfId="836"/>
    <cellStyle name="20% - Accent6 9 4" xfId="837"/>
    <cellStyle name="20% - Accent6 9 5" xfId="838"/>
    <cellStyle name="20% - Akzent1" xfId="3792"/>
    <cellStyle name="20% - Akzent2" xfId="3793"/>
    <cellStyle name="20% - Akzent3" xfId="3794"/>
    <cellStyle name="20% - Akzent4" xfId="3795"/>
    <cellStyle name="20% - Akzent5" xfId="3796"/>
    <cellStyle name="20% - Akzent6" xfId="3797"/>
    <cellStyle name="40 % - Accent1" xfId="3940"/>
    <cellStyle name="40 % - Accent2" xfId="3941"/>
    <cellStyle name="40 % - Accent3" xfId="3942"/>
    <cellStyle name="40 % - Accent4" xfId="3943"/>
    <cellStyle name="40 % - Accent5" xfId="3944"/>
    <cellStyle name="40 % - Accent6" xfId="3945"/>
    <cellStyle name="40% - Accent1 10" xfId="839"/>
    <cellStyle name="40% - Accent1 10 2" xfId="840"/>
    <cellStyle name="40% - Accent1 10 3" xfId="841"/>
    <cellStyle name="40% - Accent1 10 4" xfId="842"/>
    <cellStyle name="40% - Accent1 10 5" xfId="843"/>
    <cellStyle name="40% - Accent1 11" xfId="844"/>
    <cellStyle name="40% - Accent1 11 2" xfId="845"/>
    <cellStyle name="40% - Accent1 11 3" xfId="846"/>
    <cellStyle name="40% - Accent1 11 4" xfId="847"/>
    <cellStyle name="40% - Accent1 11 5" xfId="848"/>
    <cellStyle name="40% - Accent1 12" xfId="849"/>
    <cellStyle name="40% - Accent1 12 2" xfId="850"/>
    <cellStyle name="40% - Accent1 12 3" xfId="851"/>
    <cellStyle name="40% - Accent1 12 4" xfId="852"/>
    <cellStyle name="40% - Accent1 12 5" xfId="853"/>
    <cellStyle name="40% - Accent1 13" xfId="854"/>
    <cellStyle name="40% - Accent1 14" xfId="855"/>
    <cellStyle name="40% - Accent1 15" xfId="856"/>
    <cellStyle name="40% - Accent1 16" xfId="857"/>
    <cellStyle name="40% - Accent1 17" xfId="858"/>
    <cellStyle name="40% - Accent1 18" xfId="859"/>
    <cellStyle name="40% - Accent1 19" xfId="860"/>
    <cellStyle name="40% - Accent1 2" xfId="861"/>
    <cellStyle name="40% - Accent1 2 10" xfId="862"/>
    <cellStyle name="40% - Accent1 2 10 2" xfId="8414"/>
    <cellStyle name="40% - Accent1 2 10 2 2" xfId="10633"/>
    <cellStyle name="40% - Accent1 2 10 2 2 2" xfId="21196"/>
    <cellStyle name="40% - Accent1 2 10 2 3" xfId="12852"/>
    <cellStyle name="40% - Accent1 2 10 2 3 2" xfId="23415"/>
    <cellStyle name="40% - Accent1 2 10 2 4" xfId="15071"/>
    <cellStyle name="40% - Accent1 2 10 2 4 2" xfId="25634"/>
    <cellStyle name="40% - Accent1 2 10 2 5" xfId="18977"/>
    <cellStyle name="40% - Accent1 2 10 3" xfId="7681"/>
    <cellStyle name="40% - Accent1 2 10 3 2" xfId="9900"/>
    <cellStyle name="40% - Accent1 2 10 3 2 2" xfId="20463"/>
    <cellStyle name="40% - Accent1 2 10 3 3" xfId="12119"/>
    <cellStyle name="40% - Accent1 2 10 3 3 2" xfId="22682"/>
    <cellStyle name="40% - Accent1 2 10 3 4" xfId="14338"/>
    <cellStyle name="40% - Accent1 2 10 3 4 2" xfId="24901"/>
    <cellStyle name="40% - Accent1 2 10 3 5" xfId="18244"/>
    <cellStyle name="40% - Accent1 2 10 4" xfId="9157"/>
    <cellStyle name="40% - Accent1 2 10 4 2" xfId="19720"/>
    <cellStyle name="40% - Accent1 2 10 5" xfId="11376"/>
    <cellStyle name="40% - Accent1 2 10 5 2" xfId="21939"/>
    <cellStyle name="40% - Accent1 2 10 6" xfId="13595"/>
    <cellStyle name="40% - Accent1 2 10 6 2" xfId="24158"/>
    <cellStyle name="40% - Accent1 2 10 7" xfId="17495"/>
    <cellStyle name="40% - Accent1 2 11" xfId="863"/>
    <cellStyle name="40% - Accent1 2 11 2" xfId="864"/>
    <cellStyle name="40% - Accent1 2 11 2 2" xfId="8415"/>
    <cellStyle name="40% - Accent1 2 11 2 2 2" xfId="10634"/>
    <cellStyle name="40% - Accent1 2 11 2 2 2 2" xfId="21197"/>
    <cellStyle name="40% - Accent1 2 11 2 2 3" xfId="12853"/>
    <cellStyle name="40% - Accent1 2 11 2 2 3 2" xfId="23416"/>
    <cellStyle name="40% - Accent1 2 11 2 2 4" xfId="15072"/>
    <cellStyle name="40% - Accent1 2 11 2 2 4 2" xfId="25635"/>
    <cellStyle name="40% - Accent1 2 11 2 2 5" xfId="18978"/>
    <cellStyle name="40% - Accent1 2 11 2 3" xfId="7682"/>
    <cellStyle name="40% - Accent1 2 11 2 3 2" xfId="9901"/>
    <cellStyle name="40% - Accent1 2 11 2 3 2 2" xfId="20464"/>
    <cellStyle name="40% - Accent1 2 11 2 3 3" xfId="12120"/>
    <cellStyle name="40% - Accent1 2 11 2 3 3 2" xfId="22683"/>
    <cellStyle name="40% - Accent1 2 11 2 3 4" xfId="14339"/>
    <cellStyle name="40% - Accent1 2 11 2 3 4 2" xfId="24902"/>
    <cellStyle name="40% - Accent1 2 11 2 3 5" xfId="18245"/>
    <cellStyle name="40% - Accent1 2 11 2 4" xfId="9158"/>
    <cellStyle name="40% - Accent1 2 11 2 4 2" xfId="19721"/>
    <cellStyle name="40% - Accent1 2 11 2 5" xfId="11377"/>
    <cellStyle name="40% - Accent1 2 11 2 5 2" xfId="21940"/>
    <cellStyle name="40% - Accent1 2 11 2 6" xfId="13596"/>
    <cellStyle name="40% - Accent1 2 11 2 6 2" xfId="24159"/>
    <cellStyle name="40% - Accent1 2 11 2 7" xfId="17496"/>
    <cellStyle name="40% - Accent1 2 11 3" xfId="865"/>
    <cellStyle name="40% - Accent1 2 11 3 2" xfId="8416"/>
    <cellStyle name="40% - Accent1 2 11 3 2 2" xfId="10635"/>
    <cellStyle name="40% - Accent1 2 11 3 2 2 2" xfId="21198"/>
    <cellStyle name="40% - Accent1 2 11 3 2 3" xfId="12854"/>
    <cellStyle name="40% - Accent1 2 11 3 2 3 2" xfId="23417"/>
    <cellStyle name="40% - Accent1 2 11 3 2 4" xfId="15073"/>
    <cellStyle name="40% - Accent1 2 11 3 2 4 2" xfId="25636"/>
    <cellStyle name="40% - Accent1 2 11 3 2 5" xfId="18979"/>
    <cellStyle name="40% - Accent1 2 11 3 3" xfId="7683"/>
    <cellStyle name="40% - Accent1 2 11 3 3 2" xfId="9902"/>
    <cellStyle name="40% - Accent1 2 11 3 3 2 2" xfId="20465"/>
    <cellStyle name="40% - Accent1 2 11 3 3 3" xfId="12121"/>
    <cellStyle name="40% - Accent1 2 11 3 3 3 2" xfId="22684"/>
    <cellStyle name="40% - Accent1 2 11 3 3 4" xfId="14340"/>
    <cellStyle name="40% - Accent1 2 11 3 3 4 2" xfId="24903"/>
    <cellStyle name="40% - Accent1 2 11 3 3 5" xfId="18246"/>
    <cellStyle name="40% - Accent1 2 11 3 4" xfId="9159"/>
    <cellStyle name="40% - Accent1 2 11 3 4 2" xfId="19722"/>
    <cellStyle name="40% - Accent1 2 11 3 5" xfId="11378"/>
    <cellStyle name="40% - Accent1 2 11 3 5 2" xfId="21941"/>
    <cellStyle name="40% - Accent1 2 11 3 6" xfId="13597"/>
    <cellStyle name="40% - Accent1 2 11 3 6 2" xfId="24160"/>
    <cellStyle name="40% - Accent1 2 11 3 7" xfId="17497"/>
    <cellStyle name="40% - Accent1 2 11 4" xfId="866"/>
    <cellStyle name="40% - Accent1 2 11 4 2" xfId="8417"/>
    <cellStyle name="40% - Accent1 2 11 4 2 2" xfId="10636"/>
    <cellStyle name="40% - Accent1 2 11 4 2 2 2" xfId="21199"/>
    <cellStyle name="40% - Accent1 2 11 4 2 3" xfId="12855"/>
    <cellStyle name="40% - Accent1 2 11 4 2 3 2" xfId="23418"/>
    <cellStyle name="40% - Accent1 2 11 4 2 4" xfId="15074"/>
    <cellStyle name="40% - Accent1 2 11 4 2 4 2" xfId="25637"/>
    <cellStyle name="40% - Accent1 2 11 4 2 5" xfId="18980"/>
    <cellStyle name="40% - Accent1 2 11 4 3" xfId="7684"/>
    <cellStyle name="40% - Accent1 2 11 4 3 2" xfId="9903"/>
    <cellStyle name="40% - Accent1 2 11 4 3 2 2" xfId="20466"/>
    <cellStyle name="40% - Accent1 2 11 4 3 3" xfId="12122"/>
    <cellStyle name="40% - Accent1 2 11 4 3 3 2" xfId="22685"/>
    <cellStyle name="40% - Accent1 2 11 4 3 4" xfId="14341"/>
    <cellStyle name="40% - Accent1 2 11 4 3 4 2" xfId="24904"/>
    <cellStyle name="40% - Accent1 2 11 4 3 5" xfId="18247"/>
    <cellStyle name="40% - Accent1 2 11 4 4" xfId="9160"/>
    <cellStyle name="40% - Accent1 2 11 4 4 2" xfId="19723"/>
    <cellStyle name="40% - Accent1 2 11 4 5" xfId="11379"/>
    <cellStyle name="40% - Accent1 2 11 4 5 2" xfId="21942"/>
    <cellStyle name="40% - Accent1 2 11 4 6" xfId="13598"/>
    <cellStyle name="40% - Accent1 2 11 4 6 2" xfId="24161"/>
    <cellStyle name="40% - Accent1 2 11 4 7" xfId="17498"/>
    <cellStyle name="40% - Accent1 2 11 5" xfId="867"/>
    <cellStyle name="40% - Accent1 2 11 5 2" xfId="8418"/>
    <cellStyle name="40% - Accent1 2 11 5 2 2" xfId="10637"/>
    <cellStyle name="40% - Accent1 2 11 5 2 2 2" xfId="21200"/>
    <cellStyle name="40% - Accent1 2 11 5 2 3" xfId="12856"/>
    <cellStyle name="40% - Accent1 2 11 5 2 3 2" xfId="23419"/>
    <cellStyle name="40% - Accent1 2 11 5 2 4" xfId="15075"/>
    <cellStyle name="40% - Accent1 2 11 5 2 4 2" xfId="25638"/>
    <cellStyle name="40% - Accent1 2 11 5 2 5" xfId="18981"/>
    <cellStyle name="40% - Accent1 2 11 5 3" xfId="7685"/>
    <cellStyle name="40% - Accent1 2 11 5 3 2" xfId="9904"/>
    <cellStyle name="40% - Accent1 2 11 5 3 2 2" xfId="20467"/>
    <cellStyle name="40% - Accent1 2 11 5 3 3" xfId="12123"/>
    <cellStyle name="40% - Accent1 2 11 5 3 3 2" xfId="22686"/>
    <cellStyle name="40% - Accent1 2 11 5 3 4" xfId="14342"/>
    <cellStyle name="40% - Accent1 2 11 5 3 4 2" xfId="24905"/>
    <cellStyle name="40% - Accent1 2 11 5 3 5" xfId="18248"/>
    <cellStyle name="40% - Accent1 2 11 5 4" xfId="9161"/>
    <cellStyle name="40% - Accent1 2 11 5 4 2" xfId="19724"/>
    <cellStyle name="40% - Accent1 2 11 5 5" xfId="11380"/>
    <cellStyle name="40% - Accent1 2 11 5 5 2" xfId="21943"/>
    <cellStyle name="40% - Accent1 2 11 5 6" xfId="13599"/>
    <cellStyle name="40% - Accent1 2 11 5 6 2" xfId="24162"/>
    <cellStyle name="40% - Accent1 2 11 5 7" xfId="17499"/>
    <cellStyle name="40% - Accent1 2 12" xfId="868"/>
    <cellStyle name="40% - Accent1 2 13" xfId="869"/>
    <cellStyle name="40% - Accent1 2 14" xfId="870"/>
    <cellStyle name="40% - Accent1 2 15" xfId="871"/>
    <cellStyle name="40% - Accent1 2 15 2" xfId="8419"/>
    <cellStyle name="40% - Accent1 2 15 2 2" xfId="10638"/>
    <cellStyle name="40% - Accent1 2 15 2 2 2" xfId="21201"/>
    <cellStyle name="40% - Accent1 2 15 2 3" xfId="12857"/>
    <cellStyle name="40% - Accent1 2 15 2 3 2" xfId="23420"/>
    <cellStyle name="40% - Accent1 2 15 2 4" xfId="15076"/>
    <cellStyle name="40% - Accent1 2 15 2 4 2" xfId="25639"/>
    <cellStyle name="40% - Accent1 2 15 2 5" xfId="18982"/>
    <cellStyle name="40% - Accent1 2 15 3" xfId="7686"/>
    <cellStyle name="40% - Accent1 2 15 3 2" xfId="9905"/>
    <cellStyle name="40% - Accent1 2 15 3 2 2" xfId="20468"/>
    <cellStyle name="40% - Accent1 2 15 3 3" xfId="12124"/>
    <cellStyle name="40% - Accent1 2 15 3 3 2" xfId="22687"/>
    <cellStyle name="40% - Accent1 2 15 3 4" xfId="14343"/>
    <cellStyle name="40% - Accent1 2 15 3 4 2" xfId="24906"/>
    <cellStyle name="40% - Accent1 2 15 3 5" xfId="18249"/>
    <cellStyle name="40% - Accent1 2 15 4" xfId="9162"/>
    <cellStyle name="40% - Accent1 2 15 4 2" xfId="19725"/>
    <cellStyle name="40% - Accent1 2 15 5" xfId="11381"/>
    <cellStyle name="40% - Accent1 2 15 5 2" xfId="21944"/>
    <cellStyle name="40% - Accent1 2 15 6" xfId="13600"/>
    <cellStyle name="40% - Accent1 2 15 6 2" xfId="24163"/>
    <cellStyle name="40% - Accent1 2 15 7" xfId="17500"/>
    <cellStyle name="40% - Accent1 2 16" xfId="872"/>
    <cellStyle name="40% - Accent1 2 2" xfId="873"/>
    <cellStyle name="40% - Accent1 2 2 10" xfId="8420"/>
    <cellStyle name="40% - Accent1 2 2 10 2" xfId="10639"/>
    <cellStyle name="40% - Accent1 2 2 10 2 2" xfId="21202"/>
    <cellStyle name="40% - Accent1 2 2 10 3" xfId="12858"/>
    <cellStyle name="40% - Accent1 2 2 10 3 2" xfId="23421"/>
    <cellStyle name="40% - Accent1 2 2 10 4" xfId="15077"/>
    <cellStyle name="40% - Accent1 2 2 10 4 2" xfId="25640"/>
    <cellStyle name="40% - Accent1 2 2 10 5" xfId="18983"/>
    <cellStyle name="40% - Accent1 2 2 11" xfId="7687"/>
    <cellStyle name="40% - Accent1 2 2 11 2" xfId="9906"/>
    <cellStyle name="40% - Accent1 2 2 11 2 2" xfId="20469"/>
    <cellStyle name="40% - Accent1 2 2 11 3" xfId="12125"/>
    <cellStyle name="40% - Accent1 2 2 11 3 2" xfId="22688"/>
    <cellStyle name="40% - Accent1 2 2 11 4" xfId="14344"/>
    <cellStyle name="40% - Accent1 2 2 11 4 2" xfId="24907"/>
    <cellStyle name="40% - Accent1 2 2 11 5" xfId="18250"/>
    <cellStyle name="40% - Accent1 2 2 12" xfId="9163"/>
    <cellStyle name="40% - Accent1 2 2 12 2" xfId="19726"/>
    <cellStyle name="40% - Accent1 2 2 13" xfId="11382"/>
    <cellStyle name="40% - Accent1 2 2 13 2" xfId="21945"/>
    <cellStyle name="40% - Accent1 2 2 14" xfId="13601"/>
    <cellStyle name="40% - Accent1 2 2 14 2" xfId="24164"/>
    <cellStyle name="40% - Accent1 2 2 15" xfId="17501"/>
    <cellStyle name="40% - Accent1 2 2 2" xfId="874"/>
    <cellStyle name="40% - Accent1 2 2 2 2" xfId="8421"/>
    <cellStyle name="40% - Accent1 2 2 2 2 2" xfId="10640"/>
    <cellStyle name="40% - Accent1 2 2 2 2 2 2" xfId="21203"/>
    <cellStyle name="40% - Accent1 2 2 2 2 3" xfId="12859"/>
    <cellStyle name="40% - Accent1 2 2 2 2 3 2" xfId="23422"/>
    <cellStyle name="40% - Accent1 2 2 2 2 4" xfId="15078"/>
    <cellStyle name="40% - Accent1 2 2 2 2 4 2" xfId="25641"/>
    <cellStyle name="40% - Accent1 2 2 2 2 5" xfId="18984"/>
    <cellStyle name="40% - Accent1 2 2 2 3" xfId="7688"/>
    <cellStyle name="40% - Accent1 2 2 2 3 2" xfId="9907"/>
    <cellStyle name="40% - Accent1 2 2 2 3 2 2" xfId="20470"/>
    <cellStyle name="40% - Accent1 2 2 2 3 3" xfId="12126"/>
    <cellStyle name="40% - Accent1 2 2 2 3 3 2" xfId="22689"/>
    <cellStyle name="40% - Accent1 2 2 2 3 4" xfId="14345"/>
    <cellStyle name="40% - Accent1 2 2 2 3 4 2" xfId="24908"/>
    <cellStyle name="40% - Accent1 2 2 2 3 5" xfId="18251"/>
    <cellStyle name="40% - Accent1 2 2 2 4" xfId="9164"/>
    <cellStyle name="40% - Accent1 2 2 2 4 2" xfId="19727"/>
    <cellStyle name="40% - Accent1 2 2 2 5" xfId="11383"/>
    <cellStyle name="40% - Accent1 2 2 2 5 2" xfId="21946"/>
    <cellStyle name="40% - Accent1 2 2 2 6" xfId="13602"/>
    <cellStyle name="40% - Accent1 2 2 2 6 2" xfId="24165"/>
    <cellStyle name="40% - Accent1 2 2 2 7" xfId="17502"/>
    <cellStyle name="40% - Accent1 2 2 3" xfId="875"/>
    <cellStyle name="40% - Accent1 2 2 3 2" xfId="8422"/>
    <cellStyle name="40% - Accent1 2 2 3 2 2" xfId="10641"/>
    <cellStyle name="40% - Accent1 2 2 3 2 2 2" xfId="21204"/>
    <cellStyle name="40% - Accent1 2 2 3 2 3" xfId="12860"/>
    <cellStyle name="40% - Accent1 2 2 3 2 3 2" xfId="23423"/>
    <cellStyle name="40% - Accent1 2 2 3 2 4" xfId="15079"/>
    <cellStyle name="40% - Accent1 2 2 3 2 4 2" xfId="25642"/>
    <cellStyle name="40% - Accent1 2 2 3 2 5" xfId="18985"/>
    <cellStyle name="40% - Accent1 2 2 3 3" xfId="7689"/>
    <cellStyle name="40% - Accent1 2 2 3 3 2" xfId="9908"/>
    <cellStyle name="40% - Accent1 2 2 3 3 2 2" xfId="20471"/>
    <cellStyle name="40% - Accent1 2 2 3 3 3" xfId="12127"/>
    <cellStyle name="40% - Accent1 2 2 3 3 3 2" xfId="22690"/>
    <cellStyle name="40% - Accent1 2 2 3 3 4" xfId="14346"/>
    <cellStyle name="40% - Accent1 2 2 3 3 4 2" xfId="24909"/>
    <cellStyle name="40% - Accent1 2 2 3 3 5" xfId="18252"/>
    <cellStyle name="40% - Accent1 2 2 3 4" xfId="9165"/>
    <cellStyle name="40% - Accent1 2 2 3 4 2" xfId="19728"/>
    <cellStyle name="40% - Accent1 2 2 3 5" xfId="11384"/>
    <cellStyle name="40% - Accent1 2 2 3 5 2" xfId="21947"/>
    <cellStyle name="40% - Accent1 2 2 3 6" xfId="13603"/>
    <cellStyle name="40% - Accent1 2 2 3 6 2" xfId="24166"/>
    <cellStyle name="40% - Accent1 2 2 3 7" xfId="17503"/>
    <cellStyle name="40% - Accent1 2 2 4" xfId="876"/>
    <cellStyle name="40% - Accent1 2 2 4 2" xfId="8423"/>
    <cellStyle name="40% - Accent1 2 2 4 2 2" xfId="10642"/>
    <cellStyle name="40% - Accent1 2 2 4 2 2 2" xfId="21205"/>
    <cellStyle name="40% - Accent1 2 2 4 2 3" xfId="12861"/>
    <cellStyle name="40% - Accent1 2 2 4 2 3 2" xfId="23424"/>
    <cellStyle name="40% - Accent1 2 2 4 2 4" xfId="15080"/>
    <cellStyle name="40% - Accent1 2 2 4 2 4 2" xfId="25643"/>
    <cellStyle name="40% - Accent1 2 2 4 2 5" xfId="18986"/>
    <cellStyle name="40% - Accent1 2 2 4 3" xfId="7690"/>
    <cellStyle name="40% - Accent1 2 2 4 3 2" xfId="9909"/>
    <cellStyle name="40% - Accent1 2 2 4 3 2 2" xfId="20472"/>
    <cellStyle name="40% - Accent1 2 2 4 3 3" xfId="12128"/>
    <cellStyle name="40% - Accent1 2 2 4 3 3 2" xfId="22691"/>
    <cellStyle name="40% - Accent1 2 2 4 3 4" xfId="14347"/>
    <cellStyle name="40% - Accent1 2 2 4 3 4 2" xfId="24910"/>
    <cellStyle name="40% - Accent1 2 2 4 3 5" xfId="18253"/>
    <cellStyle name="40% - Accent1 2 2 4 4" xfId="9166"/>
    <cellStyle name="40% - Accent1 2 2 4 4 2" xfId="19729"/>
    <cellStyle name="40% - Accent1 2 2 4 5" xfId="11385"/>
    <cellStyle name="40% - Accent1 2 2 4 5 2" xfId="21948"/>
    <cellStyle name="40% - Accent1 2 2 4 6" xfId="13604"/>
    <cellStyle name="40% - Accent1 2 2 4 6 2" xfId="24167"/>
    <cellStyle name="40% - Accent1 2 2 4 7" xfId="17504"/>
    <cellStyle name="40% - Accent1 2 2 5" xfId="877"/>
    <cellStyle name="40% - Accent1 2 2 5 2" xfId="8424"/>
    <cellStyle name="40% - Accent1 2 2 5 2 2" xfId="10643"/>
    <cellStyle name="40% - Accent1 2 2 5 2 2 2" xfId="21206"/>
    <cellStyle name="40% - Accent1 2 2 5 2 3" xfId="12862"/>
    <cellStyle name="40% - Accent1 2 2 5 2 3 2" xfId="23425"/>
    <cellStyle name="40% - Accent1 2 2 5 2 4" xfId="15081"/>
    <cellStyle name="40% - Accent1 2 2 5 2 4 2" xfId="25644"/>
    <cellStyle name="40% - Accent1 2 2 5 2 5" xfId="18987"/>
    <cellStyle name="40% - Accent1 2 2 5 3" xfId="7691"/>
    <cellStyle name="40% - Accent1 2 2 5 3 2" xfId="9910"/>
    <cellStyle name="40% - Accent1 2 2 5 3 2 2" xfId="20473"/>
    <cellStyle name="40% - Accent1 2 2 5 3 3" xfId="12129"/>
    <cellStyle name="40% - Accent1 2 2 5 3 3 2" xfId="22692"/>
    <cellStyle name="40% - Accent1 2 2 5 3 4" xfId="14348"/>
    <cellStyle name="40% - Accent1 2 2 5 3 4 2" xfId="24911"/>
    <cellStyle name="40% - Accent1 2 2 5 3 5" xfId="18254"/>
    <cellStyle name="40% - Accent1 2 2 5 4" xfId="9167"/>
    <cellStyle name="40% - Accent1 2 2 5 4 2" xfId="19730"/>
    <cellStyle name="40% - Accent1 2 2 5 5" xfId="11386"/>
    <cellStyle name="40% - Accent1 2 2 5 5 2" xfId="21949"/>
    <cellStyle name="40% - Accent1 2 2 5 6" xfId="13605"/>
    <cellStyle name="40% - Accent1 2 2 5 6 2" xfId="24168"/>
    <cellStyle name="40% - Accent1 2 2 5 7" xfId="17505"/>
    <cellStyle name="40% - Accent1 2 2 6" xfId="878"/>
    <cellStyle name="40% - Accent1 2 2 6 2" xfId="8425"/>
    <cellStyle name="40% - Accent1 2 2 6 2 2" xfId="10644"/>
    <cellStyle name="40% - Accent1 2 2 6 2 2 2" xfId="21207"/>
    <cellStyle name="40% - Accent1 2 2 6 2 3" xfId="12863"/>
    <cellStyle name="40% - Accent1 2 2 6 2 3 2" xfId="23426"/>
    <cellStyle name="40% - Accent1 2 2 6 2 4" xfId="15082"/>
    <cellStyle name="40% - Accent1 2 2 6 2 4 2" xfId="25645"/>
    <cellStyle name="40% - Accent1 2 2 6 2 5" xfId="18988"/>
    <cellStyle name="40% - Accent1 2 2 6 3" xfId="7692"/>
    <cellStyle name="40% - Accent1 2 2 6 3 2" xfId="9911"/>
    <cellStyle name="40% - Accent1 2 2 6 3 2 2" xfId="20474"/>
    <cellStyle name="40% - Accent1 2 2 6 3 3" xfId="12130"/>
    <cellStyle name="40% - Accent1 2 2 6 3 3 2" xfId="22693"/>
    <cellStyle name="40% - Accent1 2 2 6 3 4" xfId="14349"/>
    <cellStyle name="40% - Accent1 2 2 6 3 4 2" xfId="24912"/>
    <cellStyle name="40% - Accent1 2 2 6 3 5" xfId="18255"/>
    <cellStyle name="40% - Accent1 2 2 6 4" xfId="9168"/>
    <cellStyle name="40% - Accent1 2 2 6 4 2" xfId="19731"/>
    <cellStyle name="40% - Accent1 2 2 6 5" xfId="11387"/>
    <cellStyle name="40% - Accent1 2 2 6 5 2" xfId="21950"/>
    <cellStyle name="40% - Accent1 2 2 6 6" xfId="13606"/>
    <cellStyle name="40% - Accent1 2 2 6 6 2" xfId="24169"/>
    <cellStyle name="40% - Accent1 2 2 6 7" xfId="17506"/>
    <cellStyle name="40% - Accent1 2 2 7" xfId="879"/>
    <cellStyle name="40% - Accent1 2 2 7 2" xfId="8426"/>
    <cellStyle name="40% - Accent1 2 2 7 2 2" xfId="10645"/>
    <cellStyle name="40% - Accent1 2 2 7 2 2 2" xfId="21208"/>
    <cellStyle name="40% - Accent1 2 2 7 2 3" xfId="12864"/>
    <cellStyle name="40% - Accent1 2 2 7 2 3 2" xfId="23427"/>
    <cellStyle name="40% - Accent1 2 2 7 2 4" xfId="15083"/>
    <cellStyle name="40% - Accent1 2 2 7 2 4 2" xfId="25646"/>
    <cellStyle name="40% - Accent1 2 2 7 2 5" xfId="18989"/>
    <cellStyle name="40% - Accent1 2 2 7 3" xfId="7693"/>
    <cellStyle name="40% - Accent1 2 2 7 3 2" xfId="9912"/>
    <cellStyle name="40% - Accent1 2 2 7 3 2 2" xfId="20475"/>
    <cellStyle name="40% - Accent1 2 2 7 3 3" xfId="12131"/>
    <cellStyle name="40% - Accent1 2 2 7 3 3 2" xfId="22694"/>
    <cellStyle name="40% - Accent1 2 2 7 3 4" xfId="14350"/>
    <cellStyle name="40% - Accent1 2 2 7 3 4 2" xfId="24913"/>
    <cellStyle name="40% - Accent1 2 2 7 3 5" xfId="18256"/>
    <cellStyle name="40% - Accent1 2 2 7 4" xfId="9169"/>
    <cellStyle name="40% - Accent1 2 2 7 4 2" xfId="19732"/>
    <cellStyle name="40% - Accent1 2 2 7 5" xfId="11388"/>
    <cellStyle name="40% - Accent1 2 2 7 5 2" xfId="21951"/>
    <cellStyle name="40% - Accent1 2 2 7 6" xfId="13607"/>
    <cellStyle name="40% - Accent1 2 2 7 6 2" xfId="24170"/>
    <cellStyle name="40% - Accent1 2 2 7 7" xfId="17507"/>
    <cellStyle name="40% - Accent1 2 2 8" xfId="880"/>
    <cellStyle name="40% - Accent1 2 2 8 2" xfId="8427"/>
    <cellStyle name="40% - Accent1 2 2 8 2 2" xfId="10646"/>
    <cellStyle name="40% - Accent1 2 2 8 2 2 2" xfId="21209"/>
    <cellStyle name="40% - Accent1 2 2 8 2 3" xfId="12865"/>
    <cellStyle name="40% - Accent1 2 2 8 2 3 2" xfId="23428"/>
    <cellStyle name="40% - Accent1 2 2 8 2 4" xfId="15084"/>
    <cellStyle name="40% - Accent1 2 2 8 2 4 2" xfId="25647"/>
    <cellStyle name="40% - Accent1 2 2 8 2 5" xfId="18990"/>
    <cellStyle name="40% - Accent1 2 2 8 3" xfId="7694"/>
    <cellStyle name="40% - Accent1 2 2 8 3 2" xfId="9913"/>
    <cellStyle name="40% - Accent1 2 2 8 3 2 2" xfId="20476"/>
    <cellStyle name="40% - Accent1 2 2 8 3 3" xfId="12132"/>
    <cellStyle name="40% - Accent1 2 2 8 3 3 2" xfId="22695"/>
    <cellStyle name="40% - Accent1 2 2 8 3 4" xfId="14351"/>
    <cellStyle name="40% - Accent1 2 2 8 3 4 2" xfId="24914"/>
    <cellStyle name="40% - Accent1 2 2 8 3 5" xfId="18257"/>
    <cellStyle name="40% - Accent1 2 2 8 4" xfId="9170"/>
    <cellStyle name="40% - Accent1 2 2 8 4 2" xfId="19733"/>
    <cellStyle name="40% - Accent1 2 2 8 5" xfId="11389"/>
    <cellStyle name="40% - Accent1 2 2 8 5 2" xfId="21952"/>
    <cellStyle name="40% - Accent1 2 2 8 6" xfId="13608"/>
    <cellStyle name="40% - Accent1 2 2 8 6 2" xfId="24171"/>
    <cellStyle name="40% - Accent1 2 2 8 7" xfId="17508"/>
    <cellStyle name="40% - Accent1 2 2 9" xfId="881"/>
    <cellStyle name="40% - Accent1 2 2 9 2" xfId="8428"/>
    <cellStyle name="40% - Accent1 2 2 9 2 2" xfId="10647"/>
    <cellStyle name="40% - Accent1 2 2 9 2 2 2" xfId="21210"/>
    <cellStyle name="40% - Accent1 2 2 9 2 3" xfId="12866"/>
    <cellStyle name="40% - Accent1 2 2 9 2 3 2" xfId="23429"/>
    <cellStyle name="40% - Accent1 2 2 9 2 4" xfId="15085"/>
    <cellStyle name="40% - Accent1 2 2 9 2 4 2" xfId="25648"/>
    <cellStyle name="40% - Accent1 2 2 9 2 5" xfId="18991"/>
    <cellStyle name="40% - Accent1 2 2 9 3" xfId="7695"/>
    <cellStyle name="40% - Accent1 2 2 9 3 2" xfId="9914"/>
    <cellStyle name="40% - Accent1 2 2 9 3 2 2" xfId="20477"/>
    <cellStyle name="40% - Accent1 2 2 9 3 3" xfId="12133"/>
    <cellStyle name="40% - Accent1 2 2 9 3 3 2" xfId="22696"/>
    <cellStyle name="40% - Accent1 2 2 9 3 4" xfId="14352"/>
    <cellStyle name="40% - Accent1 2 2 9 3 4 2" xfId="24915"/>
    <cellStyle name="40% - Accent1 2 2 9 3 5" xfId="18258"/>
    <cellStyle name="40% - Accent1 2 2 9 4" xfId="9171"/>
    <cellStyle name="40% - Accent1 2 2 9 4 2" xfId="19734"/>
    <cellStyle name="40% - Accent1 2 2 9 5" xfId="11390"/>
    <cellStyle name="40% - Accent1 2 2 9 5 2" xfId="21953"/>
    <cellStyle name="40% - Accent1 2 2 9 6" xfId="13609"/>
    <cellStyle name="40% - Accent1 2 2 9 6 2" xfId="24172"/>
    <cellStyle name="40% - Accent1 2 2 9 7" xfId="17509"/>
    <cellStyle name="40% - Accent1 2 3" xfId="882"/>
    <cellStyle name="40% - Accent1 2 3 10" xfId="8429"/>
    <cellStyle name="40% - Accent1 2 3 10 2" xfId="10648"/>
    <cellStyle name="40% - Accent1 2 3 10 2 2" xfId="21211"/>
    <cellStyle name="40% - Accent1 2 3 10 3" xfId="12867"/>
    <cellStyle name="40% - Accent1 2 3 10 3 2" xfId="23430"/>
    <cellStyle name="40% - Accent1 2 3 10 4" xfId="15086"/>
    <cellStyle name="40% - Accent1 2 3 10 4 2" xfId="25649"/>
    <cellStyle name="40% - Accent1 2 3 10 5" xfId="18992"/>
    <cellStyle name="40% - Accent1 2 3 11" xfId="7696"/>
    <cellStyle name="40% - Accent1 2 3 11 2" xfId="9915"/>
    <cellStyle name="40% - Accent1 2 3 11 2 2" xfId="20478"/>
    <cellStyle name="40% - Accent1 2 3 11 3" xfId="12134"/>
    <cellStyle name="40% - Accent1 2 3 11 3 2" xfId="22697"/>
    <cellStyle name="40% - Accent1 2 3 11 4" xfId="14353"/>
    <cellStyle name="40% - Accent1 2 3 11 4 2" xfId="24916"/>
    <cellStyle name="40% - Accent1 2 3 11 5" xfId="18259"/>
    <cellStyle name="40% - Accent1 2 3 12" xfId="9172"/>
    <cellStyle name="40% - Accent1 2 3 12 2" xfId="19735"/>
    <cellStyle name="40% - Accent1 2 3 13" xfId="11391"/>
    <cellStyle name="40% - Accent1 2 3 13 2" xfId="21954"/>
    <cellStyle name="40% - Accent1 2 3 14" xfId="13610"/>
    <cellStyle name="40% - Accent1 2 3 14 2" xfId="24173"/>
    <cellStyle name="40% - Accent1 2 3 15" xfId="17510"/>
    <cellStyle name="40% - Accent1 2 3 2" xfId="883"/>
    <cellStyle name="40% - Accent1 2 3 2 2" xfId="8430"/>
    <cellStyle name="40% - Accent1 2 3 2 2 2" xfId="10649"/>
    <cellStyle name="40% - Accent1 2 3 2 2 2 2" xfId="21212"/>
    <cellStyle name="40% - Accent1 2 3 2 2 3" xfId="12868"/>
    <cellStyle name="40% - Accent1 2 3 2 2 3 2" xfId="23431"/>
    <cellStyle name="40% - Accent1 2 3 2 2 4" xfId="15087"/>
    <cellStyle name="40% - Accent1 2 3 2 2 4 2" xfId="25650"/>
    <cellStyle name="40% - Accent1 2 3 2 2 5" xfId="18993"/>
    <cellStyle name="40% - Accent1 2 3 2 3" xfId="7697"/>
    <cellStyle name="40% - Accent1 2 3 2 3 2" xfId="9916"/>
    <cellStyle name="40% - Accent1 2 3 2 3 2 2" xfId="20479"/>
    <cellStyle name="40% - Accent1 2 3 2 3 3" xfId="12135"/>
    <cellStyle name="40% - Accent1 2 3 2 3 3 2" xfId="22698"/>
    <cellStyle name="40% - Accent1 2 3 2 3 4" xfId="14354"/>
    <cellStyle name="40% - Accent1 2 3 2 3 4 2" xfId="24917"/>
    <cellStyle name="40% - Accent1 2 3 2 3 5" xfId="18260"/>
    <cellStyle name="40% - Accent1 2 3 2 4" xfId="9173"/>
    <cellStyle name="40% - Accent1 2 3 2 4 2" xfId="19736"/>
    <cellStyle name="40% - Accent1 2 3 2 5" xfId="11392"/>
    <cellStyle name="40% - Accent1 2 3 2 5 2" xfId="21955"/>
    <cellStyle name="40% - Accent1 2 3 2 6" xfId="13611"/>
    <cellStyle name="40% - Accent1 2 3 2 6 2" xfId="24174"/>
    <cellStyle name="40% - Accent1 2 3 2 7" xfId="17511"/>
    <cellStyle name="40% - Accent1 2 3 3" xfId="884"/>
    <cellStyle name="40% - Accent1 2 3 3 2" xfId="8431"/>
    <cellStyle name="40% - Accent1 2 3 3 2 2" xfId="10650"/>
    <cellStyle name="40% - Accent1 2 3 3 2 2 2" xfId="21213"/>
    <cellStyle name="40% - Accent1 2 3 3 2 3" xfId="12869"/>
    <cellStyle name="40% - Accent1 2 3 3 2 3 2" xfId="23432"/>
    <cellStyle name="40% - Accent1 2 3 3 2 4" xfId="15088"/>
    <cellStyle name="40% - Accent1 2 3 3 2 4 2" xfId="25651"/>
    <cellStyle name="40% - Accent1 2 3 3 2 5" xfId="18994"/>
    <cellStyle name="40% - Accent1 2 3 3 3" xfId="7698"/>
    <cellStyle name="40% - Accent1 2 3 3 3 2" xfId="9917"/>
    <cellStyle name="40% - Accent1 2 3 3 3 2 2" xfId="20480"/>
    <cellStyle name="40% - Accent1 2 3 3 3 3" xfId="12136"/>
    <cellStyle name="40% - Accent1 2 3 3 3 3 2" xfId="22699"/>
    <cellStyle name="40% - Accent1 2 3 3 3 4" xfId="14355"/>
    <cellStyle name="40% - Accent1 2 3 3 3 4 2" xfId="24918"/>
    <cellStyle name="40% - Accent1 2 3 3 3 5" xfId="18261"/>
    <cellStyle name="40% - Accent1 2 3 3 4" xfId="9174"/>
    <cellStyle name="40% - Accent1 2 3 3 4 2" xfId="19737"/>
    <cellStyle name="40% - Accent1 2 3 3 5" xfId="11393"/>
    <cellStyle name="40% - Accent1 2 3 3 5 2" xfId="21956"/>
    <cellStyle name="40% - Accent1 2 3 3 6" xfId="13612"/>
    <cellStyle name="40% - Accent1 2 3 3 6 2" xfId="24175"/>
    <cellStyle name="40% - Accent1 2 3 3 7" xfId="17512"/>
    <cellStyle name="40% - Accent1 2 3 4" xfId="885"/>
    <cellStyle name="40% - Accent1 2 3 4 2" xfId="8432"/>
    <cellStyle name="40% - Accent1 2 3 4 2 2" xfId="10651"/>
    <cellStyle name="40% - Accent1 2 3 4 2 2 2" xfId="21214"/>
    <cellStyle name="40% - Accent1 2 3 4 2 3" xfId="12870"/>
    <cellStyle name="40% - Accent1 2 3 4 2 3 2" xfId="23433"/>
    <cellStyle name="40% - Accent1 2 3 4 2 4" xfId="15089"/>
    <cellStyle name="40% - Accent1 2 3 4 2 4 2" xfId="25652"/>
    <cellStyle name="40% - Accent1 2 3 4 2 5" xfId="18995"/>
    <cellStyle name="40% - Accent1 2 3 4 3" xfId="7699"/>
    <cellStyle name="40% - Accent1 2 3 4 3 2" xfId="9918"/>
    <cellStyle name="40% - Accent1 2 3 4 3 2 2" xfId="20481"/>
    <cellStyle name="40% - Accent1 2 3 4 3 3" xfId="12137"/>
    <cellStyle name="40% - Accent1 2 3 4 3 3 2" xfId="22700"/>
    <cellStyle name="40% - Accent1 2 3 4 3 4" xfId="14356"/>
    <cellStyle name="40% - Accent1 2 3 4 3 4 2" xfId="24919"/>
    <cellStyle name="40% - Accent1 2 3 4 3 5" xfId="18262"/>
    <cellStyle name="40% - Accent1 2 3 4 4" xfId="9175"/>
    <cellStyle name="40% - Accent1 2 3 4 4 2" xfId="19738"/>
    <cellStyle name="40% - Accent1 2 3 4 5" xfId="11394"/>
    <cellStyle name="40% - Accent1 2 3 4 5 2" xfId="21957"/>
    <cellStyle name="40% - Accent1 2 3 4 6" xfId="13613"/>
    <cellStyle name="40% - Accent1 2 3 4 6 2" xfId="24176"/>
    <cellStyle name="40% - Accent1 2 3 4 7" xfId="17513"/>
    <cellStyle name="40% - Accent1 2 3 5" xfId="886"/>
    <cellStyle name="40% - Accent1 2 3 5 2" xfId="8433"/>
    <cellStyle name="40% - Accent1 2 3 5 2 2" xfId="10652"/>
    <cellStyle name="40% - Accent1 2 3 5 2 2 2" xfId="21215"/>
    <cellStyle name="40% - Accent1 2 3 5 2 3" xfId="12871"/>
    <cellStyle name="40% - Accent1 2 3 5 2 3 2" xfId="23434"/>
    <cellStyle name="40% - Accent1 2 3 5 2 4" xfId="15090"/>
    <cellStyle name="40% - Accent1 2 3 5 2 4 2" xfId="25653"/>
    <cellStyle name="40% - Accent1 2 3 5 2 5" xfId="18996"/>
    <cellStyle name="40% - Accent1 2 3 5 3" xfId="7700"/>
    <cellStyle name="40% - Accent1 2 3 5 3 2" xfId="9919"/>
    <cellStyle name="40% - Accent1 2 3 5 3 2 2" xfId="20482"/>
    <cellStyle name="40% - Accent1 2 3 5 3 3" xfId="12138"/>
    <cellStyle name="40% - Accent1 2 3 5 3 3 2" xfId="22701"/>
    <cellStyle name="40% - Accent1 2 3 5 3 4" xfId="14357"/>
    <cellStyle name="40% - Accent1 2 3 5 3 4 2" xfId="24920"/>
    <cellStyle name="40% - Accent1 2 3 5 3 5" xfId="18263"/>
    <cellStyle name="40% - Accent1 2 3 5 4" xfId="9176"/>
    <cellStyle name="40% - Accent1 2 3 5 4 2" xfId="19739"/>
    <cellStyle name="40% - Accent1 2 3 5 5" xfId="11395"/>
    <cellStyle name="40% - Accent1 2 3 5 5 2" xfId="21958"/>
    <cellStyle name="40% - Accent1 2 3 5 6" xfId="13614"/>
    <cellStyle name="40% - Accent1 2 3 5 6 2" xfId="24177"/>
    <cellStyle name="40% - Accent1 2 3 5 7" xfId="17514"/>
    <cellStyle name="40% - Accent1 2 3 6" xfId="887"/>
    <cellStyle name="40% - Accent1 2 3 6 2" xfId="8434"/>
    <cellStyle name="40% - Accent1 2 3 6 2 2" xfId="10653"/>
    <cellStyle name="40% - Accent1 2 3 6 2 2 2" xfId="21216"/>
    <cellStyle name="40% - Accent1 2 3 6 2 3" xfId="12872"/>
    <cellStyle name="40% - Accent1 2 3 6 2 3 2" xfId="23435"/>
    <cellStyle name="40% - Accent1 2 3 6 2 4" xfId="15091"/>
    <cellStyle name="40% - Accent1 2 3 6 2 4 2" xfId="25654"/>
    <cellStyle name="40% - Accent1 2 3 6 2 5" xfId="18997"/>
    <cellStyle name="40% - Accent1 2 3 6 3" xfId="7701"/>
    <cellStyle name="40% - Accent1 2 3 6 3 2" xfId="9920"/>
    <cellStyle name="40% - Accent1 2 3 6 3 2 2" xfId="20483"/>
    <cellStyle name="40% - Accent1 2 3 6 3 3" xfId="12139"/>
    <cellStyle name="40% - Accent1 2 3 6 3 3 2" xfId="22702"/>
    <cellStyle name="40% - Accent1 2 3 6 3 4" xfId="14358"/>
    <cellStyle name="40% - Accent1 2 3 6 3 4 2" xfId="24921"/>
    <cellStyle name="40% - Accent1 2 3 6 3 5" xfId="18264"/>
    <cellStyle name="40% - Accent1 2 3 6 4" xfId="9177"/>
    <cellStyle name="40% - Accent1 2 3 6 4 2" xfId="19740"/>
    <cellStyle name="40% - Accent1 2 3 6 5" xfId="11396"/>
    <cellStyle name="40% - Accent1 2 3 6 5 2" xfId="21959"/>
    <cellStyle name="40% - Accent1 2 3 6 6" xfId="13615"/>
    <cellStyle name="40% - Accent1 2 3 6 6 2" xfId="24178"/>
    <cellStyle name="40% - Accent1 2 3 6 7" xfId="17515"/>
    <cellStyle name="40% - Accent1 2 3 7" xfId="888"/>
    <cellStyle name="40% - Accent1 2 3 7 2" xfId="8435"/>
    <cellStyle name="40% - Accent1 2 3 7 2 2" xfId="10654"/>
    <cellStyle name="40% - Accent1 2 3 7 2 2 2" xfId="21217"/>
    <cellStyle name="40% - Accent1 2 3 7 2 3" xfId="12873"/>
    <cellStyle name="40% - Accent1 2 3 7 2 3 2" xfId="23436"/>
    <cellStyle name="40% - Accent1 2 3 7 2 4" xfId="15092"/>
    <cellStyle name="40% - Accent1 2 3 7 2 4 2" xfId="25655"/>
    <cellStyle name="40% - Accent1 2 3 7 2 5" xfId="18998"/>
    <cellStyle name="40% - Accent1 2 3 7 3" xfId="7702"/>
    <cellStyle name="40% - Accent1 2 3 7 3 2" xfId="9921"/>
    <cellStyle name="40% - Accent1 2 3 7 3 2 2" xfId="20484"/>
    <cellStyle name="40% - Accent1 2 3 7 3 3" xfId="12140"/>
    <cellStyle name="40% - Accent1 2 3 7 3 3 2" xfId="22703"/>
    <cellStyle name="40% - Accent1 2 3 7 3 4" xfId="14359"/>
    <cellStyle name="40% - Accent1 2 3 7 3 4 2" xfId="24922"/>
    <cellStyle name="40% - Accent1 2 3 7 3 5" xfId="18265"/>
    <cellStyle name="40% - Accent1 2 3 7 4" xfId="9178"/>
    <cellStyle name="40% - Accent1 2 3 7 4 2" xfId="19741"/>
    <cellStyle name="40% - Accent1 2 3 7 5" xfId="11397"/>
    <cellStyle name="40% - Accent1 2 3 7 5 2" xfId="21960"/>
    <cellStyle name="40% - Accent1 2 3 7 6" xfId="13616"/>
    <cellStyle name="40% - Accent1 2 3 7 6 2" xfId="24179"/>
    <cellStyle name="40% - Accent1 2 3 7 7" xfId="17516"/>
    <cellStyle name="40% - Accent1 2 3 8" xfId="889"/>
    <cellStyle name="40% - Accent1 2 3 8 2" xfId="8436"/>
    <cellStyle name="40% - Accent1 2 3 8 2 2" xfId="10655"/>
    <cellStyle name="40% - Accent1 2 3 8 2 2 2" xfId="21218"/>
    <cellStyle name="40% - Accent1 2 3 8 2 3" xfId="12874"/>
    <cellStyle name="40% - Accent1 2 3 8 2 3 2" xfId="23437"/>
    <cellStyle name="40% - Accent1 2 3 8 2 4" xfId="15093"/>
    <cellStyle name="40% - Accent1 2 3 8 2 4 2" xfId="25656"/>
    <cellStyle name="40% - Accent1 2 3 8 2 5" xfId="18999"/>
    <cellStyle name="40% - Accent1 2 3 8 3" xfId="7703"/>
    <cellStyle name="40% - Accent1 2 3 8 3 2" xfId="9922"/>
    <cellStyle name="40% - Accent1 2 3 8 3 2 2" xfId="20485"/>
    <cellStyle name="40% - Accent1 2 3 8 3 3" xfId="12141"/>
    <cellStyle name="40% - Accent1 2 3 8 3 3 2" xfId="22704"/>
    <cellStyle name="40% - Accent1 2 3 8 3 4" xfId="14360"/>
    <cellStyle name="40% - Accent1 2 3 8 3 4 2" xfId="24923"/>
    <cellStyle name="40% - Accent1 2 3 8 3 5" xfId="18266"/>
    <cellStyle name="40% - Accent1 2 3 8 4" xfId="9179"/>
    <cellStyle name="40% - Accent1 2 3 8 4 2" xfId="19742"/>
    <cellStyle name="40% - Accent1 2 3 8 5" xfId="11398"/>
    <cellStyle name="40% - Accent1 2 3 8 5 2" xfId="21961"/>
    <cellStyle name="40% - Accent1 2 3 8 6" xfId="13617"/>
    <cellStyle name="40% - Accent1 2 3 8 6 2" xfId="24180"/>
    <cellStyle name="40% - Accent1 2 3 8 7" xfId="17517"/>
    <cellStyle name="40% - Accent1 2 3 9" xfId="890"/>
    <cellStyle name="40% - Accent1 2 3 9 2" xfId="8437"/>
    <cellStyle name="40% - Accent1 2 3 9 2 2" xfId="10656"/>
    <cellStyle name="40% - Accent1 2 3 9 2 2 2" xfId="21219"/>
    <cellStyle name="40% - Accent1 2 3 9 2 3" xfId="12875"/>
    <cellStyle name="40% - Accent1 2 3 9 2 3 2" xfId="23438"/>
    <cellStyle name="40% - Accent1 2 3 9 2 4" xfId="15094"/>
    <cellStyle name="40% - Accent1 2 3 9 2 4 2" xfId="25657"/>
    <cellStyle name="40% - Accent1 2 3 9 2 5" xfId="19000"/>
    <cellStyle name="40% - Accent1 2 3 9 3" xfId="7704"/>
    <cellStyle name="40% - Accent1 2 3 9 3 2" xfId="9923"/>
    <cellStyle name="40% - Accent1 2 3 9 3 2 2" xfId="20486"/>
    <cellStyle name="40% - Accent1 2 3 9 3 3" xfId="12142"/>
    <cellStyle name="40% - Accent1 2 3 9 3 3 2" xfId="22705"/>
    <cellStyle name="40% - Accent1 2 3 9 3 4" xfId="14361"/>
    <cellStyle name="40% - Accent1 2 3 9 3 4 2" xfId="24924"/>
    <cellStyle name="40% - Accent1 2 3 9 3 5" xfId="18267"/>
    <cellStyle name="40% - Accent1 2 3 9 4" xfId="9180"/>
    <cellStyle name="40% - Accent1 2 3 9 4 2" xfId="19743"/>
    <cellStyle name="40% - Accent1 2 3 9 5" xfId="11399"/>
    <cellStyle name="40% - Accent1 2 3 9 5 2" xfId="21962"/>
    <cellStyle name="40% - Accent1 2 3 9 6" xfId="13618"/>
    <cellStyle name="40% - Accent1 2 3 9 6 2" xfId="24181"/>
    <cellStyle name="40% - Accent1 2 3 9 7" xfId="17518"/>
    <cellStyle name="40% - Accent1 2 4" xfId="891"/>
    <cellStyle name="40% - Accent1 2 4 10" xfId="8438"/>
    <cellStyle name="40% - Accent1 2 4 10 2" xfId="10657"/>
    <cellStyle name="40% - Accent1 2 4 10 2 2" xfId="21220"/>
    <cellStyle name="40% - Accent1 2 4 10 3" xfId="12876"/>
    <cellStyle name="40% - Accent1 2 4 10 3 2" xfId="23439"/>
    <cellStyle name="40% - Accent1 2 4 10 4" xfId="15095"/>
    <cellStyle name="40% - Accent1 2 4 10 4 2" xfId="25658"/>
    <cellStyle name="40% - Accent1 2 4 10 5" xfId="19001"/>
    <cellStyle name="40% - Accent1 2 4 11" xfId="7705"/>
    <cellStyle name="40% - Accent1 2 4 11 2" xfId="9924"/>
    <cellStyle name="40% - Accent1 2 4 11 2 2" xfId="20487"/>
    <cellStyle name="40% - Accent1 2 4 11 3" xfId="12143"/>
    <cellStyle name="40% - Accent1 2 4 11 3 2" xfId="22706"/>
    <cellStyle name="40% - Accent1 2 4 11 4" xfId="14362"/>
    <cellStyle name="40% - Accent1 2 4 11 4 2" xfId="24925"/>
    <cellStyle name="40% - Accent1 2 4 11 5" xfId="18268"/>
    <cellStyle name="40% - Accent1 2 4 12" xfId="9181"/>
    <cellStyle name="40% - Accent1 2 4 12 2" xfId="19744"/>
    <cellStyle name="40% - Accent1 2 4 13" xfId="11400"/>
    <cellStyle name="40% - Accent1 2 4 13 2" xfId="21963"/>
    <cellStyle name="40% - Accent1 2 4 14" xfId="13619"/>
    <cellStyle name="40% - Accent1 2 4 14 2" xfId="24182"/>
    <cellStyle name="40% - Accent1 2 4 15" xfId="17519"/>
    <cellStyle name="40% - Accent1 2 4 2" xfId="892"/>
    <cellStyle name="40% - Accent1 2 4 2 2" xfId="8439"/>
    <cellStyle name="40% - Accent1 2 4 2 2 2" xfId="10658"/>
    <cellStyle name="40% - Accent1 2 4 2 2 2 2" xfId="21221"/>
    <cellStyle name="40% - Accent1 2 4 2 2 3" xfId="12877"/>
    <cellStyle name="40% - Accent1 2 4 2 2 3 2" xfId="23440"/>
    <cellStyle name="40% - Accent1 2 4 2 2 4" xfId="15096"/>
    <cellStyle name="40% - Accent1 2 4 2 2 4 2" xfId="25659"/>
    <cellStyle name="40% - Accent1 2 4 2 2 5" xfId="19002"/>
    <cellStyle name="40% - Accent1 2 4 2 3" xfId="7706"/>
    <cellStyle name="40% - Accent1 2 4 2 3 2" xfId="9925"/>
    <cellStyle name="40% - Accent1 2 4 2 3 2 2" xfId="20488"/>
    <cellStyle name="40% - Accent1 2 4 2 3 3" xfId="12144"/>
    <cellStyle name="40% - Accent1 2 4 2 3 3 2" xfId="22707"/>
    <cellStyle name="40% - Accent1 2 4 2 3 4" xfId="14363"/>
    <cellStyle name="40% - Accent1 2 4 2 3 4 2" xfId="24926"/>
    <cellStyle name="40% - Accent1 2 4 2 3 5" xfId="18269"/>
    <cellStyle name="40% - Accent1 2 4 2 4" xfId="9182"/>
    <cellStyle name="40% - Accent1 2 4 2 4 2" xfId="19745"/>
    <cellStyle name="40% - Accent1 2 4 2 5" xfId="11401"/>
    <cellStyle name="40% - Accent1 2 4 2 5 2" xfId="21964"/>
    <cellStyle name="40% - Accent1 2 4 2 6" xfId="13620"/>
    <cellStyle name="40% - Accent1 2 4 2 6 2" xfId="24183"/>
    <cellStyle name="40% - Accent1 2 4 2 7" xfId="17520"/>
    <cellStyle name="40% - Accent1 2 4 3" xfId="893"/>
    <cellStyle name="40% - Accent1 2 4 3 2" xfId="8440"/>
    <cellStyle name="40% - Accent1 2 4 3 2 2" xfId="10659"/>
    <cellStyle name="40% - Accent1 2 4 3 2 2 2" xfId="21222"/>
    <cellStyle name="40% - Accent1 2 4 3 2 3" xfId="12878"/>
    <cellStyle name="40% - Accent1 2 4 3 2 3 2" xfId="23441"/>
    <cellStyle name="40% - Accent1 2 4 3 2 4" xfId="15097"/>
    <cellStyle name="40% - Accent1 2 4 3 2 4 2" xfId="25660"/>
    <cellStyle name="40% - Accent1 2 4 3 2 5" xfId="19003"/>
    <cellStyle name="40% - Accent1 2 4 3 3" xfId="7707"/>
    <cellStyle name="40% - Accent1 2 4 3 3 2" xfId="9926"/>
    <cellStyle name="40% - Accent1 2 4 3 3 2 2" xfId="20489"/>
    <cellStyle name="40% - Accent1 2 4 3 3 3" xfId="12145"/>
    <cellStyle name="40% - Accent1 2 4 3 3 3 2" xfId="22708"/>
    <cellStyle name="40% - Accent1 2 4 3 3 4" xfId="14364"/>
    <cellStyle name="40% - Accent1 2 4 3 3 4 2" xfId="24927"/>
    <cellStyle name="40% - Accent1 2 4 3 3 5" xfId="18270"/>
    <cellStyle name="40% - Accent1 2 4 3 4" xfId="9183"/>
    <cellStyle name="40% - Accent1 2 4 3 4 2" xfId="19746"/>
    <cellStyle name="40% - Accent1 2 4 3 5" xfId="11402"/>
    <cellStyle name="40% - Accent1 2 4 3 5 2" xfId="21965"/>
    <cellStyle name="40% - Accent1 2 4 3 6" xfId="13621"/>
    <cellStyle name="40% - Accent1 2 4 3 6 2" xfId="24184"/>
    <cellStyle name="40% - Accent1 2 4 3 7" xfId="17521"/>
    <cellStyle name="40% - Accent1 2 4 4" xfId="894"/>
    <cellStyle name="40% - Accent1 2 4 4 2" xfId="8441"/>
    <cellStyle name="40% - Accent1 2 4 4 2 2" xfId="10660"/>
    <cellStyle name="40% - Accent1 2 4 4 2 2 2" xfId="21223"/>
    <cellStyle name="40% - Accent1 2 4 4 2 3" xfId="12879"/>
    <cellStyle name="40% - Accent1 2 4 4 2 3 2" xfId="23442"/>
    <cellStyle name="40% - Accent1 2 4 4 2 4" xfId="15098"/>
    <cellStyle name="40% - Accent1 2 4 4 2 4 2" xfId="25661"/>
    <cellStyle name="40% - Accent1 2 4 4 2 5" xfId="19004"/>
    <cellStyle name="40% - Accent1 2 4 4 3" xfId="7708"/>
    <cellStyle name="40% - Accent1 2 4 4 3 2" xfId="9927"/>
    <cellStyle name="40% - Accent1 2 4 4 3 2 2" xfId="20490"/>
    <cellStyle name="40% - Accent1 2 4 4 3 3" xfId="12146"/>
    <cellStyle name="40% - Accent1 2 4 4 3 3 2" xfId="22709"/>
    <cellStyle name="40% - Accent1 2 4 4 3 4" xfId="14365"/>
    <cellStyle name="40% - Accent1 2 4 4 3 4 2" xfId="24928"/>
    <cellStyle name="40% - Accent1 2 4 4 3 5" xfId="18271"/>
    <cellStyle name="40% - Accent1 2 4 4 4" xfId="9184"/>
    <cellStyle name="40% - Accent1 2 4 4 4 2" xfId="19747"/>
    <cellStyle name="40% - Accent1 2 4 4 5" xfId="11403"/>
    <cellStyle name="40% - Accent1 2 4 4 5 2" xfId="21966"/>
    <cellStyle name="40% - Accent1 2 4 4 6" xfId="13622"/>
    <cellStyle name="40% - Accent1 2 4 4 6 2" xfId="24185"/>
    <cellStyle name="40% - Accent1 2 4 4 7" xfId="17522"/>
    <cellStyle name="40% - Accent1 2 4 5" xfId="895"/>
    <cellStyle name="40% - Accent1 2 4 5 2" xfId="8442"/>
    <cellStyle name="40% - Accent1 2 4 5 2 2" xfId="10661"/>
    <cellStyle name="40% - Accent1 2 4 5 2 2 2" xfId="21224"/>
    <cellStyle name="40% - Accent1 2 4 5 2 3" xfId="12880"/>
    <cellStyle name="40% - Accent1 2 4 5 2 3 2" xfId="23443"/>
    <cellStyle name="40% - Accent1 2 4 5 2 4" xfId="15099"/>
    <cellStyle name="40% - Accent1 2 4 5 2 4 2" xfId="25662"/>
    <cellStyle name="40% - Accent1 2 4 5 2 5" xfId="19005"/>
    <cellStyle name="40% - Accent1 2 4 5 3" xfId="7709"/>
    <cellStyle name="40% - Accent1 2 4 5 3 2" xfId="9928"/>
    <cellStyle name="40% - Accent1 2 4 5 3 2 2" xfId="20491"/>
    <cellStyle name="40% - Accent1 2 4 5 3 3" xfId="12147"/>
    <cellStyle name="40% - Accent1 2 4 5 3 3 2" xfId="22710"/>
    <cellStyle name="40% - Accent1 2 4 5 3 4" xfId="14366"/>
    <cellStyle name="40% - Accent1 2 4 5 3 4 2" xfId="24929"/>
    <cellStyle name="40% - Accent1 2 4 5 3 5" xfId="18272"/>
    <cellStyle name="40% - Accent1 2 4 5 4" xfId="9185"/>
    <cellStyle name="40% - Accent1 2 4 5 4 2" xfId="19748"/>
    <cellStyle name="40% - Accent1 2 4 5 5" xfId="11404"/>
    <cellStyle name="40% - Accent1 2 4 5 5 2" xfId="21967"/>
    <cellStyle name="40% - Accent1 2 4 5 6" xfId="13623"/>
    <cellStyle name="40% - Accent1 2 4 5 6 2" xfId="24186"/>
    <cellStyle name="40% - Accent1 2 4 5 7" xfId="17523"/>
    <cellStyle name="40% - Accent1 2 4 6" xfId="896"/>
    <cellStyle name="40% - Accent1 2 4 6 2" xfId="8443"/>
    <cellStyle name="40% - Accent1 2 4 6 2 2" xfId="10662"/>
    <cellStyle name="40% - Accent1 2 4 6 2 2 2" xfId="21225"/>
    <cellStyle name="40% - Accent1 2 4 6 2 3" xfId="12881"/>
    <cellStyle name="40% - Accent1 2 4 6 2 3 2" xfId="23444"/>
    <cellStyle name="40% - Accent1 2 4 6 2 4" xfId="15100"/>
    <cellStyle name="40% - Accent1 2 4 6 2 4 2" xfId="25663"/>
    <cellStyle name="40% - Accent1 2 4 6 2 5" xfId="19006"/>
    <cellStyle name="40% - Accent1 2 4 6 3" xfId="7710"/>
    <cellStyle name="40% - Accent1 2 4 6 3 2" xfId="9929"/>
    <cellStyle name="40% - Accent1 2 4 6 3 2 2" xfId="20492"/>
    <cellStyle name="40% - Accent1 2 4 6 3 3" xfId="12148"/>
    <cellStyle name="40% - Accent1 2 4 6 3 3 2" xfId="22711"/>
    <cellStyle name="40% - Accent1 2 4 6 3 4" xfId="14367"/>
    <cellStyle name="40% - Accent1 2 4 6 3 4 2" xfId="24930"/>
    <cellStyle name="40% - Accent1 2 4 6 3 5" xfId="18273"/>
    <cellStyle name="40% - Accent1 2 4 6 4" xfId="9186"/>
    <cellStyle name="40% - Accent1 2 4 6 4 2" xfId="19749"/>
    <cellStyle name="40% - Accent1 2 4 6 5" xfId="11405"/>
    <cellStyle name="40% - Accent1 2 4 6 5 2" xfId="21968"/>
    <cellStyle name="40% - Accent1 2 4 6 6" xfId="13624"/>
    <cellStyle name="40% - Accent1 2 4 6 6 2" xfId="24187"/>
    <cellStyle name="40% - Accent1 2 4 6 7" xfId="17524"/>
    <cellStyle name="40% - Accent1 2 4 7" xfId="897"/>
    <cellStyle name="40% - Accent1 2 4 7 2" xfId="8444"/>
    <cellStyle name="40% - Accent1 2 4 7 2 2" xfId="10663"/>
    <cellStyle name="40% - Accent1 2 4 7 2 2 2" xfId="21226"/>
    <cellStyle name="40% - Accent1 2 4 7 2 3" xfId="12882"/>
    <cellStyle name="40% - Accent1 2 4 7 2 3 2" xfId="23445"/>
    <cellStyle name="40% - Accent1 2 4 7 2 4" xfId="15101"/>
    <cellStyle name="40% - Accent1 2 4 7 2 4 2" xfId="25664"/>
    <cellStyle name="40% - Accent1 2 4 7 2 5" xfId="19007"/>
    <cellStyle name="40% - Accent1 2 4 7 3" xfId="7711"/>
    <cellStyle name="40% - Accent1 2 4 7 3 2" xfId="9930"/>
    <cellStyle name="40% - Accent1 2 4 7 3 2 2" xfId="20493"/>
    <cellStyle name="40% - Accent1 2 4 7 3 3" xfId="12149"/>
    <cellStyle name="40% - Accent1 2 4 7 3 3 2" xfId="22712"/>
    <cellStyle name="40% - Accent1 2 4 7 3 4" xfId="14368"/>
    <cellStyle name="40% - Accent1 2 4 7 3 4 2" xfId="24931"/>
    <cellStyle name="40% - Accent1 2 4 7 3 5" xfId="18274"/>
    <cellStyle name="40% - Accent1 2 4 7 4" xfId="9187"/>
    <cellStyle name="40% - Accent1 2 4 7 4 2" xfId="19750"/>
    <cellStyle name="40% - Accent1 2 4 7 5" xfId="11406"/>
    <cellStyle name="40% - Accent1 2 4 7 5 2" xfId="21969"/>
    <cellStyle name="40% - Accent1 2 4 7 6" xfId="13625"/>
    <cellStyle name="40% - Accent1 2 4 7 6 2" xfId="24188"/>
    <cellStyle name="40% - Accent1 2 4 7 7" xfId="17525"/>
    <cellStyle name="40% - Accent1 2 4 8" xfId="898"/>
    <cellStyle name="40% - Accent1 2 4 8 2" xfId="8445"/>
    <cellStyle name="40% - Accent1 2 4 8 2 2" xfId="10664"/>
    <cellStyle name="40% - Accent1 2 4 8 2 2 2" xfId="21227"/>
    <cellStyle name="40% - Accent1 2 4 8 2 3" xfId="12883"/>
    <cellStyle name="40% - Accent1 2 4 8 2 3 2" xfId="23446"/>
    <cellStyle name="40% - Accent1 2 4 8 2 4" xfId="15102"/>
    <cellStyle name="40% - Accent1 2 4 8 2 4 2" xfId="25665"/>
    <cellStyle name="40% - Accent1 2 4 8 2 5" xfId="19008"/>
    <cellStyle name="40% - Accent1 2 4 8 3" xfId="7712"/>
    <cellStyle name="40% - Accent1 2 4 8 3 2" xfId="9931"/>
    <cellStyle name="40% - Accent1 2 4 8 3 2 2" xfId="20494"/>
    <cellStyle name="40% - Accent1 2 4 8 3 3" xfId="12150"/>
    <cellStyle name="40% - Accent1 2 4 8 3 3 2" xfId="22713"/>
    <cellStyle name="40% - Accent1 2 4 8 3 4" xfId="14369"/>
    <cellStyle name="40% - Accent1 2 4 8 3 4 2" xfId="24932"/>
    <cellStyle name="40% - Accent1 2 4 8 3 5" xfId="18275"/>
    <cellStyle name="40% - Accent1 2 4 8 4" xfId="9188"/>
    <cellStyle name="40% - Accent1 2 4 8 4 2" xfId="19751"/>
    <cellStyle name="40% - Accent1 2 4 8 5" xfId="11407"/>
    <cellStyle name="40% - Accent1 2 4 8 5 2" xfId="21970"/>
    <cellStyle name="40% - Accent1 2 4 8 6" xfId="13626"/>
    <cellStyle name="40% - Accent1 2 4 8 6 2" xfId="24189"/>
    <cellStyle name="40% - Accent1 2 4 8 7" xfId="17526"/>
    <cellStyle name="40% - Accent1 2 4 9" xfId="899"/>
    <cellStyle name="40% - Accent1 2 4 9 2" xfId="8446"/>
    <cellStyle name="40% - Accent1 2 4 9 2 2" xfId="10665"/>
    <cellStyle name="40% - Accent1 2 4 9 2 2 2" xfId="21228"/>
    <cellStyle name="40% - Accent1 2 4 9 2 3" xfId="12884"/>
    <cellStyle name="40% - Accent1 2 4 9 2 3 2" xfId="23447"/>
    <cellStyle name="40% - Accent1 2 4 9 2 4" xfId="15103"/>
    <cellStyle name="40% - Accent1 2 4 9 2 4 2" xfId="25666"/>
    <cellStyle name="40% - Accent1 2 4 9 2 5" xfId="19009"/>
    <cellStyle name="40% - Accent1 2 4 9 3" xfId="7713"/>
    <cellStyle name="40% - Accent1 2 4 9 3 2" xfId="9932"/>
    <cellStyle name="40% - Accent1 2 4 9 3 2 2" xfId="20495"/>
    <cellStyle name="40% - Accent1 2 4 9 3 3" xfId="12151"/>
    <cellStyle name="40% - Accent1 2 4 9 3 3 2" xfId="22714"/>
    <cellStyle name="40% - Accent1 2 4 9 3 4" xfId="14370"/>
    <cellStyle name="40% - Accent1 2 4 9 3 4 2" xfId="24933"/>
    <cellStyle name="40% - Accent1 2 4 9 3 5" xfId="18276"/>
    <cellStyle name="40% - Accent1 2 4 9 4" xfId="9189"/>
    <cellStyle name="40% - Accent1 2 4 9 4 2" xfId="19752"/>
    <cellStyle name="40% - Accent1 2 4 9 5" xfId="11408"/>
    <cellStyle name="40% - Accent1 2 4 9 5 2" xfId="21971"/>
    <cellStyle name="40% - Accent1 2 4 9 6" xfId="13627"/>
    <cellStyle name="40% - Accent1 2 4 9 6 2" xfId="24190"/>
    <cellStyle name="40% - Accent1 2 4 9 7" xfId="17527"/>
    <cellStyle name="40% - Accent1 2 5" xfId="900"/>
    <cellStyle name="40% - Accent1 2 5 10" xfId="8447"/>
    <cellStyle name="40% - Accent1 2 5 10 2" xfId="10666"/>
    <cellStyle name="40% - Accent1 2 5 10 2 2" xfId="21229"/>
    <cellStyle name="40% - Accent1 2 5 10 3" xfId="12885"/>
    <cellStyle name="40% - Accent1 2 5 10 3 2" xfId="23448"/>
    <cellStyle name="40% - Accent1 2 5 10 4" xfId="15104"/>
    <cellStyle name="40% - Accent1 2 5 10 4 2" xfId="25667"/>
    <cellStyle name="40% - Accent1 2 5 10 5" xfId="19010"/>
    <cellStyle name="40% - Accent1 2 5 11" xfId="7714"/>
    <cellStyle name="40% - Accent1 2 5 11 2" xfId="9933"/>
    <cellStyle name="40% - Accent1 2 5 11 2 2" xfId="20496"/>
    <cellStyle name="40% - Accent1 2 5 11 3" xfId="12152"/>
    <cellStyle name="40% - Accent1 2 5 11 3 2" xfId="22715"/>
    <cellStyle name="40% - Accent1 2 5 11 4" xfId="14371"/>
    <cellStyle name="40% - Accent1 2 5 11 4 2" xfId="24934"/>
    <cellStyle name="40% - Accent1 2 5 11 5" xfId="18277"/>
    <cellStyle name="40% - Accent1 2 5 12" xfId="9190"/>
    <cellStyle name="40% - Accent1 2 5 12 2" xfId="19753"/>
    <cellStyle name="40% - Accent1 2 5 13" xfId="11409"/>
    <cellStyle name="40% - Accent1 2 5 13 2" xfId="21972"/>
    <cellStyle name="40% - Accent1 2 5 14" xfId="13628"/>
    <cellStyle name="40% - Accent1 2 5 14 2" xfId="24191"/>
    <cellStyle name="40% - Accent1 2 5 15" xfId="17528"/>
    <cellStyle name="40% - Accent1 2 5 2" xfId="901"/>
    <cellStyle name="40% - Accent1 2 5 2 2" xfId="8448"/>
    <cellStyle name="40% - Accent1 2 5 2 2 2" xfId="10667"/>
    <cellStyle name="40% - Accent1 2 5 2 2 2 2" xfId="21230"/>
    <cellStyle name="40% - Accent1 2 5 2 2 3" xfId="12886"/>
    <cellStyle name="40% - Accent1 2 5 2 2 3 2" xfId="23449"/>
    <cellStyle name="40% - Accent1 2 5 2 2 4" xfId="15105"/>
    <cellStyle name="40% - Accent1 2 5 2 2 4 2" xfId="25668"/>
    <cellStyle name="40% - Accent1 2 5 2 2 5" xfId="19011"/>
    <cellStyle name="40% - Accent1 2 5 2 3" xfId="7715"/>
    <cellStyle name="40% - Accent1 2 5 2 3 2" xfId="9934"/>
    <cellStyle name="40% - Accent1 2 5 2 3 2 2" xfId="20497"/>
    <cellStyle name="40% - Accent1 2 5 2 3 3" xfId="12153"/>
    <cellStyle name="40% - Accent1 2 5 2 3 3 2" xfId="22716"/>
    <cellStyle name="40% - Accent1 2 5 2 3 4" xfId="14372"/>
    <cellStyle name="40% - Accent1 2 5 2 3 4 2" xfId="24935"/>
    <cellStyle name="40% - Accent1 2 5 2 3 5" xfId="18278"/>
    <cellStyle name="40% - Accent1 2 5 2 4" xfId="9191"/>
    <cellStyle name="40% - Accent1 2 5 2 4 2" xfId="19754"/>
    <cellStyle name="40% - Accent1 2 5 2 5" xfId="11410"/>
    <cellStyle name="40% - Accent1 2 5 2 5 2" xfId="21973"/>
    <cellStyle name="40% - Accent1 2 5 2 6" xfId="13629"/>
    <cellStyle name="40% - Accent1 2 5 2 6 2" xfId="24192"/>
    <cellStyle name="40% - Accent1 2 5 2 7" xfId="17529"/>
    <cellStyle name="40% - Accent1 2 5 3" xfId="902"/>
    <cellStyle name="40% - Accent1 2 5 3 2" xfId="8449"/>
    <cellStyle name="40% - Accent1 2 5 3 2 2" xfId="10668"/>
    <cellStyle name="40% - Accent1 2 5 3 2 2 2" xfId="21231"/>
    <cellStyle name="40% - Accent1 2 5 3 2 3" xfId="12887"/>
    <cellStyle name="40% - Accent1 2 5 3 2 3 2" xfId="23450"/>
    <cellStyle name="40% - Accent1 2 5 3 2 4" xfId="15106"/>
    <cellStyle name="40% - Accent1 2 5 3 2 4 2" xfId="25669"/>
    <cellStyle name="40% - Accent1 2 5 3 2 5" xfId="19012"/>
    <cellStyle name="40% - Accent1 2 5 3 3" xfId="7716"/>
    <cellStyle name="40% - Accent1 2 5 3 3 2" xfId="9935"/>
    <cellStyle name="40% - Accent1 2 5 3 3 2 2" xfId="20498"/>
    <cellStyle name="40% - Accent1 2 5 3 3 3" xfId="12154"/>
    <cellStyle name="40% - Accent1 2 5 3 3 3 2" xfId="22717"/>
    <cellStyle name="40% - Accent1 2 5 3 3 4" xfId="14373"/>
    <cellStyle name="40% - Accent1 2 5 3 3 4 2" xfId="24936"/>
    <cellStyle name="40% - Accent1 2 5 3 3 5" xfId="18279"/>
    <cellStyle name="40% - Accent1 2 5 3 4" xfId="9192"/>
    <cellStyle name="40% - Accent1 2 5 3 4 2" xfId="19755"/>
    <cellStyle name="40% - Accent1 2 5 3 5" xfId="11411"/>
    <cellStyle name="40% - Accent1 2 5 3 5 2" xfId="21974"/>
    <cellStyle name="40% - Accent1 2 5 3 6" xfId="13630"/>
    <cellStyle name="40% - Accent1 2 5 3 6 2" xfId="24193"/>
    <cellStyle name="40% - Accent1 2 5 3 7" xfId="17530"/>
    <cellStyle name="40% - Accent1 2 5 4" xfId="903"/>
    <cellStyle name="40% - Accent1 2 5 4 2" xfId="8450"/>
    <cellStyle name="40% - Accent1 2 5 4 2 2" xfId="10669"/>
    <cellStyle name="40% - Accent1 2 5 4 2 2 2" xfId="21232"/>
    <cellStyle name="40% - Accent1 2 5 4 2 3" xfId="12888"/>
    <cellStyle name="40% - Accent1 2 5 4 2 3 2" xfId="23451"/>
    <cellStyle name="40% - Accent1 2 5 4 2 4" xfId="15107"/>
    <cellStyle name="40% - Accent1 2 5 4 2 4 2" xfId="25670"/>
    <cellStyle name="40% - Accent1 2 5 4 2 5" xfId="19013"/>
    <cellStyle name="40% - Accent1 2 5 4 3" xfId="7717"/>
    <cellStyle name="40% - Accent1 2 5 4 3 2" xfId="9936"/>
    <cellStyle name="40% - Accent1 2 5 4 3 2 2" xfId="20499"/>
    <cellStyle name="40% - Accent1 2 5 4 3 3" xfId="12155"/>
    <cellStyle name="40% - Accent1 2 5 4 3 3 2" xfId="22718"/>
    <cellStyle name="40% - Accent1 2 5 4 3 4" xfId="14374"/>
    <cellStyle name="40% - Accent1 2 5 4 3 4 2" xfId="24937"/>
    <cellStyle name="40% - Accent1 2 5 4 3 5" xfId="18280"/>
    <cellStyle name="40% - Accent1 2 5 4 4" xfId="9193"/>
    <cellStyle name="40% - Accent1 2 5 4 4 2" xfId="19756"/>
    <cellStyle name="40% - Accent1 2 5 4 5" xfId="11412"/>
    <cellStyle name="40% - Accent1 2 5 4 5 2" xfId="21975"/>
    <cellStyle name="40% - Accent1 2 5 4 6" xfId="13631"/>
    <cellStyle name="40% - Accent1 2 5 4 6 2" xfId="24194"/>
    <cellStyle name="40% - Accent1 2 5 4 7" xfId="17531"/>
    <cellStyle name="40% - Accent1 2 5 5" xfId="904"/>
    <cellStyle name="40% - Accent1 2 5 5 2" xfId="8451"/>
    <cellStyle name="40% - Accent1 2 5 5 2 2" xfId="10670"/>
    <cellStyle name="40% - Accent1 2 5 5 2 2 2" xfId="21233"/>
    <cellStyle name="40% - Accent1 2 5 5 2 3" xfId="12889"/>
    <cellStyle name="40% - Accent1 2 5 5 2 3 2" xfId="23452"/>
    <cellStyle name="40% - Accent1 2 5 5 2 4" xfId="15108"/>
    <cellStyle name="40% - Accent1 2 5 5 2 4 2" xfId="25671"/>
    <cellStyle name="40% - Accent1 2 5 5 2 5" xfId="19014"/>
    <cellStyle name="40% - Accent1 2 5 5 3" xfId="7718"/>
    <cellStyle name="40% - Accent1 2 5 5 3 2" xfId="9937"/>
    <cellStyle name="40% - Accent1 2 5 5 3 2 2" xfId="20500"/>
    <cellStyle name="40% - Accent1 2 5 5 3 3" xfId="12156"/>
    <cellStyle name="40% - Accent1 2 5 5 3 3 2" xfId="22719"/>
    <cellStyle name="40% - Accent1 2 5 5 3 4" xfId="14375"/>
    <cellStyle name="40% - Accent1 2 5 5 3 4 2" xfId="24938"/>
    <cellStyle name="40% - Accent1 2 5 5 3 5" xfId="18281"/>
    <cellStyle name="40% - Accent1 2 5 5 4" xfId="9194"/>
    <cellStyle name="40% - Accent1 2 5 5 4 2" xfId="19757"/>
    <cellStyle name="40% - Accent1 2 5 5 5" xfId="11413"/>
    <cellStyle name="40% - Accent1 2 5 5 5 2" xfId="21976"/>
    <cellStyle name="40% - Accent1 2 5 5 6" xfId="13632"/>
    <cellStyle name="40% - Accent1 2 5 5 6 2" xfId="24195"/>
    <cellStyle name="40% - Accent1 2 5 5 7" xfId="17532"/>
    <cellStyle name="40% - Accent1 2 5 6" xfId="905"/>
    <cellStyle name="40% - Accent1 2 5 6 2" xfId="8452"/>
    <cellStyle name="40% - Accent1 2 5 6 2 2" xfId="10671"/>
    <cellStyle name="40% - Accent1 2 5 6 2 2 2" xfId="21234"/>
    <cellStyle name="40% - Accent1 2 5 6 2 3" xfId="12890"/>
    <cellStyle name="40% - Accent1 2 5 6 2 3 2" xfId="23453"/>
    <cellStyle name="40% - Accent1 2 5 6 2 4" xfId="15109"/>
    <cellStyle name="40% - Accent1 2 5 6 2 4 2" xfId="25672"/>
    <cellStyle name="40% - Accent1 2 5 6 2 5" xfId="19015"/>
    <cellStyle name="40% - Accent1 2 5 6 3" xfId="7719"/>
    <cellStyle name="40% - Accent1 2 5 6 3 2" xfId="9938"/>
    <cellStyle name="40% - Accent1 2 5 6 3 2 2" xfId="20501"/>
    <cellStyle name="40% - Accent1 2 5 6 3 3" xfId="12157"/>
    <cellStyle name="40% - Accent1 2 5 6 3 3 2" xfId="22720"/>
    <cellStyle name="40% - Accent1 2 5 6 3 4" xfId="14376"/>
    <cellStyle name="40% - Accent1 2 5 6 3 4 2" xfId="24939"/>
    <cellStyle name="40% - Accent1 2 5 6 3 5" xfId="18282"/>
    <cellStyle name="40% - Accent1 2 5 6 4" xfId="9195"/>
    <cellStyle name="40% - Accent1 2 5 6 4 2" xfId="19758"/>
    <cellStyle name="40% - Accent1 2 5 6 5" xfId="11414"/>
    <cellStyle name="40% - Accent1 2 5 6 5 2" xfId="21977"/>
    <cellStyle name="40% - Accent1 2 5 6 6" xfId="13633"/>
    <cellStyle name="40% - Accent1 2 5 6 6 2" xfId="24196"/>
    <cellStyle name="40% - Accent1 2 5 6 7" xfId="17533"/>
    <cellStyle name="40% - Accent1 2 5 7" xfId="906"/>
    <cellStyle name="40% - Accent1 2 5 7 2" xfId="8453"/>
    <cellStyle name="40% - Accent1 2 5 7 2 2" xfId="10672"/>
    <cellStyle name="40% - Accent1 2 5 7 2 2 2" xfId="21235"/>
    <cellStyle name="40% - Accent1 2 5 7 2 3" xfId="12891"/>
    <cellStyle name="40% - Accent1 2 5 7 2 3 2" xfId="23454"/>
    <cellStyle name="40% - Accent1 2 5 7 2 4" xfId="15110"/>
    <cellStyle name="40% - Accent1 2 5 7 2 4 2" xfId="25673"/>
    <cellStyle name="40% - Accent1 2 5 7 2 5" xfId="19016"/>
    <cellStyle name="40% - Accent1 2 5 7 3" xfId="7720"/>
    <cellStyle name="40% - Accent1 2 5 7 3 2" xfId="9939"/>
    <cellStyle name="40% - Accent1 2 5 7 3 2 2" xfId="20502"/>
    <cellStyle name="40% - Accent1 2 5 7 3 3" xfId="12158"/>
    <cellStyle name="40% - Accent1 2 5 7 3 3 2" xfId="22721"/>
    <cellStyle name="40% - Accent1 2 5 7 3 4" xfId="14377"/>
    <cellStyle name="40% - Accent1 2 5 7 3 4 2" xfId="24940"/>
    <cellStyle name="40% - Accent1 2 5 7 3 5" xfId="18283"/>
    <cellStyle name="40% - Accent1 2 5 7 4" xfId="9196"/>
    <cellStyle name="40% - Accent1 2 5 7 4 2" xfId="19759"/>
    <cellStyle name="40% - Accent1 2 5 7 5" xfId="11415"/>
    <cellStyle name="40% - Accent1 2 5 7 5 2" xfId="21978"/>
    <cellStyle name="40% - Accent1 2 5 7 6" xfId="13634"/>
    <cellStyle name="40% - Accent1 2 5 7 6 2" xfId="24197"/>
    <cellStyle name="40% - Accent1 2 5 7 7" xfId="17534"/>
    <cellStyle name="40% - Accent1 2 5 8" xfId="907"/>
    <cellStyle name="40% - Accent1 2 5 8 2" xfId="8454"/>
    <cellStyle name="40% - Accent1 2 5 8 2 2" xfId="10673"/>
    <cellStyle name="40% - Accent1 2 5 8 2 2 2" xfId="21236"/>
    <cellStyle name="40% - Accent1 2 5 8 2 3" xfId="12892"/>
    <cellStyle name="40% - Accent1 2 5 8 2 3 2" xfId="23455"/>
    <cellStyle name="40% - Accent1 2 5 8 2 4" xfId="15111"/>
    <cellStyle name="40% - Accent1 2 5 8 2 4 2" xfId="25674"/>
    <cellStyle name="40% - Accent1 2 5 8 2 5" xfId="19017"/>
    <cellStyle name="40% - Accent1 2 5 8 3" xfId="7721"/>
    <cellStyle name="40% - Accent1 2 5 8 3 2" xfId="9940"/>
    <cellStyle name="40% - Accent1 2 5 8 3 2 2" xfId="20503"/>
    <cellStyle name="40% - Accent1 2 5 8 3 3" xfId="12159"/>
    <cellStyle name="40% - Accent1 2 5 8 3 3 2" xfId="22722"/>
    <cellStyle name="40% - Accent1 2 5 8 3 4" xfId="14378"/>
    <cellStyle name="40% - Accent1 2 5 8 3 4 2" xfId="24941"/>
    <cellStyle name="40% - Accent1 2 5 8 3 5" xfId="18284"/>
    <cellStyle name="40% - Accent1 2 5 8 4" xfId="9197"/>
    <cellStyle name="40% - Accent1 2 5 8 4 2" xfId="19760"/>
    <cellStyle name="40% - Accent1 2 5 8 5" xfId="11416"/>
    <cellStyle name="40% - Accent1 2 5 8 5 2" xfId="21979"/>
    <cellStyle name="40% - Accent1 2 5 8 6" xfId="13635"/>
    <cellStyle name="40% - Accent1 2 5 8 6 2" xfId="24198"/>
    <cellStyle name="40% - Accent1 2 5 8 7" xfId="17535"/>
    <cellStyle name="40% - Accent1 2 5 9" xfId="908"/>
    <cellStyle name="40% - Accent1 2 5 9 2" xfId="8455"/>
    <cellStyle name="40% - Accent1 2 5 9 2 2" xfId="10674"/>
    <cellStyle name="40% - Accent1 2 5 9 2 2 2" xfId="21237"/>
    <cellStyle name="40% - Accent1 2 5 9 2 3" xfId="12893"/>
    <cellStyle name="40% - Accent1 2 5 9 2 3 2" xfId="23456"/>
    <cellStyle name="40% - Accent1 2 5 9 2 4" xfId="15112"/>
    <cellStyle name="40% - Accent1 2 5 9 2 4 2" xfId="25675"/>
    <cellStyle name="40% - Accent1 2 5 9 2 5" xfId="19018"/>
    <cellStyle name="40% - Accent1 2 5 9 3" xfId="7722"/>
    <cellStyle name="40% - Accent1 2 5 9 3 2" xfId="9941"/>
    <cellStyle name="40% - Accent1 2 5 9 3 2 2" xfId="20504"/>
    <cellStyle name="40% - Accent1 2 5 9 3 3" xfId="12160"/>
    <cellStyle name="40% - Accent1 2 5 9 3 3 2" xfId="22723"/>
    <cellStyle name="40% - Accent1 2 5 9 3 4" xfId="14379"/>
    <cellStyle name="40% - Accent1 2 5 9 3 4 2" xfId="24942"/>
    <cellStyle name="40% - Accent1 2 5 9 3 5" xfId="18285"/>
    <cellStyle name="40% - Accent1 2 5 9 4" xfId="9198"/>
    <cellStyle name="40% - Accent1 2 5 9 4 2" xfId="19761"/>
    <cellStyle name="40% - Accent1 2 5 9 5" xfId="11417"/>
    <cellStyle name="40% - Accent1 2 5 9 5 2" xfId="21980"/>
    <cellStyle name="40% - Accent1 2 5 9 6" xfId="13636"/>
    <cellStyle name="40% - Accent1 2 5 9 6 2" xfId="24199"/>
    <cellStyle name="40% - Accent1 2 5 9 7" xfId="17536"/>
    <cellStyle name="40% - Accent1 2 6" xfId="909"/>
    <cellStyle name="40% - Accent1 2 6 10" xfId="13637"/>
    <cellStyle name="40% - Accent1 2 6 10 2" xfId="24200"/>
    <cellStyle name="40% - Accent1 2 6 11" xfId="17537"/>
    <cellStyle name="40% - Accent1 2 6 2" xfId="910"/>
    <cellStyle name="40% - Accent1 2 6 2 2" xfId="8457"/>
    <cellStyle name="40% - Accent1 2 6 2 2 2" xfId="10676"/>
    <cellStyle name="40% - Accent1 2 6 2 2 2 2" xfId="21239"/>
    <cellStyle name="40% - Accent1 2 6 2 2 3" xfId="12895"/>
    <cellStyle name="40% - Accent1 2 6 2 2 3 2" xfId="23458"/>
    <cellStyle name="40% - Accent1 2 6 2 2 4" xfId="15114"/>
    <cellStyle name="40% - Accent1 2 6 2 2 4 2" xfId="25677"/>
    <cellStyle name="40% - Accent1 2 6 2 2 5" xfId="19020"/>
    <cellStyle name="40% - Accent1 2 6 2 3" xfId="7724"/>
    <cellStyle name="40% - Accent1 2 6 2 3 2" xfId="9943"/>
    <cellStyle name="40% - Accent1 2 6 2 3 2 2" xfId="20506"/>
    <cellStyle name="40% - Accent1 2 6 2 3 3" xfId="12162"/>
    <cellStyle name="40% - Accent1 2 6 2 3 3 2" xfId="22725"/>
    <cellStyle name="40% - Accent1 2 6 2 3 4" xfId="14381"/>
    <cellStyle name="40% - Accent1 2 6 2 3 4 2" xfId="24944"/>
    <cellStyle name="40% - Accent1 2 6 2 3 5" xfId="18287"/>
    <cellStyle name="40% - Accent1 2 6 2 4" xfId="9200"/>
    <cellStyle name="40% - Accent1 2 6 2 4 2" xfId="19763"/>
    <cellStyle name="40% - Accent1 2 6 2 5" xfId="11419"/>
    <cellStyle name="40% - Accent1 2 6 2 5 2" xfId="21982"/>
    <cellStyle name="40% - Accent1 2 6 2 6" xfId="13638"/>
    <cellStyle name="40% - Accent1 2 6 2 6 2" xfId="24201"/>
    <cellStyle name="40% - Accent1 2 6 2 7" xfId="17538"/>
    <cellStyle name="40% - Accent1 2 6 3" xfId="911"/>
    <cellStyle name="40% - Accent1 2 6 3 2" xfId="8458"/>
    <cellStyle name="40% - Accent1 2 6 3 2 2" xfId="10677"/>
    <cellStyle name="40% - Accent1 2 6 3 2 2 2" xfId="21240"/>
    <cellStyle name="40% - Accent1 2 6 3 2 3" xfId="12896"/>
    <cellStyle name="40% - Accent1 2 6 3 2 3 2" xfId="23459"/>
    <cellStyle name="40% - Accent1 2 6 3 2 4" xfId="15115"/>
    <cellStyle name="40% - Accent1 2 6 3 2 4 2" xfId="25678"/>
    <cellStyle name="40% - Accent1 2 6 3 2 5" xfId="19021"/>
    <cellStyle name="40% - Accent1 2 6 3 3" xfId="7725"/>
    <cellStyle name="40% - Accent1 2 6 3 3 2" xfId="9944"/>
    <cellStyle name="40% - Accent1 2 6 3 3 2 2" xfId="20507"/>
    <cellStyle name="40% - Accent1 2 6 3 3 3" xfId="12163"/>
    <cellStyle name="40% - Accent1 2 6 3 3 3 2" xfId="22726"/>
    <cellStyle name="40% - Accent1 2 6 3 3 4" xfId="14382"/>
    <cellStyle name="40% - Accent1 2 6 3 3 4 2" xfId="24945"/>
    <cellStyle name="40% - Accent1 2 6 3 3 5" xfId="18288"/>
    <cellStyle name="40% - Accent1 2 6 3 4" xfId="9201"/>
    <cellStyle name="40% - Accent1 2 6 3 4 2" xfId="19764"/>
    <cellStyle name="40% - Accent1 2 6 3 5" xfId="11420"/>
    <cellStyle name="40% - Accent1 2 6 3 5 2" xfId="21983"/>
    <cellStyle name="40% - Accent1 2 6 3 6" xfId="13639"/>
    <cellStyle name="40% - Accent1 2 6 3 6 2" xfId="24202"/>
    <cellStyle name="40% - Accent1 2 6 3 7" xfId="17539"/>
    <cellStyle name="40% - Accent1 2 6 4" xfId="912"/>
    <cellStyle name="40% - Accent1 2 6 4 2" xfId="8459"/>
    <cellStyle name="40% - Accent1 2 6 4 2 2" xfId="10678"/>
    <cellStyle name="40% - Accent1 2 6 4 2 2 2" xfId="21241"/>
    <cellStyle name="40% - Accent1 2 6 4 2 3" xfId="12897"/>
    <cellStyle name="40% - Accent1 2 6 4 2 3 2" xfId="23460"/>
    <cellStyle name="40% - Accent1 2 6 4 2 4" xfId="15116"/>
    <cellStyle name="40% - Accent1 2 6 4 2 4 2" xfId="25679"/>
    <cellStyle name="40% - Accent1 2 6 4 2 5" xfId="19022"/>
    <cellStyle name="40% - Accent1 2 6 4 3" xfId="7726"/>
    <cellStyle name="40% - Accent1 2 6 4 3 2" xfId="9945"/>
    <cellStyle name="40% - Accent1 2 6 4 3 2 2" xfId="20508"/>
    <cellStyle name="40% - Accent1 2 6 4 3 3" xfId="12164"/>
    <cellStyle name="40% - Accent1 2 6 4 3 3 2" xfId="22727"/>
    <cellStyle name="40% - Accent1 2 6 4 3 4" xfId="14383"/>
    <cellStyle name="40% - Accent1 2 6 4 3 4 2" xfId="24946"/>
    <cellStyle name="40% - Accent1 2 6 4 3 5" xfId="18289"/>
    <cellStyle name="40% - Accent1 2 6 4 4" xfId="9202"/>
    <cellStyle name="40% - Accent1 2 6 4 4 2" xfId="19765"/>
    <cellStyle name="40% - Accent1 2 6 4 5" xfId="11421"/>
    <cellStyle name="40% - Accent1 2 6 4 5 2" xfId="21984"/>
    <cellStyle name="40% - Accent1 2 6 4 6" xfId="13640"/>
    <cellStyle name="40% - Accent1 2 6 4 6 2" xfId="24203"/>
    <cellStyle name="40% - Accent1 2 6 4 7" xfId="17540"/>
    <cellStyle name="40% - Accent1 2 6 5" xfId="913"/>
    <cellStyle name="40% - Accent1 2 6 5 2" xfId="8460"/>
    <cellStyle name="40% - Accent1 2 6 5 2 2" xfId="10679"/>
    <cellStyle name="40% - Accent1 2 6 5 2 2 2" xfId="21242"/>
    <cellStyle name="40% - Accent1 2 6 5 2 3" xfId="12898"/>
    <cellStyle name="40% - Accent1 2 6 5 2 3 2" xfId="23461"/>
    <cellStyle name="40% - Accent1 2 6 5 2 4" xfId="15117"/>
    <cellStyle name="40% - Accent1 2 6 5 2 4 2" xfId="25680"/>
    <cellStyle name="40% - Accent1 2 6 5 2 5" xfId="19023"/>
    <cellStyle name="40% - Accent1 2 6 5 3" xfId="7727"/>
    <cellStyle name="40% - Accent1 2 6 5 3 2" xfId="9946"/>
    <cellStyle name="40% - Accent1 2 6 5 3 2 2" xfId="20509"/>
    <cellStyle name="40% - Accent1 2 6 5 3 3" xfId="12165"/>
    <cellStyle name="40% - Accent1 2 6 5 3 3 2" xfId="22728"/>
    <cellStyle name="40% - Accent1 2 6 5 3 4" xfId="14384"/>
    <cellStyle name="40% - Accent1 2 6 5 3 4 2" xfId="24947"/>
    <cellStyle name="40% - Accent1 2 6 5 3 5" xfId="18290"/>
    <cellStyle name="40% - Accent1 2 6 5 4" xfId="9203"/>
    <cellStyle name="40% - Accent1 2 6 5 4 2" xfId="19766"/>
    <cellStyle name="40% - Accent1 2 6 5 5" xfId="11422"/>
    <cellStyle name="40% - Accent1 2 6 5 5 2" xfId="21985"/>
    <cellStyle name="40% - Accent1 2 6 5 6" xfId="13641"/>
    <cellStyle name="40% - Accent1 2 6 5 6 2" xfId="24204"/>
    <cellStyle name="40% - Accent1 2 6 5 7" xfId="17541"/>
    <cellStyle name="40% - Accent1 2 6 6" xfId="8456"/>
    <cellStyle name="40% - Accent1 2 6 6 2" xfId="10675"/>
    <cellStyle name="40% - Accent1 2 6 6 2 2" xfId="21238"/>
    <cellStyle name="40% - Accent1 2 6 6 3" xfId="12894"/>
    <cellStyle name="40% - Accent1 2 6 6 3 2" xfId="23457"/>
    <cellStyle name="40% - Accent1 2 6 6 4" xfId="15113"/>
    <cellStyle name="40% - Accent1 2 6 6 4 2" xfId="25676"/>
    <cellStyle name="40% - Accent1 2 6 6 5" xfId="19019"/>
    <cellStyle name="40% - Accent1 2 6 7" xfId="7723"/>
    <cellStyle name="40% - Accent1 2 6 7 2" xfId="9942"/>
    <cellStyle name="40% - Accent1 2 6 7 2 2" xfId="20505"/>
    <cellStyle name="40% - Accent1 2 6 7 3" xfId="12161"/>
    <cellStyle name="40% - Accent1 2 6 7 3 2" xfId="22724"/>
    <cellStyle name="40% - Accent1 2 6 7 4" xfId="14380"/>
    <cellStyle name="40% - Accent1 2 6 7 4 2" xfId="24943"/>
    <cellStyle name="40% - Accent1 2 6 7 5" xfId="18286"/>
    <cellStyle name="40% - Accent1 2 6 8" xfId="9199"/>
    <cellStyle name="40% - Accent1 2 6 8 2" xfId="19762"/>
    <cellStyle name="40% - Accent1 2 6 9" xfId="11418"/>
    <cellStyle name="40% - Accent1 2 6 9 2" xfId="21981"/>
    <cellStyle name="40% - Accent1 2 7" xfId="914"/>
    <cellStyle name="40% - Accent1 2 7 2" xfId="8461"/>
    <cellStyle name="40% - Accent1 2 7 2 2" xfId="10680"/>
    <cellStyle name="40% - Accent1 2 7 2 2 2" xfId="21243"/>
    <cellStyle name="40% - Accent1 2 7 2 3" xfId="12899"/>
    <cellStyle name="40% - Accent1 2 7 2 3 2" xfId="23462"/>
    <cellStyle name="40% - Accent1 2 7 2 4" xfId="15118"/>
    <cellStyle name="40% - Accent1 2 7 2 4 2" xfId="25681"/>
    <cellStyle name="40% - Accent1 2 7 2 5" xfId="19024"/>
    <cellStyle name="40% - Accent1 2 7 3" xfId="7728"/>
    <cellStyle name="40% - Accent1 2 7 3 2" xfId="9947"/>
    <cellStyle name="40% - Accent1 2 7 3 2 2" xfId="20510"/>
    <cellStyle name="40% - Accent1 2 7 3 3" xfId="12166"/>
    <cellStyle name="40% - Accent1 2 7 3 3 2" xfId="22729"/>
    <cellStyle name="40% - Accent1 2 7 3 4" xfId="14385"/>
    <cellStyle name="40% - Accent1 2 7 3 4 2" xfId="24948"/>
    <cellStyle name="40% - Accent1 2 7 3 5" xfId="18291"/>
    <cellStyle name="40% - Accent1 2 7 4" xfId="9204"/>
    <cellStyle name="40% - Accent1 2 7 4 2" xfId="19767"/>
    <cellStyle name="40% - Accent1 2 7 5" xfId="11423"/>
    <cellStyle name="40% - Accent1 2 7 5 2" xfId="21986"/>
    <cellStyle name="40% - Accent1 2 7 6" xfId="13642"/>
    <cellStyle name="40% - Accent1 2 7 6 2" xfId="24205"/>
    <cellStyle name="40% - Accent1 2 7 7" xfId="17542"/>
    <cellStyle name="40% - Accent1 2 8" xfId="915"/>
    <cellStyle name="40% - Accent1 2 8 2" xfId="8462"/>
    <cellStyle name="40% - Accent1 2 8 2 2" xfId="10681"/>
    <cellStyle name="40% - Accent1 2 8 2 2 2" xfId="21244"/>
    <cellStyle name="40% - Accent1 2 8 2 3" xfId="12900"/>
    <cellStyle name="40% - Accent1 2 8 2 3 2" xfId="23463"/>
    <cellStyle name="40% - Accent1 2 8 2 4" xfId="15119"/>
    <cellStyle name="40% - Accent1 2 8 2 4 2" xfId="25682"/>
    <cellStyle name="40% - Accent1 2 8 2 5" xfId="19025"/>
    <cellStyle name="40% - Accent1 2 8 3" xfId="7729"/>
    <cellStyle name="40% - Accent1 2 8 3 2" xfId="9948"/>
    <cellStyle name="40% - Accent1 2 8 3 2 2" xfId="20511"/>
    <cellStyle name="40% - Accent1 2 8 3 3" xfId="12167"/>
    <cellStyle name="40% - Accent1 2 8 3 3 2" xfId="22730"/>
    <cellStyle name="40% - Accent1 2 8 3 4" xfId="14386"/>
    <cellStyle name="40% - Accent1 2 8 3 4 2" xfId="24949"/>
    <cellStyle name="40% - Accent1 2 8 3 5" xfId="18292"/>
    <cellStyle name="40% - Accent1 2 8 4" xfId="9205"/>
    <cellStyle name="40% - Accent1 2 8 4 2" xfId="19768"/>
    <cellStyle name="40% - Accent1 2 8 5" xfId="11424"/>
    <cellStyle name="40% - Accent1 2 8 5 2" xfId="21987"/>
    <cellStyle name="40% - Accent1 2 8 6" xfId="13643"/>
    <cellStyle name="40% - Accent1 2 8 6 2" xfId="24206"/>
    <cellStyle name="40% - Accent1 2 8 7" xfId="17543"/>
    <cellStyle name="40% - Accent1 2 9" xfId="916"/>
    <cellStyle name="40% - Accent1 2 9 2" xfId="8463"/>
    <cellStyle name="40% - Accent1 2 9 2 2" xfId="10682"/>
    <cellStyle name="40% - Accent1 2 9 2 2 2" xfId="21245"/>
    <cellStyle name="40% - Accent1 2 9 2 3" xfId="12901"/>
    <cellStyle name="40% - Accent1 2 9 2 3 2" xfId="23464"/>
    <cellStyle name="40% - Accent1 2 9 2 4" xfId="15120"/>
    <cellStyle name="40% - Accent1 2 9 2 4 2" xfId="25683"/>
    <cellStyle name="40% - Accent1 2 9 2 5" xfId="19026"/>
    <cellStyle name="40% - Accent1 2 9 3" xfId="7730"/>
    <cellStyle name="40% - Accent1 2 9 3 2" xfId="9949"/>
    <cellStyle name="40% - Accent1 2 9 3 2 2" xfId="20512"/>
    <cellStyle name="40% - Accent1 2 9 3 3" xfId="12168"/>
    <cellStyle name="40% - Accent1 2 9 3 3 2" xfId="22731"/>
    <cellStyle name="40% - Accent1 2 9 3 4" xfId="14387"/>
    <cellStyle name="40% - Accent1 2 9 3 4 2" xfId="24950"/>
    <cellStyle name="40% - Accent1 2 9 3 5" xfId="18293"/>
    <cellStyle name="40% - Accent1 2 9 4" xfId="9206"/>
    <cellStyle name="40% - Accent1 2 9 4 2" xfId="19769"/>
    <cellStyle name="40% - Accent1 2 9 5" xfId="11425"/>
    <cellStyle name="40% - Accent1 2 9 5 2" xfId="21988"/>
    <cellStyle name="40% - Accent1 2 9 6" xfId="13644"/>
    <cellStyle name="40% - Accent1 2 9 6 2" xfId="24207"/>
    <cellStyle name="40% - Accent1 2 9 7" xfId="17544"/>
    <cellStyle name="40% - Accent1 20" xfId="917"/>
    <cellStyle name="40% - Accent1 21" xfId="918"/>
    <cellStyle name="40% - Accent1 22" xfId="919"/>
    <cellStyle name="40% - Accent1 23" xfId="920"/>
    <cellStyle name="40% - Accent1 24" xfId="921"/>
    <cellStyle name="40% - Accent1 25" xfId="922"/>
    <cellStyle name="40% - Accent1 26" xfId="923"/>
    <cellStyle name="40% - Accent1 3" xfId="924"/>
    <cellStyle name="40% - Accent1 3 10" xfId="925"/>
    <cellStyle name="40% - Accent1 3 2" xfId="926"/>
    <cellStyle name="40% - Accent1 3 2 2" xfId="8464"/>
    <cellStyle name="40% - Accent1 3 2 2 2" xfId="10683"/>
    <cellStyle name="40% - Accent1 3 2 2 2 2" xfId="21246"/>
    <cellStyle name="40% - Accent1 3 2 2 3" xfId="12902"/>
    <cellStyle name="40% - Accent1 3 2 2 3 2" xfId="23465"/>
    <cellStyle name="40% - Accent1 3 2 2 4" xfId="15121"/>
    <cellStyle name="40% - Accent1 3 2 2 4 2" xfId="25684"/>
    <cellStyle name="40% - Accent1 3 2 2 5" xfId="19027"/>
    <cellStyle name="40% - Accent1 3 2 3" xfId="7731"/>
    <cellStyle name="40% - Accent1 3 2 3 2" xfId="9950"/>
    <cellStyle name="40% - Accent1 3 2 3 2 2" xfId="20513"/>
    <cellStyle name="40% - Accent1 3 2 3 3" xfId="12169"/>
    <cellStyle name="40% - Accent1 3 2 3 3 2" xfId="22732"/>
    <cellStyle name="40% - Accent1 3 2 3 4" xfId="14388"/>
    <cellStyle name="40% - Accent1 3 2 3 4 2" xfId="24951"/>
    <cellStyle name="40% - Accent1 3 2 3 5" xfId="18294"/>
    <cellStyle name="40% - Accent1 3 2 4" xfId="9207"/>
    <cellStyle name="40% - Accent1 3 2 4 2" xfId="19770"/>
    <cellStyle name="40% - Accent1 3 2 5" xfId="11426"/>
    <cellStyle name="40% - Accent1 3 2 5 2" xfId="21989"/>
    <cellStyle name="40% - Accent1 3 2 6" xfId="13645"/>
    <cellStyle name="40% - Accent1 3 2 6 2" xfId="24208"/>
    <cellStyle name="40% - Accent1 3 2 7" xfId="17545"/>
    <cellStyle name="40% - Accent1 3 3" xfId="927"/>
    <cellStyle name="40% - Accent1 3 3 2" xfId="8465"/>
    <cellStyle name="40% - Accent1 3 3 2 2" xfId="10684"/>
    <cellStyle name="40% - Accent1 3 3 2 2 2" xfId="21247"/>
    <cellStyle name="40% - Accent1 3 3 2 3" xfId="12903"/>
    <cellStyle name="40% - Accent1 3 3 2 3 2" xfId="23466"/>
    <cellStyle name="40% - Accent1 3 3 2 4" xfId="15122"/>
    <cellStyle name="40% - Accent1 3 3 2 4 2" xfId="25685"/>
    <cellStyle name="40% - Accent1 3 3 2 5" xfId="19028"/>
    <cellStyle name="40% - Accent1 3 3 3" xfId="7732"/>
    <cellStyle name="40% - Accent1 3 3 3 2" xfId="9951"/>
    <cellStyle name="40% - Accent1 3 3 3 2 2" xfId="20514"/>
    <cellStyle name="40% - Accent1 3 3 3 3" xfId="12170"/>
    <cellStyle name="40% - Accent1 3 3 3 3 2" xfId="22733"/>
    <cellStyle name="40% - Accent1 3 3 3 4" xfId="14389"/>
    <cellStyle name="40% - Accent1 3 3 3 4 2" xfId="24952"/>
    <cellStyle name="40% - Accent1 3 3 3 5" xfId="18295"/>
    <cellStyle name="40% - Accent1 3 3 4" xfId="9208"/>
    <cellStyle name="40% - Accent1 3 3 4 2" xfId="19771"/>
    <cellStyle name="40% - Accent1 3 3 5" xfId="11427"/>
    <cellStyle name="40% - Accent1 3 3 5 2" xfId="21990"/>
    <cellStyle name="40% - Accent1 3 3 6" xfId="13646"/>
    <cellStyle name="40% - Accent1 3 3 6 2" xfId="24209"/>
    <cellStyle name="40% - Accent1 3 3 7" xfId="17546"/>
    <cellStyle name="40% - Accent1 3 4" xfId="928"/>
    <cellStyle name="40% - Accent1 3 4 2" xfId="8466"/>
    <cellStyle name="40% - Accent1 3 4 2 2" xfId="10685"/>
    <cellStyle name="40% - Accent1 3 4 2 2 2" xfId="21248"/>
    <cellStyle name="40% - Accent1 3 4 2 3" xfId="12904"/>
    <cellStyle name="40% - Accent1 3 4 2 3 2" xfId="23467"/>
    <cellStyle name="40% - Accent1 3 4 2 4" xfId="15123"/>
    <cellStyle name="40% - Accent1 3 4 2 4 2" xfId="25686"/>
    <cellStyle name="40% - Accent1 3 4 2 5" xfId="19029"/>
    <cellStyle name="40% - Accent1 3 4 3" xfId="7733"/>
    <cellStyle name="40% - Accent1 3 4 3 2" xfId="9952"/>
    <cellStyle name="40% - Accent1 3 4 3 2 2" xfId="20515"/>
    <cellStyle name="40% - Accent1 3 4 3 3" xfId="12171"/>
    <cellStyle name="40% - Accent1 3 4 3 3 2" xfId="22734"/>
    <cellStyle name="40% - Accent1 3 4 3 4" xfId="14390"/>
    <cellStyle name="40% - Accent1 3 4 3 4 2" xfId="24953"/>
    <cellStyle name="40% - Accent1 3 4 3 5" xfId="18296"/>
    <cellStyle name="40% - Accent1 3 4 4" xfId="9209"/>
    <cellStyle name="40% - Accent1 3 4 4 2" xfId="19772"/>
    <cellStyle name="40% - Accent1 3 4 5" xfId="11428"/>
    <cellStyle name="40% - Accent1 3 4 5 2" xfId="21991"/>
    <cellStyle name="40% - Accent1 3 4 6" xfId="13647"/>
    <cellStyle name="40% - Accent1 3 4 6 2" xfId="24210"/>
    <cellStyle name="40% - Accent1 3 4 7" xfId="17547"/>
    <cellStyle name="40% - Accent1 3 5" xfId="929"/>
    <cellStyle name="40% - Accent1 3 5 2" xfId="8467"/>
    <cellStyle name="40% - Accent1 3 5 2 2" xfId="10686"/>
    <cellStyle name="40% - Accent1 3 5 2 2 2" xfId="21249"/>
    <cellStyle name="40% - Accent1 3 5 2 3" xfId="12905"/>
    <cellStyle name="40% - Accent1 3 5 2 3 2" xfId="23468"/>
    <cellStyle name="40% - Accent1 3 5 2 4" xfId="15124"/>
    <cellStyle name="40% - Accent1 3 5 2 4 2" xfId="25687"/>
    <cellStyle name="40% - Accent1 3 5 2 5" xfId="19030"/>
    <cellStyle name="40% - Accent1 3 5 3" xfId="7734"/>
    <cellStyle name="40% - Accent1 3 5 3 2" xfId="9953"/>
    <cellStyle name="40% - Accent1 3 5 3 2 2" xfId="20516"/>
    <cellStyle name="40% - Accent1 3 5 3 3" xfId="12172"/>
    <cellStyle name="40% - Accent1 3 5 3 3 2" xfId="22735"/>
    <cellStyle name="40% - Accent1 3 5 3 4" xfId="14391"/>
    <cellStyle name="40% - Accent1 3 5 3 4 2" xfId="24954"/>
    <cellStyle name="40% - Accent1 3 5 3 5" xfId="18297"/>
    <cellStyle name="40% - Accent1 3 5 4" xfId="9210"/>
    <cellStyle name="40% - Accent1 3 5 4 2" xfId="19773"/>
    <cellStyle name="40% - Accent1 3 5 5" xfId="11429"/>
    <cellStyle name="40% - Accent1 3 5 5 2" xfId="21992"/>
    <cellStyle name="40% - Accent1 3 5 6" xfId="13648"/>
    <cellStyle name="40% - Accent1 3 5 6 2" xfId="24211"/>
    <cellStyle name="40% - Accent1 3 5 7" xfId="17548"/>
    <cellStyle name="40% - Accent1 3 6" xfId="930"/>
    <cellStyle name="40% - Accent1 3 7" xfId="931"/>
    <cellStyle name="40% - Accent1 3 8" xfId="932"/>
    <cellStyle name="40% - Accent1 3 9" xfId="933"/>
    <cellStyle name="40% - Accent1 4" xfId="934"/>
    <cellStyle name="40% - Accent1 4 2" xfId="935"/>
    <cellStyle name="40% - Accent1 4 3" xfId="936"/>
    <cellStyle name="40% - Accent1 4 4" xfId="937"/>
    <cellStyle name="40% - Accent1 4 5" xfId="938"/>
    <cellStyle name="40% - Accent1 4 6" xfId="939"/>
    <cellStyle name="40% - Accent1 5" xfId="940"/>
    <cellStyle name="40% - Accent1 5 2" xfId="941"/>
    <cellStyle name="40% - Accent1 5 3" xfId="942"/>
    <cellStyle name="40% - Accent1 5 4" xfId="943"/>
    <cellStyle name="40% - Accent1 5 5" xfId="944"/>
    <cellStyle name="40% - Accent1 5 6" xfId="945"/>
    <cellStyle name="40% - Accent1 6" xfId="946"/>
    <cellStyle name="40% - Accent1 6 2" xfId="947"/>
    <cellStyle name="40% - Accent1 6 3" xfId="948"/>
    <cellStyle name="40% - Accent1 6 4" xfId="949"/>
    <cellStyle name="40% - Accent1 6 5" xfId="950"/>
    <cellStyle name="40% - Accent1 6 6" xfId="951"/>
    <cellStyle name="40% - Accent1 7" xfId="952"/>
    <cellStyle name="40% - Accent1 7 10" xfId="11430"/>
    <cellStyle name="40% - Accent1 7 10 2" xfId="21993"/>
    <cellStyle name="40% - Accent1 7 11" xfId="13649"/>
    <cellStyle name="40% - Accent1 7 11 2" xfId="24212"/>
    <cellStyle name="40% - Accent1 7 12" xfId="17549"/>
    <cellStyle name="40% - Accent1 7 2" xfId="953"/>
    <cellStyle name="40% - Accent1 7 3" xfId="954"/>
    <cellStyle name="40% - Accent1 7 4" xfId="955"/>
    <cellStyle name="40% - Accent1 7 5" xfId="956"/>
    <cellStyle name="40% - Accent1 7 6" xfId="957"/>
    <cellStyle name="40% - Accent1 7 7" xfId="8468"/>
    <cellStyle name="40% - Accent1 7 7 2" xfId="10687"/>
    <cellStyle name="40% - Accent1 7 7 2 2" xfId="21250"/>
    <cellStyle name="40% - Accent1 7 7 3" xfId="12906"/>
    <cellStyle name="40% - Accent1 7 7 3 2" xfId="23469"/>
    <cellStyle name="40% - Accent1 7 7 4" xfId="15125"/>
    <cellStyle name="40% - Accent1 7 7 4 2" xfId="25688"/>
    <cellStyle name="40% - Accent1 7 7 5" xfId="19031"/>
    <cellStyle name="40% - Accent1 7 8" xfId="7735"/>
    <cellStyle name="40% - Accent1 7 8 2" xfId="9954"/>
    <cellStyle name="40% - Accent1 7 8 2 2" xfId="20517"/>
    <cellStyle name="40% - Accent1 7 8 3" xfId="12173"/>
    <cellStyle name="40% - Accent1 7 8 3 2" xfId="22736"/>
    <cellStyle name="40% - Accent1 7 8 4" xfId="14392"/>
    <cellStyle name="40% - Accent1 7 8 4 2" xfId="24955"/>
    <cellStyle name="40% - Accent1 7 8 5" xfId="18298"/>
    <cellStyle name="40% - Accent1 7 9" xfId="9211"/>
    <cellStyle name="40% - Accent1 7 9 2" xfId="19774"/>
    <cellStyle name="40% - Accent1 8" xfId="958"/>
    <cellStyle name="40% - Accent1 8 2" xfId="959"/>
    <cellStyle name="40% - Accent1 8 3" xfId="960"/>
    <cellStyle name="40% - Accent1 8 4" xfId="961"/>
    <cellStyle name="40% - Accent1 8 5" xfId="962"/>
    <cellStyle name="40% - Accent1 8 6" xfId="963"/>
    <cellStyle name="40% - Accent1 9" xfId="964"/>
    <cellStyle name="40% - Accent1 9 2" xfId="965"/>
    <cellStyle name="40% - Accent1 9 3" xfId="966"/>
    <cellStyle name="40% - Accent1 9 4" xfId="967"/>
    <cellStyle name="40% - Accent1 9 5" xfId="968"/>
    <cellStyle name="40% - Accent2 10" xfId="969"/>
    <cellStyle name="40% - Accent2 11" xfId="970"/>
    <cellStyle name="40% - Accent2 12" xfId="971"/>
    <cellStyle name="40% - Accent2 13" xfId="972"/>
    <cellStyle name="40% - Accent2 14" xfId="973"/>
    <cellStyle name="40% - Accent2 15" xfId="974"/>
    <cellStyle name="40% - Accent2 16" xfId="975"/>
    <cellStyle name="40% - Accent2 2" xfId="976"/>
    <cellStyle name="40% - Accent2 2 10" xfId="977"/>
    <cellStyle name="40% - Accent2 2 10 2" xfId="8469"/>
    <cellStyle name="40% - Accent2 2 10 2 2" xfId="10688"/>
    <cellStyle name="40% - Accent2 2 10 2 2 2" xfId="21251"/>
    <cellStyle name="40% - Accent2 2 10 2 3" xfId="12907"/>
    <cellStyle name="40% - Accent2 2 10 2 3 2" xfId="23470"/>
    <cellStyle name="40% - Accent2 2 10 2 4" xfId="15126"/>
    <cellStyle name="40% - Accent2 2 10 2 4 2" xfId="25689"/>
    <cellStyle name="40% - Accent2 2 10 2 5" xfId="19032"/>
    <cellStyle name="40% - Accent2 2 10 3" xfId="7736"/>
    <cellStyle name="40% - Accent2 2 10 3 2" xfId="9955"/>
    <cellStyle name="40% - Accent2 2 10 3 2 2" xfId="20518"/>
    <cellStyle name="40% - Accent2 2 10 3 3" xfId="12174"/>
    <cellStyle name="40% - Accent2 2 10 3 3 2" xfId="22737"/>
    <cellStyle name="40% - Accent2 2 10 3 4" xfId="14393"/>
    <cellStyle name="40% - Accent2 2 10 3 4 2" xfId="24956"/>
    <cellStyle name="40% - Accent2 2 10 3 5" xfId="18299"/>
    <cellStyle name="40% - Accent2 2 10 4" xfId="9212"/>
    <cellStyle name="40% - Accent2 2 10 4 2" xfId="19775"/>
    <cellStyle name="40% - Accent2 2 10 5" xfId="11431"/>
    <cellStyle name="40% - Accent2 2 10 5 2" xfId="21994"/>
    <cellStyle name="40% - Accent2 2 10 6" xfId="13650"/>
    <cellStyle name="40% - Accent2 2 10 6 2" xfId="24213"/>
    <cellStyle name="40% - Accent2 2 10 7" xfId="17550"/>
    <cellStyle name="40% - Accent2 2 11" xfId="978"/>
    <cellStyle name="40% - Accent2 2 11 2" xfId="979"/>
    <cellStyle name="40% - Accent2 2 11 2 2" xfId="8470"/>
    <cellStyle name="40% - Accent2 2 11 2 2 2" xfId="10689"/>
    <cellStyle name="40% - Accent2 2 11 2 2 2 2" xfId="21252"/>
    <cellStyle name="40% - Accent2 2 11 2 2 3" xfId="12908"/>
    <cellStyle name="40% - Accent2 2 11 2 2 3 2" xfId="23471"/>
    <cellStyle name="40% - Accent2 2 11 2 2 4" xfId="15127"/>
    <cellStyle name="40% - Accent2 2 11 2 2 4 2" xfId="25690"/>
    <cellStyle name="40% - Accent2 2 11 2 2 5" xfId="19033"/>
    <cellStyle name="40% - Accent2 2 11 2 3" xfId="7737"/>
    <cellStyle name="40% - Accent2 2 11 2 3 2" xfId="9956"/>
    <cellStyle name="40% - Accent2 2 11 2 3 2 2" xfId="20519"/>
    <cellStyle name="40% - Accent2 2 11 2 3 3" xfId="12175"/>
    <cellStyle name="40% - Accent2 2 11 2 3 3 2" xfId="22738"/>
    <cellStyle name="40% - Accent2 2 11 2 3 4" xfId="14394"/>
    <cellStyle name="40% - Accent2 2 11 2 3 4 2" xfId="24957"/>
    <cellStyle name="40% - Accent2 2 11 2 3 5" xfId="18300"/>
    <cellStyle name="40% - Accent2 2 11 2 4" xfId="9213"/>
    <cellStyle name="40% - Accent2 2 11 2 4 2" xfId="19776"/>
    <cellStyle name="40% - Accent2 2 11 2 5" xfId="11432"/>
    <cellStyle name="40% - Accent2 2 11 2 5 2" xfId="21995"/>
    <cellStyle name="40% - Accent2 2 11 2 6" xfId="13651"/>
    <cellStyle name="40% - Accent2 2 11 2 6 2" xfId="24214"/>
    <cellStyle name="40% - Accent2 2 11 2 7" xfId="17551"/>
    <cellStyle name="40% - Accent2 2 11 3" xfId="980"/>
    <cellStyle name="40% - Accent2 2 11 3 2" xfId="8471"/>
    <cellStyle name="40% - Accent2 2 11 3 2 2" xfId="10690"/>
    <cellStyle name="40% - Accent2 2 11 3 2 2 2" xfId="21253"/>
    <cellStyle name="40% - Accent2 2 11 3 2 3" xfId="12909"/>
    <cellStyle name="40% - Accent2 2 11 3 2 3 2" xfId="23472"/>
    <cellStyle name="40% - Accent2 2 11 3 2 4" xfId="15128"/>
    <cellStyle name="40% - Accent2 2 11 3 2 4 2" xfId="25691"/>
    <cellStyle name="40% - Accent2 2 11 3 2 5" xfId="19034"/>
    <cellStyle name="40% - Accent2 2 11 3 3" xfId="7738"/>
    <cellStyle name="40% - Accent2 2 11 3 3 2" xfId="9957"/>
    <cellStyle name="40% - Accent2 2 11 3 3 2 2" xfId="20520"/>
    <cellStyle name="40% - Accent2 2 11 3 3 3" xfId="12176"/>
    <cellStyle name="40% - Accent2 2 11 3 3 3 2" xfId="22739"/>
    <cellStyle name="40% - Accent2 2 11 3 3 4" xfId="14395"/>
    <cellStyle name="40% - Accent2 2 11 3 3 4 2" xfId="24958"/>
    <cellStyle name="40% - Accent2 2 11 3 3 5" xfId="18301"/>
    <cellStyle name="40% - Accent2 2 11 3 4" xfId="9214"/>
    <cellStyle name="40% - Accent2 2 11 3 4 2" xfId="19777"/>
    <cellStyle name="40% - Accent2 2 11 3 5" xfId="11433"/>
    <cellStyle name="40% - Accent2 2 11 3 5 2" xfId="21996"/>
    <cellStyle name="40% - Accent2 2 11 3 6" xfId="13652"/>
    <cellStyle name="40% - Accent2 2 11 3 6 2" xfId="24215"/>
    <cellStyle name="40% - Accent2 2 11 3 7" xfId="17552"/>
    <cellStyle name="40% - Accent2 2 11 4" xfId="981"/>
    <cellStyle name="40% - Accent2 2 11 4 2" xfId="8472"/>
    <cellStyle name="40% - Accent2 2 11 4 2 2" xfId="10691"/>
    <cellStyle name="40% - Accent2 2 11 4 2 2 2" xfId="21254"/>
    <cellStyle name="40% - Accent2 2 11 4 2 3" xfId="12910"/>
    <cellStyle name="40% - Accent2 2 11 4 2 3 2" xfId="23473"/>
    <cellStyle name="40% - Accent2 2 11 4 2 4" xfId="15129"/>
    <cellStyle name="40% - Accent2 2 11 4 2 4 2" xfId="25692"/>
    <cellStyle name="40% - Accent2 2 11 4 2 5" xfId="19035"/>
    <cellStyle name="40% - Accent2 2 11 4 3" xfId="7739"/>
    <cellStyle name="40% - Accent2 2 11 4 3 2" xfId="9958"/>
    <cellStyle name="40% - Accent2 2 11 4 3 2 2" xfId="20521"/>
    <cellStyle name="40% - Accent2 2 11 4 3 3" xfId="12177"/>
    <cellStyle name="40% - Accent2 2 11 4 3 3 2" xfId="22740"/>
    <cellStyle name="40% - Accent2 2 11 4 3 4" xfId="14396"/>
    <cellStyle name="40% - Accent2 2 11 4 3 4 2" xfId="24959"/>
    <cellStyle name="40% - Accent2 2 11 4 3 5" xfId="18302"/>
    <cellStyle name="40% - Accent2 2 11 4 4" xfId="9215"/>
    <cellStyle name="40% - Accent2 2 11 4 4 2" xfId="19778"/>
    <cellStyle name="40% - Accent2 2 11 4 5" xfId="11434"/>
    <cellStyle name="40% - Accent2 2 11 4 5 2" xfId="21997"/>
    <cellStyle name="40% - Accent2 2 11 4 6" xfId="13653"/>
    <cellStyle name="40% - Accent2 2 11 4 6 2" xfId="24216"/>
    <cellStyle name="40% - Accent2 2 11 4 7" xfId="17553"/>
    <cellStyle name="40% - Accent2 2 11 5" xfId="982"/>
    <cellStyle name="40% - Accent2 2 11 5 2" xfId="8473"/>
    <cellStyle name="40% - Accent2 2 11 5 2 2" xfId="10692"/>
    <cellStyle name="40% - Accent2 2 11 5 2 2 2" xfId="21255"/>
    <cellStyle name="40% - Accent2 2 11 5 2 3" xfId="12911"/>
    <cellStyle name="40% - Accent2 2 11 5 2 3 2" xfId="23474"/>
    <cellStyle name="40% - Accent2 2 11 5 2 4" xfId="15130"/>
    <cellStyle name="40% - Accent2 2 11 5 2 4 2" xfId="25693"/>
    <cellStyle name="40% - Accent2 2 11 5 2 5" xfId="19036"/>
    <cellStyle name="40% - Accent2 2 11 5 3" xfId="7740"/>
    <cellStyle name="40% - Accent2 2 11 5 3 2" xfId="9959"/>
    <cellStyle name="40% - Accent2 2 11 5 3 2 2" xfId="20522"/>
    <cellStyle name="40% - Accent2 2 11 5 3 3" xfId="12178"/>
    <cellStyle name="40% - Accent2 2 11 5 3 3 2" xfId="22741"/>
    <cellStyle name="40% - Accent2 2 11 5 3 4" xfId="14397"/>
    <cellStyle name="40% - Accent2 2 11 5 3 4 2" xfId="24960"/>
    <cellStyle name="40% - Accent2 2 11 5 3 5" xfId="18303"/>
    <cellStyle name="40% - Accent2 2 11 5 4" xfId="9216"/>
    <cellStyle name="40% - Accent2 2 11 5 4 2" xfId="19779"/>
    <cellStyle name="40% - Accent2 2 11 5 5" xfId="11435"/>
    <cellStyle name="40% - Accent2 2 11 5 5 2" xfId="21998"/>
    <cellStyle name="40% - Accent2 2 11 5 6" xfId="13654"/>
    <cellStyle name="40% - Accent2 2 11 5 6 2" xfId="24217"/>
    <cellStyle name="40% - Accent2 2 11 5 7" xfId="17554"/>
    <cellStyle name="40% - Accent2 2 12" xfId="983"/>
    <cellStyle name="40% - Accent2 2 13" xfId="984"/>
    <cellStyle name="40% - Accent2 2 14" xfId="985"/>
    <cellStyle name="40% - Accent2 2 15" xfId="986"/>
    <cellStyle name="40% - Accent2 2 15 2" xfId="8474"/>
    <cellStyle name="40% - Accent2 2 15 2 2" xfId="10693"/>
    <cellStyle name="40% - Accent2 2 15 2 2 2" xfId="21256"/>
    <cellStyle name="40% - Accent2 2 15 2 3" xfId="12912"/>
    <cellStyle name="40% - Accent2 2 15 2 3 2" xfId="23475"/>
    <cellStyle name="40% - Accent2 2 15 2 4" xfId="15131"/>
    <cellStyle name="40% - Accent2 2 15 2 4 2" xfId="25694"/>
    <cellStyle name="40% - Accent2 2 15 2 5" xfId="19037"/>
    <cellStyle name="40% - Accent2 2 15 3" xfId="7741"/>
    <cellStyle name="40% - Accent2 2 15 3 2" xfId="9960"/>
    <cellStyle name="40% - Accent2 2 15 3 2 2" xfId="20523"/>
    <cellStyle name="40% - Accent2 2 15 3 3" xfId="12179"/>
    <cellStyle name="40% - Accent2 2 15 3 3 2" xfId="22742"/>
    <cellStyle name="40% - Accent2 2 15 3 4" xfId="14398"/>
    <cellStyle name="40% - Accent2 2 15 3 4 2" xfId="24961"/>
    <cellStyle name="40% - Accent2 2 15 3 5" xfId="18304"/>
    <cellStyle name="40% - Accent2 2 15 4" xfId="9217"/>
    <cellStyle name="40% - Accent2 2 15 4 2" xfId="19780"/>
    <cellStyle name="40% - Accent2 2 15 5" xfId="11436"/>
    <cellStyle name="40% - Accent2 2 15 5 2" xfId="21999"/>
    <cellStyle name="40% - Accent2 2 15 6" xfId="13655"/>
    <cellStyle name="40% - Accent2 2 15 6 2" xfId="24218"/>
    <cellStyle name="40% - Accent2 2 15 7" xfId="17555"/>
    <cellStyle name="40% - Accent2 2 16" xfId="987"/>
    <cellStyle name="40% - Accent2 2 2" xfId="988"/>
    <cellStyle name="40% - Accent2 2 2 10" xfId="8475"/>
    <cellStyle name="40% - Accent2 2 2 10 2" xfId="10694"/>
    <cellStyle name="40% - Accent2 2 2 10 2 2" xfId="21257"/>
    <cellStyle name="40% - Accent2 2 2 10 3" xfId="12913"/>
    <cellStyle name="40% - Accent2 2 2 10 3 2" xfId="23476"/>
    <cellStyle name="40% - Accent2 2 2 10 4" xfId="15132"/>
    <cellStyle name="40% - Accent2 2 2 10 4 2" xfId="25695"/>
    <cellStyle name="40% - Accent2 2 2 10 5" xfId="19038"/>
    <cellStyle name="40% - Accent2 2 2 11" xfId="7742"/>
    <cellStyle name="40% - Accent2 2 2 11 2" xfId="9961"/>
    <cellStyle name="40% - Accent2 2 2 11 2 2" xfId="20524"/>
    <cellStyle name="40% - Accent2 2 2 11 3" xfId="12180"/>
    <cellStyle name="40% - Accent2 2 2 11 3 2" xfId="22743"/>
    <cellStyle name="40% - Accent2 2 2 11 4" xfId="14399"/>
    <cellStyle name="40% - Accent2 2 2 11 4 2" xfId="24962"/>
    <cellStyle name="40% - Accent2 2 2 11 5" xfId="18305"/>
    <cellStyle name="40% - Accent2 2 2 12" xfId="9218"/>
    <cellStyle name="40% - Accent2 2 2 12 2" xfId="19781"/>
    <cellStyle name="40% - Accent2 2 2 13" xfId="11437"/>
    <cellStyle name="40% - Accent2 2 2 13 2" xfId="22000"/>
    <cellStyle name="40% - Accent2 2 2 14" xfId="13656"/>
    <cellStyle name="40% - Accent2 2 2 14 2" xfId="24219"/>
    <cellStyle name="40% - Accent2 2 2 15" xfId="17556"/>
    <cellStyle name="40% - Accent2 2 2 2" xfId="989"/>
    <cellStyle name="40% - Accent2 2 2 2 2" xfId="8476"/>
    <cellStyle name="40% - Accent2 2 2 2 2 2" xfId="10695"/>
    <cellStyle name="40% - Accent2 2 2 2 2 2 2" xfId="21258"/>
    <cellStyle name="40% - Accent2 2 2 2 2 3" xfId="12914"/>
    <cellStyle name="40% - Accent2 2 2 2 2 3 2" xfId="23477"/>
    <cellStyle name="40% - Accent2 2 2 2 2 4" xfId="15133"/>
    <cellStyle name="40% - Accent2 2 2 2 2 4 2" xfId="25696"/>
    <cellStyle name="40% - Accent2 2 2 2 2 5" xfId="19039"/>
    <cellStyle name="40% - Accent2 2 2 2 3" xfId="7743"/>
    <cellStyle name="40% - Accent2 2 2 2 3 2" xfId="9962"/>
    <cellStyle name="40% - Accent2 2 2 2 3 2 2" xfId="20525"/>
    <cellStyle name="40% - Accent2 2 2 2 3 3" xfId="12181"/>
    <cellStyle name="40% - Accent2 2 2 2 3 3 2" xfId="22744"/>
    <cellStyle name="40% - Accent2 2 2 2 3 4" xfId="14400"/>
    <cellStyle name="40% - Accent2 2 2 2 3 4 2" xfId="24963"/>
    <cellStyle name="40% - Accent2 2 2 2 3 5" xfId="18306"/>
    <cellStyle name="40% - Accent2 2 2 2 4" xfId="9219"/>
    <cellStyle name="40% - Accent2 2 2 2 4 2" xfId="19782"/>
    <cellStyle name="40% - Accent2 2 2 2 5" xfId="11438"/>
    <cellStyle name="40% - Accent2 2 2 2 5 2" xfId="22001"/>
    <cellStyle name="40% - Accent2 2 2 2 6" xfId="13657"/>
    <cellStyle name="40% - Accent2 2 2 2 6 2" xfId="24220"/>
    <cellStyle name="40% - Accent2 2 2 2 7" xfId="17557"/>
    <cellStyle name="40% - Accent2 2 2 3" xfId="990"/>
    <cellStyle name="40% - Accent2 2 2 3 2" xfId="8477"/>
    <cellStyle name="40% - Accent2 2 2 3 2 2" xfId="10696"/>
    <cellStyle name="40% - Accent2 2 2 3 2 2 2" xfId="21259"/>
    <cellStyle name="40% - Accent2 2 2 3 2 3" xfId="12915"/>
    <cellStyle name="40% - Accent2 2 2 3 2 3 2" xfId="23478"/>
    <cellStyle name="40% - Accent2 2 2 3 2 4" xfId="15134"/>
    <cellStyle name="40% - Accent2 2 2 3 2 4 2" xfId="25697"/>
    <cellStyle name="40% - Accent2 2 2 3 2 5" xfId="19040"/>
    <cellStyle name="40% - Accent2 2 2 3 3" xfId="7744"/>
    <cellStyle name="40% - Accent2 2 2 3 3 2" xfId="9963"/>
    <cellStyle name="40% - Accent2 2 2 3 3 2 2" xfId="20526"/>
    <cellStyle name="40% - Accent2 2 2 3 3 3" xfId="12182"/>
    <cellStyle name="40% - Accent2 2 2 3 3 3 2" xfId="22745"/>
    <cellStyle name="40% - Accent2 2 2 3 3 4" xfId="14401"/>
    <cellStyle name="40% - Accent2 2 2 3 3 4 2" xfId="24964"/>
    <cellStyle name="40% - Accent2 2 2 3 3 5" xfId="18307"/>
    <cellStyle name="40% - Accent2 2 2 3 4" xfId="9220"/>
    <cellStyle name="40% - Accent2 2 2 3 4 2" xfId="19783"/>
    <cellStyle name="40% - Accent2 2 2 3 5" xfId="11439"/>
    <cellStyle name="40% - Accent2 2 2 3 5 2" xfId="22002"/>
    <cellStyle name="40% - Accent2 2 2 3 6" xfId="13658"/>
    <cellStyle name="40% - Accent2 2 2 3 6 2" xfId="24221"/>
    <cellStyle name="40% - Accent2 2 2 3 7" xfId="17558"/>
    <cellStyle name="40% - Accent2 2 2 4" xfId="991"/>
    <cellStyle name="40% - Accent2 2 2 4 2" xfId="8478"/>
    <cellStyle name="40% - Accent2 2 2 4 2 2" xfId="10697"/>
    <cellStyle name="40% - Accent2 2 2 4 2 2 2" xfId="21260"/>
    <cellStyle name="40% - Accent2 2 2 4 2 3" xfId="12916"/>
    <cellStyle name="40% - Accent2 2 2 4 2 3 2" xfId="23479"/>
    <cellStyle name="40% - Accent2 2 2 4 2 4" xfId="15135"/>
    <cellStyle name="40% - Accent2 2 2 4 2 4 2" xfId="25698"/>
    <cellStyle name="40% - Accent2 2 2 4 2 5" xfId="19041"/>
    <cellStyle name="40% - Accent2 2 2 4 3" xfId="7745"/>
    <cellStyle name="40% - Accent2 2 2 4 3 2" xfId="9964"/>
    <cellStyle name="40% - Accent2 2 2 4 3 2 2" xfId="20527"/>
    <cellStyle name="40% - Accent2 2 2 4 3 3" xfId="12183"/>
    <cellStyle name="40% - Accent2 2 2 4 3 3 2" xfId="22746"/>
    <cellStyle name="40% - Accent2 2 2 4 3 4" xfId="14402"/>
    <cellStyle name="40% - Accent2 2 2 4 3 4 2" xfId="24965"/>
    <cellStyle name="40% - Accent2 2 2 4 3 5" xfId="18308"/>
    <cellStyle name="40% - Accent2 2 2 4 4" xfId="9221"/>
    <cellStyle name="40% - Accent2 2 2 4 4 2" xfId="19784"/>
    <cellStyle name="40% - Accent2 2 2 4 5" xfId="11440"/>
    <cellStyle name="40% - Accent2 2 2 4 5 2" xfId="22003"/>
    <cellStyle name="40% - Accent2 2 2 4 6" xfId="13659"/>
    <cellStyle name="40% - Accent2 2 2 4 6 2" xfId="24222"/>
    <cellStyle name="40% - Accent2 2 2 4 7" xfId="17559"/>
    <cellStyle name="40% - Accent2 2 2 5" xfId="992"/>
    <cellStyle name="40% - Accent2 2 2 5 2" xfId="8479"/>
    <cellStyle name="40% - Accent2 2 2 5 2 2" xfId="10698"/>
    <cellStyle name="40% - Accent2 2 2 5 2 2 2" xfId="21261"/>
    <cellStyle name="40% - Accent2 2 2 5 2 3" xfId="12917"/>
    <cellStyle name="40% - Accent2 2 2 5 2 3 2" xfId="23480"/>
    <cellStyle name="40% - Accent2 2 2 5 2 4" xfId="15136"/>
    <cellStyle name="40% - Accent2 2 2 5 2 4 2" xfId="25699"/>
    <cellStyle name="40% - Accent2 2 2 5 2 5" xfId="19042"/>
    <cellStyle name="40% - Accent2 2 2 5 3" xfId="7746"/>
    <cellStyle name="40% - Accent2 2 2 5 3 2" xfId="9965"/>
    <cellStyle name="40% - Accent2 2 2 5 3 2 2" xfId="20528"/>
    <cellStyle name="40% - Accent2 2 2 5 3 3" xfId="12184"/>
    <cellStyle name="40% - Accent2 2 2 5 3 3 2" xfId="22747"/>
    <cellStyle name="40% - Accent2 2 2 5 3 4" xfId="14403"/>
    <cellStyle name="40% - Accent2 2 2 5 3 4 2" xfId="24966"/>
    <cellStyle name="40% - Accent2 2 2 5 3 5" xfId="18309"/>
    <cellStyle name="40% - Accent2 2 2 5 4" xfId="9222"/>
    <cellStyle name="40% - Accent2 2 2 5 4 2" xfId="19785"/>
    <cellStyle name="40% - Accent2 2 2 5 5" xfId="11441"/>
    <cellStyle name="40% - Accent2 2 2 5 5 2" xfId="22004"/>
    <cellStyle name="40% - Accent2 2 2 5 6" xfId="13660"/>
    <cellStyle name="40% - Accent2 2 2 5 6 2" xfId="24223"/>
    <cellStyle name="40% - Accent2 2 2 5 7" xfId="17560"/>
    <cellStyle name="40% - Accent2 2 2 6" xfId="993"/>
    <cellStyle name="40% - Accent2 2 2 6 2" xfId="8480"/>
    <cellStyle name="40% - Accent2 2 2 6 2 2" xfId="10699"/>
    <cellStyle name="40% - Accent2 2 2 6 2 2 2" xfId="21262"/>
    <cellStyle name="40% - Accent2 2 2 6 2 3" xfId="12918"/>
    <cellStyle name="40% - Accent2 2 2 6 2 3 2" xfId="23481"/>
    <cellStyle name="40% - Accent2 2 2 6 2 4" xfId="15137"/>
    <cellStyle name="40% - Accent2 2 2 6 2 4 2" xfId="25700"/>
    <cellStyle name="40% - Accent2 2 2 6 2 5" xfId="19043"/>
    <cellStyle name="40% - Accent2 2 2 6 3" xfId="7747"/>
    <cellStyle name="40% - Accent2 2 2 6 3 2" xfId="9966"/>
    <cellStyle name="40% - Accent2 2 2 6 3 2 2" xfId="20529"/>
    <cellStyle name="40% - Accent2 2 2 6 3 3" xfId="12185"/>
    <cellStyle name="40% - Accent2 2 2 6 3 3 2" xfId="22748"/>
    <cellStyle name="40% - Accent2 2 2 6 3 4" xfId="14404"/>
    <cellStyle name="40% - Accent2 2 2 6 3 4 2" xfId="24967"/>
    <cellStyle name="40% - Accent2 2 2 6 3 5" xfId="18310"/>
    <cellStyle name="40% - Accent2 2 2 6 4" xfId="9223"/>
    <cellStyle name="40% - Accent2 2 2 6 4 2" xfId="19786"/>
    <cellStyle name="40% - Accent2 2 2 6 5" xfId="11442"/>
    <cellStyle name="40% - Accent2 2 2 6 5 2" xfId="22005"/>
    <cellStyle name="40% - Accent2 2 2 6 6" xfId="13661"/>
    <cellStyle name="40% - Accent2 2 2 6 6 2" xfId="24224"/>
    <cellStyle name="40% - Accent2 2 2 6 7" xfId="17561"/>
    <cellStyle name="40% - Accent2 2 2 7" xfId="994"/>
    <cellStyle name="40% - Accent2 2 2 7 2" xfId="8481"/>
    <cellStyle name="40% - Accent2 2 2 7 2 2" xfId="10700"/>
    <cellStyle name="40% - Accent2 2 2 7 2 2 2" xfId="21263"/>
    <cellStyle name="40% - Accent2 2 2 7 2 3" xfId="12919"/>
    <cellStyle name="40% - Accent2 2 2 7 2 3 2" xfId="23482"/>
    <cellStyle name="40% - Accent2 2 2 7 2 4" xfId="15138"/>
    <cellStyle name="40% - Accent2 2 2 7 2 4 2" xfId="25701"/>
    <cellStyle name="40% - Accent2 2 2 7 2 5" xfId="19044"/>
    <cellStyle name="40% - Accent2 2 2 7 3" xfId="7748"/>
    <cellStyle name="40% - Accent2 2 2 7 3 2" xfId="9967"/>
    <cellStyle name="40% - Accent2 2 2 7 3 2 2" xfId="20530"/>
    <cellStyle name="40% - Accent2 2 2 7 3 3" xfId="12186"/>
    <cellStyle name="40% - Accent2 2 2 7 3 3 2" xfId="22749"/>
    <cellStyle name="40% - Accent2 2 2 7 3 4" xfId="14405"/>
    <cellStyle name="40% - Accent2 2 2 7 3 4 2" xfId="24968"/>
    <cellStyle name="40% - Accent2 2 2 7 3 5" xfId="18311"/>
    <cellStyle name="40% - Accent2 2 2 7 4" xfId="9224"/>
    <cellStyle name="40% - Accent2 2 2 7 4 2" xfId="19787"/>
    <cellStyle name="40% - Accent2 2 2 7 5" xfId="11443"/>
    <cellStyle name="40% - Accent2 2 2 7 5 2" xfId="22006"/>
    <cellStyle name="40% - Accent2 2 2 7 6" xfId="13662"/>
    <cellStyle name="40% - Accent2 2 2 7 6 2" xfId="24225"/>
    <cellStyle name="40% - Accent2 2 2 7 7" xfId="17562"/>
    <cellStyle name="40% - Accent2 2 2 8" xfId="995"/>
    <cellStyle name="40% - Accent2 2 2 8 2" xfId="8482"/>
    <cellStyle name="40% - Accent2 2 2 8 2 2" xfId="10701"/>
    <cellStyle name="40% - Accent2 2 2 8 2 2 2" xfId="21264"/>
    <cellStyle name="40% - Accent2 2 2 8 2 3" xfId="12920"/>
    <cellStyle name="40% - Accent2 2 2 8 2 3 2" xfId="23483"/>
    <cellStyle name="40% - Accent2 2 2 8 2 4" xfId="15139"/>
    <cellStyle name="40% - Accent2 2 2 8 2 4 2" xfId="25702"/>
    <cellStyle name="40% - Accent2 2 2 8 2 5" xfId="19045"/>
    <cellStyle name="40% - Accent2 2 2 8 3" xfId="7749"/>
    <cellStyle name="40% - Accent2 2 2 8 3 2" xfId="9968"/>
    <cellStyle name="40% - Accent2 2 2 8 3 2 2" xfId="20531"/>
    <cellStyle name="40% - Accent2 2 2 8 3 3" xfId="12187"/>
    <cellStyle name="40% - Accent2 2 2 8 3 3 2" xfId="22750"/>
    <cellStyle name="40% - Accent2 2 2 8 3 4" xfId="14406"/>
    <cellStyle name="40% - Accent2 2 2 8 3 4 2" xfId="24969"/>
    <cellStyle name="40% - Accent2 2 2 8 3 5" xfId="18312"/>
    <cellStyle name="40% - Accent2 2 2 8 4" xfId="9225"/>
    <cellStyle name="40% - Accent2 2 2 8 4 2" xfId="19788"/>
    <cellStyle name="40% - Accent2 2 2 8 5" xfId="11444"/>
    <cellStyle name="40% - Accent2 2 2 8 5 2" xfId="22007"/>
    <cellStyle name="40% - Accent2 2 2 8 6" xfId="13663"/>
    <cellStyle name="40% - Accent2 2 2 8 6 2" xfId="24226"/>
    <cellStyle name="40% - Accent2 2 2 8 7" xfId="17563"/>
    <cellStyle name="40% - Accent2 2 2 9" xfId="996"/>
    <cellStyle name="40% - Accent2 2 2 9 2" xfId="8483"/>
    <cellStyle name="40% - Accent2 2 2 9 2 2" xfId="10702"/>
    <cellStyle name="40% - Accent2 2 2 9 2 2 2" xfId="21265"/>
    <cellStyle name="40% - Accent2 2 2 9 2 3" xfId="12921"/>
    <cellStyle name="40% - Accent2 2 2 9 2 3 2" xfId="23484"/>
    <cellStyle name="40% - Accent2 2 2 9 2 4" xfId="15140"/>
    <cellStyle name="40% - Accent2 2 2 9 2 4 2" xfId="25703"/>
    <cellStyle name="40% - Accent2 2 2 9 2 5" xfId="19046"/>
    <cellStyle name="40% - Accent2 2 2 9 3" xfId="7750"/>
    <cellStyle name="40% - Accent2 2 2 9 3 2" xfId="9969"/>
    <cellStyle name="40% - Accent2 2 2 9 3 2 2" xfId="20532"/>
    <cellStyle name="40% - Accent2 2 2 9 3 3" xfId="12188"/>
    <cellStyle name="40% - Accent2 2 2 9 3 3 2" xfId="22751"/>
    <cellStyle name="40% - Accent2 2 2 9 3 4" xfId="14407"/>
    <cellStyle name="40% - Accent2 2 2 9 3 4 2" xfId="24970"/>
    <cellStyle name="40% - Accent2 2 2 9 3 5" xfId="18313"/>
    <cellStyle name="40% - Accent2 2 2 9 4" xfId="9226"/>
    <cellStyle name="40% - Accent2 2 2 9 4 2" xfId="19789"/>
    <cellStyle name="40% - Accent2 2 2 9 5" xfId="11445"/>
    <cellStyle name="40% - Accent2 2 2 9 5 2" xfId="22008"/>
    <cellStyle name="40% - Accent2 2 2 9 6" xfId="13664"/>
    <cellStyle name="40% - Accent2 2 2 9 6 2" xfId="24227"/>
    <cellStyle name="40% - Accent2 2 2 9 7" xfId="17564"/>
    <cellStyle name="40% - Accent2 2 3" xfId="997"/>
    <cellStyle name="40% - Accent2 2 3 10" xfId="8484"/>
    <cellStyle name="40% - Accent2 2 3 10 2" xfId="10703"/>
    <cellStyle name="40% - Accent2 2 3 10 2 2" xfId="21266"/>
    <cellStyle name="40% - Accent2 2 3 10 3" xfId="12922"/>
    <cellStyle name="40% - Accent2 2 3 10 3 2" xfId="23485"/>
    <cellStyle name="40% - Accent2 2 3 10 4" xfId="15141"/>
    <cellStyle name="40% - Accent2 2 3 10 4 2" xfId="25704"/>
    <cellStyle name="40% - Accent2 2 3 10 5" xfId="19047"/>
    <cellStyle name="40% - Accent2 2 3 11" xfId="7751"/>
    <cellStyle name="40% - Accent2 2 3 11 2" xfId="9970"/>
    <cellStyle name="40% - Accent2 2 3 11 2 2" xfId="20533"/>
    <cellStyle name="40% - Accent2 2 3 11 3" xfId="12189"/>
    <cellStyle name="40% - Accent2 2 3 11 3 2" xfId="22752"/>
    <cellStyle name="40% - Accent2 2 3 11 4" xfId="14408"/>
    <cellStyle name="40% - Accent2 2 3 11 4 2" xfId="24971"/>
    <cellStyle name="40% - Accent2 2 3 11 5" xfId="18314"/>
    <cellStyle name="40% - Accent2 2 3 12" xfId="9227"/>
    <cellStyle name="40% - Accent2 2 3 12 2" xfId="19790"/>
    <cellStyle name="40% - Accent2 2 3 13" xfId="11446"/>
    <cellStyle name="40% - Accent2 2 3 13 2" xfId="22009"/>
    <cellStyle name="40% - Accent2 2 3 14" xfId="13665"/>
    <cellStyle name="40% - Accent2 2 3 14 2" xfId="24228"/>
    <cellStyle name="40% - Accent2 2 3 15" xfId="17565"/>
    <cellStyle name="40% - Accent2 2 3 2" xfId="998"/>
    <cellStyle name="40% - Accent2 2 3 2 2" xfId="8485"/>
    <cellStyle name="40% - Accent2 2 3 2 2 2" xfId="10704"/>
    <cellStyle name="40% - Accent2 2 3 2 2 2 2" xfId="21267"/>
    <cellStyle name="40% - Accent2 2 3 2 2 3" xfId="12923"/>
    <cellStyle name="40% - Accent2 2 3 2 2 3 2" xfId="23486"/>
    <cellStyle name="40% - Accent2 2 3 2 2 4" xfId="15142"/>
    <cellStyle name="40% - Accent2 2 3 2 2 4 2" xfId="25705"/>
    <cellStyle name="40% - Accent2 2 3 2 2 5" xfId="19048"/>
    <cellStyle name="40% - Accent2 2 3 2 3" xfId="7752"/>
    <cellStyle name="40% - Accent2 2 3 2 3 2" xfId="9971"/>
    <cellStyle name="40% - Accent2 2 3 2 3 2 2" xfId="20534"/>
    <cellStyle name="40% - Accent2 2 3 2 3 3" xfId="12190"/>
    <cellStyle name="40% - Accent2 2 3 2 3 3 2" xfId="22753"/>
    <cellStyle name="40% - Accent2 2 3 2 3 4" xfId="14409"/>
    <cellStyle name="40% - Accent2 2 3 2 3 4 2" xfId="24972"/>
    <cellStyle name="40% - Accent2 2 3 2 3 5" xfId="18315"/>
    <cellStyle name="40% - Accent2 2 3 2 4" xfId="9228"/>
    <cellStyle name="40% - Accent2 2 3 2 4 2" xfId="19791"/>
    <cellStyle name="40% - Accent2 2 3 2 5" xfId="11447"/>
    <cellStyle name="40% - Accent2 2 3 2 5 2" xfId="22010"/>
    <cellStyle name="40% - Accent2 2 3 2 6" xfId="13666"/>
    <cellStyle name="40% - Accent2 2 3 2 6 2" xfId="24229"/>
    <cellStyle name="40% - Accent2 2 3 2 7" xfId="17566"/>
    <cellStyle name="40% - Accent2 2 3 3" xfId="999"/>
    <cellStyle name="40% - Accent2 2 3 3 2" xfId="8486"/>
    <cellStyle name="40% - Accent2 2 3 3 2 2" xfId="10705"/>
    <cellStyle name="40% - Accent2 2 3 3 2 2 2" xfId="21268"/>
    <cellStyle name="40% - Accent2 2 3 3 2 3" xfId="12924"/>
    <cellStyle name="40% - Accent2 2 3 3 2 3 2" xfId="23487"/>
    <cellStyle name="40% - Accent2 2 3 3 2 4" xfId="15143"/>
    <cellStyle name="40% - Accent2 2 3 3 2 4 2" xfId="25706"/>
    <cellStyle name="40% - Accent2 2 3 3 2 5" xfId="19049"/>
    <cellStyle name="40% - Accent2 2 3 3 3" xfId="7753"/>
    <cellStyle name="40% - Accent2 2 3 3 3 2" xfId="9972"/>
    <cellStyle name="40% - Accent2 2 3 3 3 2 2" xfId="20535"/>
    <cellStyle name="40% - Accent2 2 3 3 3 3" xfId="12191"/>
    <cellStyle name="40% - Accent2 2 3 3 3 3 2" xfId="22754"/>
    <cellStyle name="40% - Accent2 2 3 3 3 4" xfId="14410"/>
    <cellStyle name="40% - Accent2 2 3 3 3 4 2" xfId="24973"/>
    <cellStyle name="40% - Accent2 2 3 3 3 5" xfId="18316"/>
    <cellStyle name="40% - Accent2 2 3 3 4" xfId="9229"/>
    <cellStyle name="40% - Accent2 2 3 3 4 2" xfId="19792"/>
    <cellStyle name="40% - Accent2 2 3 3 5" xfId="11448"/>
    <cellStyle name="40% - Accent2 2 3 3 5 2" xfId="22011"/>
    <cellStyle name="40% - Accent2 2 3 3 6" xfId="13667"/>
    <cellStyle name="40% - Accent2 2 3 3 6 2" xfId="24230"/>
    <cellStyle name="40% - Accent2 2 3 3 7" xfId="17567"/>
    <cellStyle name="40% - Accent2 2 3 4" xfId="1000"/>
    <cellStyle name="40% - Accent2 2 3 4 2" xfId="8487"/>
    <cellStyle name="40% - Accent2 2 3 4 2 2" xfId="10706"/>
    <cellStyle name="40% - Accent2 2 3 4 2 2 2" xfId="21269"/>
    <cellStyle name="40% - Accent2 2 3 4 2 3" xfId="12925"/>
    <cellStyle name="40% - Accent2 2 3 4 2 3 2" xfId="23488"/>
    <cellStyle name="40% - Accent2 2 3 4 2 4" xfId="15144"/>
    <cellStyle name="40% - Accent2 2 3 4 2 4 2" xfId="25707"/>
    <cellStyle name="40% - Accent2 2 3 4 2 5" xfId="19050"/>
    <cellStyle name="40% - Accent2 2 3 4 3" xfId="7754"/>
    <cellStyle name="40% - Accent2 2 3 4 3 2" xfId="9973"/>
    <cellStyle name="40% - Accent2 2 3 4 3 2 2" xfId="20536"/>
    <cellStyle name="40% - Accent2 2 3 4 3 3" xfId="12192"/>
    <cellStyle name="40% - Accent2 2 3 4 3 3 2" xfId="22755"/>
    <cellStyle name="40% - Accent2 2 3 4 3 4" xfId="14411"/>
    <cellStyle name="40% - Accent2 2 3 4 3 4 2" xfId="24974"/>
    <cellStyle name="40% - Accent2 2 3 4 3 5" xfId="18317"/>
    <cellStyle name="40% - Accent2 2 3 4 4" xfId="9230"/>
    <cellStyle name="40% - Accent2 2 3 4 4 2" xfId="19793"/>
    <cellStyle name="40% - Accent2 2 3 4 5" xfId="11449"/>
    <cellStyle name="40% - Accent2 2 3 4 5 2" xfId="22012"/>
    <cellStyle name="40% - Accent2 2 3 4 6" xfId="13668"/>
    <cellStyle name="40% - Accent2 2 3 4 6 2" xfId="24231"/>
    <cellStyle name="40% - Accent2 2 3 4 7" xfId="17568"/>
    <cellStyle name="40% - Accent2 2 3 5" xfId="1001"/>
    <cellStyle name="40% - Accent2 2 3 5 2" xfId="8488"/>
    <cellStyle name="40% - Accent2 2 3 5 2 2" xfId="10707"/>
    <cellStyle name="40% - Accent2 2 3 5 2 2 2" xfId="21270"/>
    <cellStyle name="40% - Accent2 2 3 5 2 3" xfId="12926"/>
    <cellStyle name="40% - Accent2 2 3 5 2 3 2" xfId="23489"/>
    <cellStyle name="40% - Accent2 2 3 5 2 4" xfId="15145"/>
    <cellStyle name="40% - Accent2 2 3 5 2 4 2" xfId="25708"/>
    <cellStyle name="40% - Accent2 2 3 5 2 5" xfId="19051"/>
    <cellStyle name="40% - Accent2 2 3 5 3" xfId="7755"/>
    <cellStyle name="40% - Accent2 2 3 5 3 2" xfId="9974"/>
    <cellStyle name="40% - Accent2 2 3 5 3 2 2" xfId="20537"/>
    <cellStyle name="40% - Accent2 2 3 5 3 3" xfId="12193"/>
    <cellStyle name="40% - Accent2 2 3 5 3 3 2" xfId="22756"/>
    <cellStyle name="40% - Accent2 2 3 5 3 4" xfId="14412"/>
    <cellStyle name="40% - Accent2 2 3 5 3 4 2" xfId="24975"/>
    <cellStyle name="40% - Accent2 2 3 5 3 5" xfId="18318"/>
    <cellStyle name="40% - Accent2 2 3 5 4" xfId="9231"/>
    <cellStyle name="40% - Accent2 2 3 5 4 2" xfId="19794"/>
    <cellStyle name="40% - Accent2 2 3 5 5" xfId="11450"/>
    <cellStyle name="40% - Accent2 2 3 5 5 2" xfId="22013"/>
    <cellStyle name="40% - Accent2 2 3 5 6" xfId="13669"/>
    <cellStyle name="40% - Accent2 2 3 5 6 2" xfId="24232"/>
    <cellStyle name="40% - Accent2 2 3 5 7" xfId="17569"/>
    <cellStyle name="40% - Accent2 2 3 6" xfId="1002"/>
    <cellStyle name="40% - Accent2 2 3 6 2" xfId="8489"/>
    <cellStyle name="40% - Accent2 2 3 6 2 2" xfId="10708"/>
    <cellStyle name="40% - Accent2 2 3 6 2 2 2" xfId="21271"/>
    <cellStyle name="40% - Accent2 2 3 6 2 3" xfId="12927"/>
    <cellStyle name="40% - Accent2 2 3 6 2 3 2" xfId="23490"/>
    <cellStyle name="40% - Accent2 2 3 6 2 4" xfId="15146"/>
    <cellStyle name="40% - Accent2 2 3 6 2 4 2" xfId="25709"/>
    <cellStyle name="40% - Accent2 2 3 6 2 5" xfId="19052"/>
    <cellStyle name="40% - Accent2 2 3 6 3" xfId="7756"/>
    <cellStyle name="40% - Accent2 2 3 6 3 2" xfId="9975"/>
    <cellStyle name="40% - Accent2 2 3 6 3 2 2" xfId="20538"/>
    <cellStyle name="40% - Accent2 2 3 6 3 3" xfId="12194"/>
    <cellStyle name="40% - Accent2 2 3 6 3 3 2" xfId="22757"/>
    <cellStyle name="40% - Accent2 2 3 6 3 4" xfId="14413"/>
    <cellStyle name="40% - Accent2 2 3 6 3 4 2" xfId="24976"/>
    <cellStyle name="40% - Accent2 2 3 6 3 5" xfId="18319"/>
    <cellStyle name="40% - Accent2 2 3 6 4" xfId="9232"/>
    <cellStyle name="40% - Accent2 2 3 6 4 2" xfId="19795"/>
    <cellStyle name="40% - Accent2 2 3 6 5" xfId="11451"/>
    <cellStyle name="40% - Accent2 2 3 6 5 2" xfId="22014"/>
    <cellStyle name="40% - Accent2 2 3 6 6" xfId="13670"/>
    <cellStyle name="40% - Accent2 2 3 6 6 2" xfId="24233"/>
    <cellStyle name="40% - Accent2 2 3 6 7" xfId="17570"/>
    <cellStyle name="40% - Accent2 2 3 7" xfId="1003"/>
    <cellStyle name="40% - Accent2 2 3 7 2" xfId="8490"/>
    <cellStyle name="40% - Accent2 2 3 7 2 2" xfId="10709"/>
    <cellStyle name="40% - Accent2 2 3 7 2 2 2" xfId="21272"/>
    <cellStyle name="40% - Accent2 2 3 7 2 3" xfId="12928"/>
    <cellStyle name="40% - Accent2 2 3 7 2 3 2" xfId="23491"/>
    <cellStyle name="40% - Accent2 2 3 7 2 4" xfId="15147"/>
    <cellStyle name="40% - Accent2 2 3 7 2 4 2" xfId="25710"/>
    <cellStyle name="40% - Accent2 2 3 7 2 5" xfId="19053"/>
    <cellStyle name="40% - Accent2 2 3 7 3" xfId="7757"/>
    <cellStyle name="40% - Accent2 2 3 7 3 2" xfId="9976"/>
    <cellStyle name="40% - Accent2 2 3 7 3 2 2" xfId="20539"/>
    <cellStyle name="40% - Accent2 2 3 7 3 3" xfId="12195"/>
    <cellStyle name="40% - Accent2 2 3 7 3 3 2" xfId="22758"/>
    <cellStyle name="40% - Accent2 2 3 7 3 4" xfId="14414"/>
    <cellStyle name="40% - Accent2 2 3 7 3 4 2" xfId="24977"/>
    <cellStyle name="40% - Accent2 2 3 7 3 5" xfId="18320"/>
    <cellStyle name="40% - Accent2 2 3 7 4" xfId="9233"/>
    <cellStyle name="40% - Accent2 2 3 7 4 2" xfId="19796"/>
    <cellStyle name="40% - Accent2 2 3 7 5" xfId="11452"/>
    <cellStyle name="40% - Accent2 2 3 7 5 2" xfId="22015"/>
    <cellStyle name="40% - Accent2 2 3 7 6" xfId="13671"/>
    <cellStyle name="40% - Accent2 2 3 7 6 2" xfId="24234"/>
    <cellStyle name="40% - Accent2 2 3 7 7" xfId="17571"/>
    <cellStyle name="40% - Accent2 2 3 8" xfId="1004"/>
    <cellStyle name="40% - Accent2 2 3 8 2" xfId="8491"/>
    <cellStyle name="40% - Accent2 2 3 8 2 2" xfId="10710"/>
    <cellStyle name="40% - Accent2 2 3 8 2 2 2" xfId="21273"/>
    <cellStyle name="40% - Accent2 2 3 8 2 3" xfId="12929"/>
    <cellStyle name="40% - Accent2 2 3 8 2 3 2" xfId="23492"/>
    <cellStyle name="40% - Accent2 2 3 8 2 4" xfId="15148"/>
    <cellStyle name="40% - Accent2 2 3 8 2 4 2" xfId="25711"/>
    <cellStyle name="40% - Accent2 2 3 8 2 5" xfId="19054"/>
    <cellStyle name="40% - Accent2 2 3 8 3" xfId="7758"/>
    <cellStyle name="40% - Accent2 2 3 8 3 2" xfId="9977"/>
    <cellStyle name="40% - Accent2 2 3 8 3 2 2" xfId="20540"/>
    <cellStyle name="40% - Accent2 2 3 8 3 3" xfId="12196"/>
    <cellStyle name="40% - Accent2 2 3 8 3 3 2" xfId="22759"/>
    <cellStyle name="40% - Accent2 2 3 8 3 4" xfId="14415"/>
    <cellStyle name="40% - Accent2 2 3 8 3 4 2" xfId="24978"/>
    <cellStyle name="40% - Accent2 2 3 8 3 5" xfId="18321"/>
    <cellStyle name="40% - Accent2 2 3 8 4" xfId="9234"/>
    <cellStyle name="40% - Accent2 2 3 8 4 2" xfId="19797"/>
    <cellStyle name="40% - Accent2 2 3 8 5" xfId="11453"/>
    <cellStyle name="40% - Accent2 2 3 8 5 2" xfId="22016"/>
    <cellStyle name="40% - Accent2 2 3 8 6" xfId="13672"/>
    <cellStyle name="40% - Accent2 2 3 8 6 2" xfId="24235"/>
    <cellStyle name="40% - Accent2 2 3 8 7" xfId="17572"/>
    <cellStyle name="40% - Accent2 2 3 9" xfId="1005"/>
    <cellStyle name="40% - Accent2 2 3 9 2" xfId="8492"/>
    <cellStyle name="40% - Accent2 2 3 9 2 2" xfId="10711"/>
    <cellStyle name="40% - Accent2 2 3 9 2 2 2" xfId="21274"/>
    <cellStyle name="40% - Accent2 2 3 9 2 3" xfId="12930"/>
    <cellStyle name="40% - Accent2 2 3 9 2 3 2" xfId="23493"/>
    <cellStyle name="40% - Accent2 2 3 9 2 4" xfId="15149"/>
    <cellStyle name="40% - Accent2 2 3 9 2 4 2" xfId="25712"/>
    <cellStyle name="40% - Accent2 2 3 9 2 5" xfId="19055"/>
    <cellStyle name="40% - Accent2 2 3 9 3" xfId="7759"/>
    <cellStyle name="40% - Accent2 2 3 9 3 2" xfId="9978"/>
    <cellStyle name="40% - Accent2 2 3 9 3 2 2" xfId="20541"/>
    <cellStyle name="40% - Accent2 2 3 9 3 3" xfId="12197"/>
    <cellStyle name="40% - Accent2 2 3 9 3 3 2" xfId="22760"/>
    <cellStyle name="40% - Accent2 2 3 9 3 4" xfId="14416"/>
    <cellStyle name="40% - Accent2 2 3 9 3 4 2" xfId="24979"/>
    <cellStyle name="40% - Accent2 2 3 9 3 5" xfId="18322"/>
    <cellStyle name="40% - Accent2 2 3 9 4" xfId="9235"/>
    <cellStyle name="40% - Accent2 2 3 9 4 2" xfId="19798"/>
    <cellStyle name="40% - Accent2 2 3 9 5" xfId="11454"/>
    <cellStyle name="40% - Accent2 2 3 9 5 2" xfId="22017"/>
    <cellStyle name="40% - Accent2 2 3 9 6" xfId="13673"/>
    <cellStyle name="40% - Accent2 2 3 9 6 2" xfId="24236"/>
    <cellStyle name="40% - Accent2 2 3 9 7" xfId="17573"/>
    <cellStyle name="40% - Accent2 2 4" xfId="1006"/>
    <cellStyle name="40% - Accent2 2 4 10" xfId="8493"/>
    <cellStyle name="40% - Accent2 2 4 10 2" xfId="10712"/>
    <cellStyle name="40% - Accent2 2 4 10 2 2" xfId="21275"/>
    <cellStyle name="40% - Accent2 2 4 10 3" xfId="12931"/>
    <cellStyle name="40% - Accent2 2 4 10 3 2" xfId="23494"/>
    <cellStyle name="40% - Accent2 2 4 10 4" xfId="15150"/>
    <cellStyle name="40% - Accent2 2 4 10 4 2" xfId="25713"/>
    <cellStyle name="40% - Accent2 2 4 10 5" xfId="19056"/>
    <cellStyle name="40% - Accent2 2 4 11" xfId="7760"/>
    <cellStyle name="40% - Accent2 2 4 11 2" xfId="9979"/>
    <cellStyle name="40% - Accent2 2 4 11 2 2" xfId="20542"/>
    <cellStyle name="40% - Accent2 2 4 11 3" xfId="12198"/>
    <cellStyle name="40% - Accent2 2 4 11 3 2" xfId="22761"/>
    <cellStyle name="40% - Accent2 2 4 11 4" xfId="14417"/>
    <cellStyle name="40% - Accent2 2 4 11 4 2" xfId="24980"/>
    <cellStyle name="40% - Accent2 2 4 11 5" xfId="18323"/>
    <cellStyle name="40% - Accent2 2 4 12" xfId="9236"/>
    <cellStyle name="40% - Accent2 2 4 12 2" xfId="19799"/>
    <cellStyle name="40% - Accent2 2 4 13" xfId="11455"/>
    <cellStyle name="40% - Accent2 2 4 13 2" xfId="22018"/>
    <cellStyle name="40% - Accent2 2 4 14" xfId="13674"/>
    <cellStyle name="40% - Accent2 2 4 14 2" xfId="24237"/>
    <cellStyle name="40% - Accent2 2 4 15" xfId="17574"/>
    <cellStyle name="40% - Accent2 2 4 2" xfId="1007"/>
    <cellStyle name="40% - Accent2 2 4 2 2" xfId="8494"/>
    <cellStyle name="40% - Accent2 2 4 2 2 2" xfId="10713"/>
    <cellStyle name="40% - Accent2 2 4 2 2 2 2" xfId="21276"/>
    <cellStyle name="40% - Accent2 2 4 2 2 3" xfId="12932"/>
    <cellStyle name="40% - Accent2 2 4 2 2 3 2" xfId="23495"/>
    <cellStyle name="40% - Accent2 2 4 2 2 4" xfId="15151"/>
    <cellStyle name="40% - Accent2 2 4 2 2 4 2" xfId="25714"/>
    <cellStyle name="40% - Accent2 2 4 2 2 5" xfId="19057"/>
    <cellStyle name="40% - Accent2 2 4 2 3" xfId="7761"/>
    <cellStyle name="40% - Accent2 2 4 2 3 2" xfId="9980"/>
    <cellStyle name="40% - Accent2 2 4 2 3 2 2" xfId="20543"/>
    <cellStyle name="40% - Accent2 2 4 2 3 3" xfId="12199"/>
    <cellStyle name="40% - Accent2 2 4 2 3 3 2" xfId="22762"/>
    <cellStyle name="40% - Accent2 2 4 2 3 4" xfId="14418"/>
    <cellStyle name="40% - Accent2 2 4 2 3 4 2" xfId="24981"/>
    <cellStyle name="40% - Accent2 2 4 2 3 5" xfId="18324"/>
    <cellStyle name="40% - Accent2 2 4 2 4" xfId="9237"/>
    <cellStyle name="40% - Accent2 2 4 2 4 2" xfId="19800"/>
    <cellStyle name="40% - Accent2 2 4 2 5" xfId="11456"/>
    <cellStyle name="40% - Accent2 2 4 2 5 2" xfId="22019"/>
    <cellStyle name="40% - Accent2 2 4 2 6" xfId="13675"/>
    <cellStyle name="40% - Accent2 2 4 2 6 2" xfId="24238"/>
    <cellStyle name="40% - Accent2 2 4 2 7" xfId="17575"/>
    <cellStyle name="40% - Accent2 2 4 3" xfId="1008"/>
    <cellStyle name="40% - Accent2 2 4 3 2" xfId="8495"/>
    <cellStyle name="40% - Accent2 2 4 3 2 2" xfId="10714"/>
    <cellStyle name="40% - Accent2 2 4 3 2 2 2" xfId="21277"/>
    <cellStyle name="40% - Accent2 2 4 3 2 3" xfId="12933"/>
    <cellStyle name="40% - Accent2 2 4 3 2 3 2" xfId="23496"/>
    <cellStyle name="40% - Accent2 2 4 3 2 4" xfId="15152"/>
    <cellStyle name="40% - Accent2 2 4 3 2 4 2" xfId="25715"/>
    <cellStyle name="40% - Accent2 2 4 3 2 5" xfId="19058"/>
    <cellStyle name="40% - Accent2 2 4 3 3" xfId="7762"/>
    <cellStyle name="40% - Accent2 2 4 3 3 2" xfId="9981"/>
    <cellStyle name="40% - Accent2 2 4 3 3 2 2" xfId="20544"/>
    <cellStyle name="40% - Accent2 2 4 3 3 3" xfId="12200"/>
    <cellStyle name="40% - Accent2 2 4 3 3 3 2" xfId="22763"/>
    <cellStyle name="40% - Accent2 2 4 3 3 4" xfId="14419"/>
    <cellStyle name="40% - Accent2 2 4 3 3 4 2" xfId="24982"/>
    <cellStyle name="40% - Accent2 2 4 3 3 5" xfId="18325"/>
    <cellStyle name="40% - Accent2 2 4 3 4" xfId="9238"/>
    <cellStyle name="40% - Accent2 2 4 3 4 2" xfId="19801"/>
    <cellStyle name="40% - Accent2 2 4 3 5" xfId="11457"/>
    <cellStyle name="40% - Accent2 2 4 3 5 2" xfId="22020"/>
    <cellStyle name="40% - Accent2 2 4 3 6" xfId="13676"/>
    <cellStyle name="40% - Accent2 2 4 3 6 2" xfId="24239"/>
    <cellStyle name="40% - Accent2 2 4 3 7" xfId="17576"/>
    <cellStyle name="40% - Accent2 2 4 4" xfId="1009"/>
    <cellStyle name="40% - Accent2 2 4 4 2" xfId="8496"/>
    <cellStyle name="40% - Accent2 2 4 4 2 2" xfId="10715"/>
    <cellStyle name="40% - Accent2 2 4 4 2 2 2" xfId="21278"/>
    <cellStyle name="40% - Accent2 2 4 4 2 3" xfId="12934"/>
    <cellStyle name="40% - Accent2 2 4 4 2 3 2" xfId="23497"/>
    <cellStyle name="40% - Accent2 2 4 4 2 4" xfId="15153"/>
    <cellStyle name="40% - Accent2 2 4 4 2 4 2" xfId="25716"/>
    <cellStyle name="40% - Accent2 2 4 4 2 5" xfId="19059"/>
    <cellStyle name="40% - Accent2 2 4 4 3" xfId="7763"/>
    <cellStyle name="40% - Accent2 2 4 4 3 2" xfId="9982"/>
    <cellStyle name="40% - Accent2 2 4 4 3 2 2" xfId="20545"/>
    <cellStyle name="40% - Accent2 2 4 4 3 3" xfId="12201"/>
    <cellStyle name="40% - Accent2 2 4 4 3 3 2" xfId="22764"/>
    <cellStyle name="40% - Accent2 2 4 4 3 4" xfId="14420"/>
    <cellStyle name="40% - Accent2 2 4 4 3 4 2" xfId="24983"/>
    <cellStyle name="40% - Accent2 2 4 4 3 5" xfId="18326"/>
    <cellStyle name="40% - Accent2 2 4 4 4" xfId="9239"/>
    <cellStyle name="40% - Accent2 2 4 4 4 2" xfId="19802"/>
    <cellStyle name="40% - Accent2 2 4 4 5" xfId="11458"/>
    <cellStyle name="40% - Accent2 2 4 4 5 2" xfId="22021"/>
    <cellStyle name="40% - Accent2 2 4 4 6" xfId="13677"/>
    <cellStyle name="40% - Accent2 2 4 4 6 2" xfId="24240"/>
    <cellStyle name="40% - Accent2 2 4 4 7" xfId="17577"/>
    <cellStyle name="40% - Accent2 2 4 5" xfId="1010"/>
    <cellStyle name="40% - Accent2 2 4 5 2" xfId="8497"/>
    <cellStyle name="40% - Accent2 2 4 5 2 2" xfId="10716"/>
    <cellStyle name="40% - Accent2 2 4 5 2 2 2" xfId="21279"/>
    <cellStyle name="40% - Accent2 2 4 5 2 3" xfId="12935"/>
    <cellStyle name="40% - Accent2 2 4 5 2 3 2" xfId="23498"/>
    <cellStyle name="40% - Accent2 2 4 5 2 4" xfId="15154"/>
    <cellStyle name="40% - Accent2 2 4 5 2 4 2" xfId="25717"/>
    <cellStyle name="40% - Accent2 2 4 5 2 5" xfId="19060"/>
    <cellStyle name="40% - Accent2 2 4 5 3" xfId="7764"/>
    <cellStyle name="40% - Accent2 2 4 5 3 2" xfId="9983"/>
    <cellStyle name="40% - Accent2 2 4 5 3 2 2" xfId="20546"/>
    <cellStyle name="40% - Accent2 2 4 5 3 3" xfId="12202"/>
    <cellStyle name="40% - Accent2 2 4 5 3 3 2" xfId="22765"/>
    <cellStyle name="40% - Accent2 2 4 5 3 4" xfId="14421"/>
    <cellStyle name="40% - Accent2 2 4 5 3 4 2" xfId="24984"/>
    <cellStyle name="40% - Accent2 2 4 5 3 5" xfId="18327"/>
    <cellStyle name="40% - Accent2 2 4 5 4" xfId="9240"/>
    <cellStyle name="40% - Accent2 2 4 5 4 2" xfId="19803"/>
    <cellStyle name="40% - Accent2 2 4 5 5" xfId="11459"/>
    <cellStyle name="40% - Accent2 2 4 5 5 2" xfId="22022"/>
    <cellStyle name="40% - Accent2 2 4 5 6" xfId="13678"/>
    <cellStyle name="40% - Accent2 2 4 5 6 2" xfId="24241"/>
    <cellStyle name="40% - Accent2 2 4 5 7" xfId="17578"/>
    <cellStyle name="40% - Accent2 2 4 6" xfId="1011"/>
    <cellStyle name="40% - Accent2 2 4 6 2" xfId="8498"/>
    <cellStyle name="40% - Accent2 2 4 6 2 2" xfId="10717"/>
    <cellStyle name="40% - Accent2 2 4 6 2 2 2" xfId="21280"/>
    <cellStyle name="40% - Accent2 2 4 6 2 3" xfId="12936"/>
    <cellStyle name="40% - Accent2 2 4 6 2 3 2" xfId="23499"/>
    <cellStyle name="40% - Accent2 2 4 6 2 4" xfId="15155"/>
    <cellStyle name="40% - Accent2 2 4 6 2 4 2" xfId="25718"/>
    <cellStyle name="40% - Accent2 2 4 6 2 5" xfId="19061"/>
    <cellStyle name="40% - Accent2 2 4 6 3" xfId="7765"/>
    <cellStyle name="40% - Accent2 2 4 6 3 2" xfId="9984"/>
    <cellStyle name="40% - Accent2 2 4 6 3 2 2" xfId="20547"/>
    <cellStyle name="40% - Accent2 2 4 6 3 3" xfId="12203"/>
    <cellStyle name="40% - Accent2 2 4 6 3 3 2" xfId="22766"/>
    <cellStyle name="40% - Accent2 2 4 6 3 4" xfId="14422"/>
    <cellStyle name="40% - Accent2 2 4 6 3 4 2" xfId="24985"/>
    <cellStyle name="40% - Accent2 2 4 6 3 5" xfId="18328"/>
    <cellStyle name="40% - Accent2 2 4 6 4" xfId="9241"/>
    <cellStyle name="40% - Accent2 2 4 6 4 2" xfId="19804"/>
    <cellStyle name="40% - Accent2 2 4 6 5" xfId="11460"/>
    <cellStyle name="40% - Accent2 2 4 6 5 2" xfId="22023"/>
    <cellStyle name="40% - Accent2 2 4 6 6" xfId="13679"/>
    <cellStyle name="40% - Accent2 2 4 6 6 2" xfId="24242"/>
    <cellStyle name="40% - Accent2 2 4 6 7" xfId="17579"/>
    <cellStyle name="40% - Accent2 2 4 7" xfId="1012"/>
    <cellStyle name="40% - Accent2 2 4 7 2" xfId="8499"/>
    <cellStyle name="40% - Accent2 2 4 7 2 2" xfId="10718"/>
    <cellStyle name="40% - Accent2 2 4 7 2 2 2" xfId="21281"/>
    <cellStyle name="40% - Accent2 2 4 7 2 3" xfId="12937"/>
    <cellStyle name="40% - Accent2 2 4 7 2 3 2" xfId="23500"/>
    <cellStyle name="40% - Accent2 2 4 7 2 4" xfId="15156"/>
    <cellStyle name="40% - Accent2 2 4 7 2 4 2" xfId="25719"/>
    <cellStyle name="40% - Accent2 2 4 7 2 5" xfId="19062"/>
    <cellStyle name="40% - Accent2 2 4 7 3" xfId="7766"/>
    <cellStyle name="40% - Accent2 2 4 7 3 2" xfId="9985"/>
    <cellStyle name="40% - Accent2 2 4 7 3 2 2" xfId="20548"/>
    <cellStyle name="40% - Accent2 2 4 7 3 3" xfId="12204"/>
    <cellStyle name="40% - Accent2 2 4 7 3 3 2" xfId="22767"/>
    <cellStyle name="40% - Accent2 2 4 7 3 4" xfId="14423"/>
    <cellStyle name="40% - Accent2 2 4 7 3 4 2" xfId="24986"/>
    <cellStyle name="40% - Accent2 2 4 7 3 5" xfId="18329"/>
    <cellStyle name="40% - Accent2 2 4 7 4" xfId="9242"/>
    <cellStyle name="40% - Accent2 2 4 7 4 2" xfId="19805"/>
    <cellStyle name="40% - Accent2 2 4 7 5" xfId="11461"/>
    <cellStyle name="40% - Accent2 2 4 7 5 2" xfId="22024"/>
    <cellStyle name="40% - Accent2 2 4 7 6" xfId="13680"/>
    <cellStyle name="40% - Accent2 2 4 7 6 2" xfId="24243"/>
    <cellStyle name="40% - Accent2 2 4 7 7" xfId="17580"/>
    <cellStyle name="40% - Accent2 2 4 8" xfId="1013"/>
    <cellStyle name="40% - Accent2 2 4 8 2" xfId="8500"/>
    <cellStyle name="40% - Accent2 2 4 8 2 2" xfId="10719"/>
    <cellStyle name="40% - Accent2 2 4 8 2 2 2" xfId="21282"/>
    <cellStyle name="40% - Accent2 2 4 8 2 3" xfId="12938"/>
    <cellStyle name="40% - Accent2 2 4 8 2 3 2" xfId="23501"/>
    <cellStyle name="40% - Accent2 2 4 8 2 4" xfId="15157"/>
    <cellStyle name="40% - Accent2 2 4 8 2 4 2" xfId="25720"/>
    <cellStyle name="40% - Accent2 2 4 8 2 5" xfId="19063"/>
    <cellStyle name="40% - Accent2 2 4 8 3" xfId="7767"/>
    <cellStyle name="40% - Accent2 2 4 8 3 2" xfId="9986"/>
    <cellStyle name="40% - Accent2 2 4 8 3 2 2" xfId="20549"/>
    <cellStyle name="40% - Accent2 2 4 8 3 3" xfId="12205"/>
    <cellStyle name="40% - Accent2 2 4 8 3 3 2" xfId="22768"/>
    <cellStyle name="40% - Accent2 2 4 8 3 4" xfId="14424"/>
    <cellStyle name="40% - Accent2 2 4 8 3 4 2" xfId="24987"/>
    <cellStyle name="40% - Accent2 2 4 8 3 5" xfId="18330"/>
    <cellStyle name="40% - Accent2 2 4 8 4" xfId="9243"/>
    <cellStyle name="40% - Accent2 2 4 8 4 2" xfId="19806"/>
    <cellStyle name="40% - Accent2 2 4 8 5" xfId="11462"/>
    <cellStyle name="40% - Accent2 2 4 8 5 2" xfId="22025"/>
    <cellStyle name="40% - Accent2 2 4 8 6" xfId="13681"/>
    <cellStyle name="40% - Accent2 2 4 8 6 2" xfId="24244"/>
    <cellStyle name="40% - Accent2 2 4 8 7" xfId="17581"/>
    <cellStyle name="40% - Accent2 2 4 9" xfId="1014"/>
    <cellStyle name="40% - Accent2 2 4 9 2" xfId="8501"/>
    <cellStyle name="40% - Accent2 2 4 9 2 2" xfId="10720"/>
    <cellStyle name="40% - Accent2 2 4 9 2 2 2" xfId="21283"/>
    <cellStyle name="40% - Accent2 2 4 9 2 3" xfId="12939"/>
    <cellStyle name="40% - Accent2 2 4 9 2 3 2" xfId="23502"/>
    <cellStyle name="40% - Accent2 2 4 9 2 4" xfId="15158"/>
    <cellStyle name="40% - Accent2 2 4 9 2 4 2" xfId="25721"/>
    <cellStyle name="40% - Accent2 2 4 9 2 5" xfId="19064"/>
    <cellStyle name="40% - Accent2 2 4 9 3" xfId="7768"/>
    <cellStyle name="40% - Accent2 2 4 9 3 2" xfId="9987"/>
    <cellStyle name="40% - Accent2 2 4 9 3 2 2" xfId="20550"/>
    <cellStyle name="40% - Accent2 2 4 9 3 3" xfId="12206"/>
    <cellStyle name="40% - Accent2 2 4 9 3 3 2" xfId="22769"/>
    <cellStyle name="40% - Accent2 2 4 9 3 4" xfId="14425"/>
    <cellStyle name="40% - Accent2 2 4 9 3 4 2" xfId="24988"/>
    <cellStyle name="40% - Accent2 2 4 9 3 5" xfId="18331"/>
    <cellStyle name="40% - Accent2 2 4 9 4" xfId="9244"/>
    <cellStyle name="40% - Accent2 2 4 9 4 2" xfId="19807"/>
    <cellStyle name="40% - Accent2 2 4 9 5" xfId="11463"/>
    <cellStyle name="40% - Accent2 2 4 9 5 2" xfId="22026"/>
    <cellStyle name="40% - Accent2 2 4 9 6" xfId="13682"/>
    <cellStyle name="40% - Accent2 2 4 9 6 2" xfId="24245"/>
    <cellStyle name="40% - Accent2 2 4 9 7" xfId="17582"/>
    <cellStyle name="40% - Accent2 2 5" xfId="1015"/>
    <cellStyle name="40% - Accent2 2 5 10" xfId="13683"/>
    <cellStyle name="40% - Accent2 2 5 10 2" xfId="24246"/>
    <cellStyle name="40% - Accent2 2 5 11" xfId="17583"/>
    <cellStyle name="40% - Accent2 2 5 2" xfId="1016"/>
    <cellStyle name="40% - Accent2 2 5 2 2" xfId="8503"/>
    <cellStyle name="40% - Accent2 2 5 2 2 2" xfId="10722"/>
    <cellStyle name="40% - Accent2 2 5 2 2 2 2" xfId="21285"/>
    <cellStyle name="40% - Accent2 2 5 2 2 3" xfId="12941"/>
    <cellStyle name="40% - Accent2 2 5 2 2 3 2" xfId="23504"/>
    <cellStyle name="40% - Accent2 2 5 2 2 4" xfId="15160"/>
    <cellStyle name="40% - Accent2 2 5 2 2 4 2" xfId="25723"/>
    <cellStyle name="40% - Accent2 2 5 2 2 5" xfId="19066"/>
    <cellStyle name="40% - Accent2 2 5 2 3" xfId="7770"/>
    <cellStyle name="40% - Accent2 2 5 2 3 2" xfId="9989"/>
    <cellStyle name="40% - Accent2 2 5 2 3 2 2" xfId="20552"/>
    <cellStyle name="40% - Accent2 2 5 2 3 3" xfId="12208"/>
    <cellStyle name="40% - Accent2 2 5 2 3 3 2" xfId="22771"/>
    <cellStyle name="40% - Accent2 2 5 2 3 4" xfId="14427"/>
    <cellStyle name="40% - Accent2 2 5 2 3 4 2" xfId="24990"/>
    <cellStyle name="40% - Accent2 2 5 2 3 5" xfId="18333"/>
    <cellStyle name="40% - Accent2 2 5 2 4" xfId="9246"/>
    <cellStyle name="40% - Accent2 2 5 2 4 2" xfId="19809"/>
    <cellStyle name="40% - Accent2 2 5 2 5" xfId="11465"/>
    <cellStyle name="40% - Accent2 2 5 2 5 2" xfId="22028"/>
    <cellStyle name="40% - Accent2 2 5 2 6" xfId="13684"/>
    <cellStyle name="40% - Accent2 2 5 2 6 2" xfId="24247"/>
    <cellStyle name="40% - Accent2 2 5 2 7" xfId="17584"/>
    <cellStyle name="40% - Accent2 2 5 3" xfId="1017"/>
    <cellStyle name="40% - Accent2 2 5 3 2" xfId="8504"/>
    <cellStyle name="40% - Accent2 2 5 3 2 2" xfId="10723"/>
    <cellStyle name="40% - Accent2 2 5 3 2 2 2" xfId="21286"/>
    <cellStyle name="40% - Accent2 2 5 3 2 3" xfId="12942"/>
    <cellStyle name="40% - Accent2 2 5 3 2 3 2" xfId="23505"/>
    <cellStyle name="40% - Accent2 2 5 3 2 4" xfId="15161"/>
    <cellStyle name="40% - Accent2 2 5 3 2 4 2" xfId="25724"/>
    <cellStyle name="40% - Accent2 2 5 3 2 5" xfId="19067"/>
    <cellStyle name="40% - Accent2 2 5 3 3" xfId="7771"/>
    <cellStyle name="40% - Accent2 2 5 3 3 2" xfId="9990"/>
    <cellStyle name="40% - Accent2 2 5 3 3 2 2" xfId="20553"/>
    <cellStyle name="40% - Accent2 2 5 3 3 3" xfId="12209"/>
    <cellStyle name="40% - Accent2 2 5 3 3 3 2" xfId="22772"/>
    <cellStyle name="40% - Accent2 2 5 3 3 4" xfId="14428"/>
    <cellStyle name="40% - Accent2 2 5 3 3 4 2" xfId="24991"/>
    <cellStyle name="40% - Accent2 2 5 3 3 5" xfId="18334"/>
    <cellStyle name="40% - Accent2 2 5 3 4" xfId="9247"/>
    <cellStyle name="40% - Accent2 2 5 3 4 2" xfId="19810"/>
    <cellStyle name="40% - Accent2 2 5 3 5" xfId="11466"/>
    <cellStyle name="40% - Accent2 2 5 3 5 2" xfId="22029"/>
    <cellStyle name="40% - Accent2 2 5 3 6" xfId="13685"/>
    <cellStyle name="40% - Accent2 2 5 3 6 2" xfId="24248"/>
    <cellStyle name="40% - Accent2 2 5 3 7" xfId="17585"/>
    <cellStyle name="40% - Accent2 2 5 4" xfId="1018"/>
    <cellStyle name="40% - Accent2 2 5 4 2" xfId="8505"/>
    <cellStyle name="40% - Accent2 2 5 4 2 2" xfId="10724"/>
    <cellStyle name="40% - Accent2 2 5 4 2 2 2" xfId="21287"/>
    <cellStyle name="40% - Accent2 2 5 4 2 3" xfId="12943"/>
    <cellStyle name="40% - Accent2 2 5 4 2 3 2" xfId="23506"/>
    <cellStyle name="40% - Accent2 2 5 4 2 4" xfId="15162"/>
    <cellStyle name="40% - Accent2 2 5 4 2 4 2" xfId="25725"/>
    <cellStyle name="40% - Accent2 2 5 4 2 5" xfId="19068"/>
    <cellStyle name="40% - Accent2 2 5 4 3" xfId="7772"/>
    <cellStyle name="40% - Accent2 2 5 4 3 2" xfId="9991"/>
    <cellStyle name="40% - Accent2 2 5 4 3 2 2" xfId="20554"/>
    <cellStyle name="40% - Accent2 2 5 4 3 3" xfId="12210"/>
    <cellStyle name="40% - Accent2 2 5 4 3 3 2" xfId="22773"/>
    <cellStyle name="40% - Accent2 2 5 4 3 4" xfId="14429"/>
    <cellStyle name="40% - Accent2 2 5 4 3 4 2" xfId="24992"/>
    <cellStyle name="40% - Accent2 2 5 4 3 5" xfId="18335"/>
    <cellStyle name="40% - Accent2 2 5 4 4" xfId="9248"/>
    <cellStyle name="40% - Accent2 2 5 4 4 2" xfId="19811"/>
    <cellStyle name="40% - Accent2 2 5 4 5" xfId="11467"/>
    <cellStyle name="40% - Accent2 2 5 4 5 2" xfId="22030"/>
    <cellStyle name="40% - Accent2 2 5 4 6" xfId="13686"/>
    <cellStyle name="40% - Accent2 2 5 4 6 2" xfId="24249"/>
    <cellStyle name="40% - Accent2 2 5 4 7" xfId="17586"/>
    <cellStyle name="40% - Accent2 2 5 5" xfId="1019"/>
    <cellStyle name="40% - Accent2 2 5 5 2" xfId="8506"/>
    <cellStyle name="40% - Accent2 2 5 5 2 2" xfId="10725"/>
    <cellStyle name="40% - Accent2 2 5 5 2 2 2" xfId="21288"/>
    <cellStyle name="40% - Accent2 2 5 5 2 3" xfId="12944"/>
    <cellStyle name="40% - Accent2 2 5 5 2 3 2" xfId="23507"/>
    <cellStyle name="40% - Accent2 2 5 5 2 4" xfId="15163"/>
    <cellStyle name="40% - Accent2 2 5 5 2 4 2" xfId="25726"/>
    <cellStyle name="40% - Accent2 2 5 5 2 5" xfId="19069"/>
    <cellStyle name="40% - Accent2 2 5 5 3" xfId="7773"/>
    <cellStyle name="40% - Accent2 2 5 5 3 2" xfId="9992"/>
    <cellStyle name="40% - Accent2 2 5 5 3 2 2" xfId="20555"/>
    <cellStyle name="40% - Accent2 2 5 5 3 3" xfId="12211"/>
    <cellStyle name="40% - Accent2 2 5 5 3 3 2" xfId="22774"/>
    <cellStyle name="40% - Accent2 2 5 5 3 4" xfId="14430"/>
    <cellStyle name="40% - Accent2 2 5 5 3 4 2" xfId="24993"/>
    <cellStyle name="40% - Accent2 2 5 5 3 5" xfId="18336"/>
    <cellStyle name="40% - Accent2 2 5 5 4" xfId="9249"/>
    <cellStyle name="40% - Accent2 2 5 5 4 2" xfId="19812"/>
    <cellStyle name="40% - Accent2 2 5 5 5" xfId="11468"/>
    <cellStyle name="40% - Accent2 2 5 5 5 2" xfId="22031"/>
    <cellStyle name="40% - Accent2 2 5 5 6" xfId="13687"/>
    <cellStyle name="40% - Accent2 2 5 5 6 2" xfId="24250"/>
    <cellStyle name="40% - Accent2 2 5 5 7" xfId="17587"/>
    <cellStyle name="40% - Accent2 2 5 6" xfId="8502"/>
    <cellStyle name="40% - Accent2 2 5 6 2" xfId="10721"/>
    <cellStyle name="40% - Accent2 2 5 6 2 2" xfId="21284"/>
    <cellStyle name="40% - Accent2 2 5 6 3" xfId="12940"/>
    <cellStyle name="40% - Accent2 2 5 6 3 2" xfId="23503"/>
    <cellStyle name="40% - Accent2 2 5 6 4" xfId="15159"/>
    <cellStyle name="40% - Accent2 2 5 6 4 2" xfId="25722"/>
    <cellStyle name="40% - Accent2 2 5 6 5" xfId="19065"/>
    <cellStyle name="40% - Accent2 2 5 7" xfId="7769"/>
    <cellStyle name="40% - Accent2 2 5 7 2" xfId="9988"/>
    <cellStyle name="40% - Accent2 2 5 7 2 2" xfId="20551"/>
    <cellStyle name="40% - Accent2 2 5 7 3" xfId="12207"/>
    <cellStyle name="40% - Accent2 2 5 7 3 2" xfId="22770"/>
    <cellStyle name="40% - Accent2 2 5 7 4" xfId="14426"/>
    <cellStyle name="40% - Accent2 2 5 7 4 2" xfId="24989"/>
    <cellStyle name="40% - Accent2 2 5 7 5" xfId="18332"/>
    <cellStyle name="40% - Accent2 2 5 8" xfId="9245"/>
    <cellStyle name="40% - Accent2 2 5 8 2" xfId="19808"/>
    <cellStyle name="40% - Accent2 2 5 9" xfId="11464"/>
    <cellStyle name="40% - Accent2 2 5 9 2" xfId="22027"/>
    <cellStyle name="40% - Accent2 2 6" xfId="1020"/>
    <cellStyle name="40% - Accent2 2 6 10" xfId="13688"/>
    <cellStyle name="40% - Accent2 2 6 10 2" xfId="24251"/>
    <cellStyle name="40% - Accent2 2 6 11" xfId="17588"/>
    <cellStyle name="40% - Accent2 2 6 2" xfId="1021"/>
    <cellStyle name="40% - Accent2 2 6 2 2" xfId="8508"/>
    <cellStyle name="40% - Accent2 2 6 2 2 2" xfId="10727"/>
    <cellStyle name="40% - Accent2 2 6 2 2 2 2" xfId="21290"/>
    <cellStyle name="40% - Accent2 2 6 2 2 3" xfId="12946"/>
    <cellStyle name="40% - Accent2 2 6 2 2 3 2" xfId="23509"/>
    <cellStyle name="40% - Accent2 2 6 2 2 4" xfId="15165"/>
    <cellStyle name="40% - Accent2 2 6 2 2 4 2" xfId="25728"/>
    <cellStyle name="40% - Accent2 2 6 2 2 5" xfId="19071"/>
    <cellStyle name="40% - Accent2 2 6 2 3" xfId="7775"/>
    <cellStyle name="40% - Accent2 2 6 2 3 2" xfId="9994"/>
    <cellStyle name="40% - Accent2 2 6 2 3 2 2" xfId="20557"/>
    <cellStyle name="40% - Accent2 2 6 2 3 3" xfId="12213"/>
    <cellStyle name="40% - Accent2 2 6 2 3 3 2" xfId="22776"/>
    <cellStyle name="40% - Accent2 2 6 2 3 4" xfId="14432"/>
    <cellStyle name="40% - Accent2 2 6 2 3 4 2" xfId="24995"/>
    <cellStyle name="40% - Accent2 2 6 2 3 5" xfId="18338"/>
    <cellStyle name="40% - Accent2 2 6 2 4" xfId="9251"/>
    <cellStyle name="40% - Accent2 2 6 2 4 2" xfId="19814"/>
    <cellStyle name="40% - Accent2 2 6 2 5" xfId="11470"/>
    <cellStyle name="40% - Accent2 2 6 2 5 2" xfId="22033"/>
    <cellStyle name="40% - Accent2 2 6 2 6" xfId="13689"/>
    <cellStyle name="40% - Accent2 2 6 2 6 2" xfId="24252"/>
    <cellStyle name="40% - Accent2 2 6 2 7" xfId="17589"/>
    <cellStyle name="40% - Accent2 2 6 3" xfId="1022"/>
    <cellStyle name="40% - Accent2 2 6 3 2" xfId="8509"/>
    <cellStyle name="40% - Accent2 2 6 3 2 2" xfId="10728"/>
    <cellStyle name="40% - Accent2 2 6 3 2 2 2" xfId="21291"/>
    <cellStyle name="40% - Accent2 2 6 3 2 3" xfId="12947"/>
    <cellStyle name="40% - Accent2 2 6 3 2 3 2" xfId="23510"/>
    <cellStyle name="40% - Accent2 2 6 3 2 4" xfId="15166"/>
    <cellStyle name="40% - Accent2 2 6 3 2 4 2" xfId="25729"/>
    <cellStyle name="40% - Accent2 2 6 3 2 5" xfId="19072"/>
    <cellStyle name="40% - Accent2 2 6 3 3" xfId="7776"/>
    <cellStyle name="40% - Accent2 2 6 3 3 2" xfId="9995"/>
    <cellStyle name="40% - Accent2 2 6 3 3 2 2" xfId="20558"/>
    <cellStyle name="40% - Accent2 2 6 3 3 3" xfId="12214"/>
    <cellStyle name="40% - Accent2 2 6 3 3 3 2" xfId="22777"/>
    <cellStyle name="40% - Accent2 2 6 3 3 4" xfId="14433"/>
    <cellStyle name="40% - Accent2 2 6 3 3 4 2" xfId="24996"/>
    <cellStyle name="40% - Accent2 2 6 3 3 5" xfId="18339"/>
    <cellStyle name="40% - Accent2 2 6 3 4" xfId="9252"/>
    <cellStyle name="40% - Accent2 2 6 3 4 2" xfId="19815"/>
    <cellStyle name="40% - Accent2 2 6 3 5" xfId="11471"/>
    <cellStyle name="40% - Accent2 2 6 3 5 2" xfId="22034"/>
    <cellStyle name="40% - Accent2 2 6 3 6" xfId="13690"/>
    <cellStyle name="40% - Accent2 2 6 3 6 2" xfId="24253"/>
    <cellStyle name="40% - Accent2 2 6 3 7" xfId="17590"/>
    <cellStyle name="40% - Accent2 2 6 4" xfId="1023"/>
    <cellStyle name="40% - Accent2 2 6 4 2" xfId="8510"/>
    <cellStyle name="40% - Accent2 2 6 4 2 2" xfId="10729"/>
    <cellStyle name="40% - Accent2 2 6 4 2 2 2" xfId="21292"/>
    <cellStyle name="40% - Accent2 2 6 4 2 3" xfId="12948"/>
    <cellStyle name="40% - Accent2 2 6 4 2 3 2" xfId="23511"/>
    <cellStyle name="40% - Accent2 2 6 4 2 4" xfId="15167"/>
    <cellStyle name="40% - Accent2 2 6 4 2 4 2" xfId="25730"/>
    <cellStyle name="40% - Accent2 2 6 4 2 5" xfId="19073"/>
    <cellStyle name="40% - Accent2 2 6 4 3" xfId="7777"/>
    <cellStyle name="40% - Accent2 2 6 4 3 2" xfId="9996"/>
    <cellStyle name="40% - Accent2 2 6 4 3 2 2" xfId="20559"/>
    <cellStyle name="40% - Accent2 2 6 4 3 3" xfId="12215"/>
    <cellStyle name="40% - Accent2 2 6 4 3 3 2" xfId="22778"/>
    <cellStyle name="40% - Accent2 2 6 4 3 4" xfId="14434"/>
    <cellStyle name="40% - Accent2 2 6 4 3 4 2" xfId="24997"/>
    <cellStyle name="40% - Accent2 2 6 4 3 5" xfId="18340"/>
    <cellStyle name="40% - Accent2 2 6 4 4" xfId="9253"/>
    <cellStyle name="40% - Accent2 2 6 4 4 2" xfId="19816"/>
    <cellStyle name="40% - Accent2 2 6 4 5" xfId="11472"/>
    <cellStyle name="40% - Accent2 2 6 4 5 2" xfId="22035"/>
    <cellStyle name="40% - Accent2 2 6 4 6" xfId="13691"/>
    <cellStyle name="40% - Accent2 2 6 4 6 2" xfId="24254"/>
    <cellStyle name="40% - Accent2 2 6 4 7" xfId="17591"/>
    <cellStyle name="40% - Accent2 2 6 5" xfId="1024"/>
    <cellStyle name="40% - Accent2 2 6 5 2" xfId="8511"/>
    <cellStyle name="40% - Accent2 2 6 5 2 2" xfId="10730"/>
    <cellStyle name="40% - Accent2 2 6 5 2 2 2" xfId="21293"/>
    <cellStyle name="40% - Accent2 2 6 5 2 3" xfId="12949"/>
    <cellStyle name="40% - Accent2 2 6 5 2 3 2" xfId="23512"/>
    <cellStyle name="40% - Accent2 2 6 5 2 4" xfId="15168"/>
    <cellStyle name="40% - Accent2 2 6 5 2 4 2" xfId="25731"/>
    <cellStyle name="40% - Accent2 2 6 5 2 5" xfId="19074"/>
    <cellStyle name="40% - Accent2 2 6 5 3" xfId="7778"/>
    <cellStyle name="40% - Accent2 2 6 5 3 2" xfId="9997"/>
    <cellStyle name="40% - Accent2 2 6 5 3 2 2" xfId="20560"/>
    <cellStyle name="40% - Accent2 2 6 5 3 3" xfId="12216"/>
    <cellStyle name="40% - Accent2 2 6 5 3 3 2" xfId="22779"/>
    <cellStyle name="40% - Accent2 2 6 5 3 4" xfId="14435"/>
    <cellStyle name="40% - Accent2 2 6 5 3 4 2" xfId="24998"/>
    <cellStyle name="40% - Accent2 2 6 5 3 5" xfId="18341"/>
    <cellStyle name="40% - Accent2 2 6 5 4" xfId="9254"/>
    <cellStyle name="40% - Accent2 2 6 5 4 2" xfId="19817"/>
    <cellStyle name="40% - Accent2 2 6 5 5" xfId="11473"/>
    <cellStyle name="40% - Accent2 2 6 5 5 2" xfId="22036"/>
    <cellStyle name="40% - Accent2 2 6 5 6" xfId="13692"/>
    <cellStyle name="40% - Accent2 2 6 5 6 2" xfId="24255"/>
    <cellStyle name="40% - Accent2 2 6 5 7" xfId="17592"/>
    <cellStyle name="40% - Accent2 2 6 6" xfId="8507"/>
    <cellStyle name="40% - Accent2 2 6 6 2" xfId="10726"/>
    <cellStyle name="40% - Accent2 2 6 6 2 2" xfId="21289"/>
    <cellStyle name="40% - Accent2 2 6 6 3" xfId="12945"/>
    <cellStyle name="40% - Accent2 2 6 6 3 2" xfId="23508"/>
    <cellStyle name="40% - Accent2 2 6 6 4" xfId="15164"/>
    <cellStyle name="40% - Accent2 2 6 6 4 2" xfId="25727"/>
    <cellStyle name="40% - Accent2 2 6 6 5" xfId="19070"/>
    <cellStyle name="40% - Accent2 2 6 7" xfId="7774"/>
    <cellStyle name="40% - Accent2 2 6 7 2" xfId="9993"/>
    <cellStyle name="40% - Accent2 2 6 7 2 2" xfId="20556"/>
    <cellStyle name="40% - Accent2 2 6 7 3" xfId="12212"/>
    <cellStyle name="40% - Accent2 2 6 7 3 2" xfId="22775"/>
    <cellStyle name="40% - Accent2 2 6 7 4" xfId="14431"/>
    <cellStyle name="40% - Accent2 2 6 7 4 2" xfId="24994"/>
    <cellStyle name="40% - Accent2 2 6 7 5" xfId="18337"/>
    <cellStyle name="40% - Accent2 2 6 8" xfId="9250"/>
    <cellStyle name="40% - Accent2 2 6 8 2" xfId="19813"/>
    <cellStyle name="40% - Accent2 2 6 9" xfId="11469"/>
    <cellStyle name="40% - Accent2 2 6 9 2" xfId="22032"/>
    <cellStyle name="40% - Accent2 2 7" xfId="1025"/>
    <cellStyle name="40% - Accent2 2 7 2" xfId="8512"/>
    <cellStyle name="40% - Accent2 2 7 2 2" xfId="10731"/>
    <cellStyle name="40% - Accent2 2 7 2 2 2" xfId="21294"/>
    <cellStyle name="40% - Accent2 2 7 2 3" xfId="12950"/>
    <cellStyle name="40% - Accent2 2 7 2 3 2" xfId="23513"/>
    <cellStyle name="40% - Accent2 2 7 2 4" xfId="15169"/>
    <cellStyle name="40% - Accent2 2 7 2 4 2" xfId="25732"/>
    <cellStyle name="40% - Accent2 2 7 2 5" xfId="19075"/>
    <cellStyle name="40% - Accent2 2 7 3" xfId="7779"/>
    <cellStyle name="40% - Accent2 2 7 3 2" xfId="9998"/>
    <cellStyle name="40% - Accent2 2 7 3 2 2" xfId="20561"/>
    <cellStyle name="40% - Accent2 2 7 3 3" xfId="12217"/>
    <cellStyle name="40% - Accent2 2 7 3 3 2" xfId="22780"/>
    <cellStyle name="40% - Accent2 2 7 3 4" xfId="14436"/>
    <cellStyle name="40% - Accent2 2 7 3 4 2" xfId="24999"/>
    <cellStyle name="40% - Accent2 2 7 3 5" xfId="18342"/>
    <cellStyle name="40% - Accent2 2 7 4" xfId="9255"/>
    <cellStyle name="40% - Accent2 2 7 4 2" xfId="19818"/>
    <cellStyle name="40% - Accent2 2 7 5" xfId="11474"/>
    <cellStyle name="40% - Accent2 2 7 5 2" xfId="22037"/>
    <cellStyle name="40% - Accent2 2 7 6" xfId="13693"/>
    <cellStyle name="40% - Accent2 2 7 6 2" xfId="24256"/>
    <cellStyle name="40% - Accent2 2 7 7" xfId="17593"/>
    <cellStyle name="40% - Accent2 2 8" xfId="1026"/>
    <cellStyle name="40% - Accent2 2 8 2" xfId="8513"/>
    <cellStyle name="40% - Accent2 2 8 2 2" xfId="10732"/>
    <cellStyle name="40% - Accent2 2 8 2 2 2" xfId="21295"/>
    <cellStyle name="40% - Accent2 2 8 2 3" xfId="12951"/>
    <cellStyle name="40% - Accent2 2 8 2 3 2" xfId="23514"/>
    <cellStyle name="40% - Accent2 2 8 2 4" xfId="15170"/>
    <cellStyle name="40% - Accent2 2 8 2 4 2" xfId="25733"/>
    <cellStyle name="40% - Accent2 2 8 2 5" xfId="19076"/>
    <cellStyle name="40% - Accent2 2 8 3" xfId="7780"/>
    <cellStyle name="40% - Accent2 2 8 3 2" xfId="9999"/>
    <cellStyle name="40% - Accent2 2 8 3 2 2" xfId="20562"/>
    <cellStyle name="40% - Accent2 2 8 3 3" xfId="12218"/>
    <cellStyle name="40% - Accent2 2 8 3 3 2" xfId="22781"/>
    <cellStyle name="40% - Accent2 2 8 3 4" xfId="14437"/>
    <cellStyle name="40% - Accent2 2 8 3 4 2" xfId="25000"/>
    <cellStyle name="40% - Accent2 2 8 3 5" xfId="18343"/>
    <cellStyle name="40% - Accent2 2 8 4" xfId="9256"/>
    <cellStyle name="40% - Accent2 2 8 4 2" xfId="19819"/>
    <cellStyle name="40% - Accent2 2 8 5" xfId="11475"/>
    <cellStyle name="40% - Accent2 2 8 5 2" xfId="22038"/>
    <cellStyle name="40% - Accent2 2 8 6" xfId="13694"/>
    <cellStyle name="40% - Accent2 2 8 6 2" xfId="24257"/>
    <cellStyle name="40% - Accent2 2 8 7" xfId="17594"/>
    <cellStyle name="40% - Accent2 2 9" xfId="1027"/>
    <cellStyle name="40% - Accent2 2 9 2" xfId="8514"/>
    <cellStyle name="40% - Accent2 2 9 2 2" xfId="10733"/>
    <cellStyle name="40% - Accent2 2 9 2 2 2" xfId="21296"/>
    <cellStyle name="40% - Accent2 2 9 2 3" xfId="12952"/>
    <cellStyle name="40% - Accent2 2 9 2 3 2" xfId="23515"/>
    <cellStyle name="40% - Accent2 2 9 2 4" xfId="15171"/>
    <cellStyle name="40% - Accent2 2 9 2 4 2" xfId="25734"/>
    <cellStyle name="40% - Accent2 2 9 2 5" xfId="19077"/>
    <cellStyle name="40% - Accent2 2 9 3" xfId="7781"/>
    <cellStyle name="40% - Accent2 2 9 3 2" xfId="10000"/>
    <cellStyle name="40% - Accent2 2 9 3 2 2" xfId="20563"/>
    <cellStyle name="40% - Accent2 2 9 3 3" xfId="12219"/>
    <cellStyle name="40% - Accent2 2 9 3 3 2" xfId="22782"/>
    <cellStyle name="40% - Accent2 2 9 3 4" xfId="14438"/>
    <cellStyle name="40% - Accent2 2 9 3 4 2" xfId="25001"/>
    <cellStyle name="40% - Accent2 2 9 3 5" xfId="18344"/>
    <cellStyle name="40% - Accent2 2 9 4" xfId="9257"/>
    <cellStyle name="40% - Accent2 2 9 4 2" xfId="19820"/>
    <cellStyle name="40% - Accent2 2 9 5" xfId="11476"/>
    <cellStyle name="40% - Accent2 2 9 5 2" xfId="22039"/>
    <cellStyle name="40% - Accent2 2 9 6" xfId="13695"/>
    <cellStyle name="40% - Accent2 2 9 6 2" xfId="24258"/>
    <cellStyle name="40% - Accent2 2 9 7" xfId="17595"/>
    <cellStyle name="40% - Accent2 3" xfId="1028"/>
    <cellStyle name="40% - Accent2 3 10" xfId="1029"/>
    <cellStyle name="40% - Accent2 3 2" xfId="1030"/>
    <cellStyle name="40% - Accent2 3 2 2" xfId="8515"/>
    <cellStyle name="40% - Accent2 3 2 2 2" xfId="10734"/>
    <cellStyle name="40% - Accent2 3 2 2 2 2" xfId="21297"/>
    <cellStyle name="40% - Accent2 3 2 2 3" xfId="12953"/>
    <cellStyle name="40% - Accent2 3 2 2 3 2" xfId="23516"/>
    <cellStyle name="40% - Accent2 3 2 2 4" xfId="15172"/>
    <cellStyle name="40% - Accent2 3 2 2 4 2" xfId="25735"/>
    <cellStyle name="40% - Accent2 3 2 2 5" xfId="19078"/>
    <cellStyle name="40% - Accent2 3 2 3" xfId="7782"/>
    <cellStyle name="40% - Accent2 3 2 3 2" xfId="10001"/>
    <cellStyle name="40% - Accent2 3 2 3 2 2" xfId="20564"/>
    <cellStyle name="40% - Accent2 3 2 3 3" xfId="12220"/>
    <cellStyle name="40% - Accent2 3 2 3 3 2" xfId="22783"/>
    <cellStyle name="40% - Accent2 3 2 3 4" xfId="14439"/>
    <cellStyle name="40% - Accent2 3 2 3 4 2" xfId="25002"/>
    <cellStyle name="40% - Accent2 3 2 3 5" xfId="18345"/>
    <cellStyle name="40% - Accent2 3 2 4" xfId="9258"/>
    <cellStyle name="40% - Accent2 3 2 4 2" xfId="19821"/>
    <cellStyle name="40% - Accent2 3 2 5" xfId="11477"/>
    <cellStyle name="40% - Accent2 3 2 5 2" xfId="22040"/>
    <cellStyle name="40% - Accent2 3 2 6" xfId="13696"/>
    <cellStyle name="40% - Accent2 3 2 6 2" xfId="24259"/>
    <cellStyle name="40% - Accent2 3 2 7" xfId="17596"/>
    <cellStyle name="40% - Accent2 3 3" xfId="1031"/>
    <cellStyle name="40% - Accent2 3 3 2" xfId="8516"/>
    <cellStyle name="40% - Accent2 3 3 2 2" xfId="10735"/>
    <cellStyle name="40% - Accent2 3 3 2 2 2" xfId="21298"/>
    <cellStyle name="40% - Accent2 3 3 2 3" xfId="12954"/>
    <cellStyle name="40% - Accent2 3 3 2 3 2" xfId="23517"/>
    <cellStyle name="40% - Accent2 3 3 2 4" xfId="15173"/>
    <cellStyle name="40% - Accent2 3 3 2 4 2" xfId="25736"/>
    <cellStyle name="40% - Accent2 3 3 2 5" xfId="19079"/>
    <cellStyle name="40% - Accent2 3 3 3" xfId="7783"/>
    <cellStyle name="40% - Accent2 3 3 3 2" xfId="10002"/>
    <cellStyle name="40% - Accent2 3 3 3 2 2" xfId="20565"/>
    <cellStyle name="40% - Accent2 3 3 3 3" xfId="12221"/>
    <cellStyle name="40% - Accent2 3 3 3 3 2" xfId="22784"/>
    <cellStyle name="40% - Accent2 3 3 3 4" xfId="14440"/>
    <cellStyle name="40% - Accent2 3 3 3 4 2" xfId="25003"/>
    <cellStyle name="40% - Accent2 3 3 3 5" xfId="18346"/>
    <cellStyle name="40% - Accent2 3 3 4" xfId="9259"/>
    <cellStyle name="40% - Accent2 3 3 4 2" xfId="19822"/>
    <cellStyle name="40% - Accent2 3 3 5" xfId="11478"/>
    <cellStyle name="40% - Accent2 3 3 5 2" xfId="22041"/>
    <cellStyle name="40% - Accent2 3 3 6" xfId="13697"/>
    <cellStyle name="40% - Accent2 3 3 6 2" xfId="24260"/>
    <cellStyle name="40% - Accent2 3 3 7" xfId="17597"/>
    <cellStyle name="40% - Accent2 3 4" xfId="1032"/>
    <cellStyle name="40% - Accent2 3 4 2" xfId="8517"/>
    <cellStyle name="40% - Accent2 3 4 2 2" xfId="10736"/>
    <cellStyle name="40% - Accent2 3 4 2 2 2" xfId="21299"/>
    <cellStyle name="40% - Accent2 3 4 2 3" xfId="12955"/>
    <cellStyle name="40% - Accent2 3 4 2 3 2" xfId="23518"/>
    <cellStyle name="40% - Accent2 3 4 2 4" xfId="15174"/>
    <cellStyle name="40% - Accent2 3 4 2 4 2" xfId="25737"/>
    <cellStyle name="40% - Accent2 3 4 2 5" xfId="19080"/>
    <cellStyle name="40% - Accent2 3 4 3" xfId="7784"/>
    <cellStyle name="40% - Accent2 3 4 3 2" xfId="10003"/>
    <cellStyle name="40% - Accent2 3 4 3 2 2" xfId="20566"/>
    <cellStyle name="40% - Accent2 3 4 3 3" xfId="12222"/>
    <cellStyle name="40% - Accent2 3 4 3 3 2" xfId="22785"/>
    <cellStyle name="40% - Accent2 3 4 3 4" xfId="14441"/>
    <cellStyle name="40% - Accent2 3 4 3 4 2" xfId="25004"/>
    <cellStyle name="40% - Accent2 3 4 3 5" xfId="18347"/>
    <cellStyle name="40% - Accent2 3 4 4" xfId="9260"/>
    <cellStyle name="40% - Accent2 3 4 4 2" xfId="19823"/>
    <cellStyle name="40% - Accent2 3 4 5" xfId="11479"/>
    <cellStyle name="40% - Accent2 3 4 5 2" xfId="22042"/>
    <cellStyle name="40% - Accent2 3 4 6" xfId="13698"/>
    <cellStyle name="40% - Accent2 3 4 6 2" xfId="24261"/>
    <cellStyle name="40% - Accent2 3 4 7" xfId="17598"/>
    <cellStyle name="40% - Accent2 3 5" xfId="1033"/>
    <cellStyle name="40% - Accent2 3 5 2" xfId="8518"/>
    <cellStyle name="40% - Accent2 3 5 2 2" xfId="10737"/>
    <cellStyle name="40% - Accent2 3 5 2 2 2" xfId="21300"/>
    <cellStyle name="40% - Accent2 3 5 2 3" xfId="12956"/>
    <cellStyle name="40% - Accent2 3 5 2 3 2" xfId="23519"/>
    <cellStyle name="40% - Accent2 3 5 2 4" xfId="15175"/>
    <cellStyle name="40% - Accent2 3 5 2 4 2" xfId="25738"/>
    <cellStyle name="40% - Accent2 3 5 2 5" xfId="19081"/>
    <cellStyle name="40% - Accent2 3 5 3" xfId="7785"/>
    <cellStyle name="40% - Accent2 3 5 3 2" xfId="10004"/>
    <cellStyle name="40% - Accent2 3 5 3 2 2" xfId="20567"/>
    <cellStyle name="40% - Accent2 3 5 3 3" xfId="12223"/>
    <cellStyle name="40% - Accent2 3 5 3 3 2" xfId="22786"/>
    <cellStyle name="40% - Accent2 3 5 3 4" xfId="14442"/>
    <cellStyle name="40% - Accent2 3 5 3 4 2" xfId="25005"/>
    <cellStyle name="40% - Accent2 3 5 3 5" xfId="18348"/>
    <cellStyle name="40% - Accent2 3 5 4" xfId="9261"/>
    <cellStyle name="40% - Accent2 3 5 4 2" xfId="19824"/>
    <cellStyle name="40% - Accent2 3 5 5" xfId="11480"/>
    <cellStyle name="40% - Accent2 3 5 5 2" xfId="22043"/>
    <cellStyle name="40% - Accent2 3 5 6" xfId="13699"/>
    <cellStyle name="40% - Accent2 3 5 6 2" xfId="24262"/>
    <cellStyle name="40% - Accent2 3 5 7" xfId="17599"/>
    <cellStyle name="40% - Accent2 3 6" xfId="1034"/>
    <cellStyle name="40% - Accent2 3 6 2" xfId="1035"/>
    <cellStyle name="40% - Accent2 3 6 2 2" xfId="8519"/>
    <cellStyle name="40% - Accent2 3 6 2 2 2" xfId="10738"/>
    <cellStyle name="40% - Accent2 3 6 2 2 2 2" xfId="21301"/>
    <cellStyle name="40% - Accent2 3 6 2 2 3" xfId="12957"/>
    <cellStyle name="40% - Accent2 3 6 2 2 3 2" xfId="23520"/>
    <cellStyle name="40% - Accent2 3 6 2 2 4" xfId="15176"/>
    <cellStyle name="40% - Accent2 3 6 2 2 4 2" xfId="25739"/>
    <cellStyle name="40% - Accent2 3 6 2 2 5" xfId="19082"/>
    <cellStyle name="40% - Accent2 3 6 2 3" xfId="7786"/>
    <cellStyle name="40% - Accent2 3 6 2 3 2" xfId="10005"/>
    <cellStyle name="40% - Accent2 3 6 2 3 2 2" xfId="20568"/>
    <cellStyle name="40% - Accent2 3 6 2 3 3" xfId="12224"/>
    <cellStyle name="40% - Accent2 3 6 2 3 3 2" xfId="22787"/>
    <cellStyle name="40% - Accent2 3 6 2 3 4" xfId="14443"/>
    <cellStyle name="40% - Accent2 3 6 2 3 4 2" xfId="25006"/>
    <cellStyle name="40% - Accent2 3 6 2 3 5" xfId="18349"/>
    <cellStyle name="40% - Accent2 3 6 2 4" xfId="9262"/>
    <cellStyle name="40% - Accent2 3 6 2 4 2" xfId="19825"/>
    <cellStyle name="40% - Accent2 3 6 2 5" xfId="11481"/>
    <cellStyle name="40% - Accent2 3 6 2 5 2" xfId="22044"/>
    <cellStyle name="40% - Accent2 3 6 2 6" xfId="13700"/>
    <cellStyle name="40% - Accent2 3 6 2 6 2" xfId="24263"/>
    <cellStyle name="40% - Accent2 3 6 2 7" xfId="17600"/>
    <cellStyle name="40% - Accent2 3 6 3" xfId="1036"/>
    <cellStyle name="40% - Accent2 3 6 3 2" xfId="8520"/>
    <cellStyle name="40% - Accent2 3 6 3 2 2" xfId="10739"/>
    <cellStyle name="40% - Accent2 3 6 3 2 2 2" xfId="21302"/>
    <cellStyle name="40% - Accent2 3 6 3 2 3" xfId="12958"/>
    <cellStyle name="40% - Accent2 3 6 3 2 3 2" xfId="23521"/>
    <cellStyle name="40% - Accent2 3 6 3 2 4" xfId="15177"/>
    <cellStyle name="40% - Accent2 3 6 3 2 4 2" xfId="25740"/>
    <cellStyle name="40% - Accent2 3 6 3 2 5" xfId="19083"/>
    <cellStyle name="40% - Accent2 3 6 3 3" xfId="7787"/>
    <cellStyle name="40% - Accent2 3 6 3 3 2" xfId="10006"/>
    <cellStyle name="40% - Accent2 3 6 3 3 2 2" xfId="20569"/>
    <cellStyle name="40% - Accent2 3 6 3 3 3" xfId="12225"/>
    <cellStyle name="40% - Accent2 3 6 3 3 3 2" xfId="22788"/>
    <cellStyle name="40% - Accent2 3 6 3 3 4" xfId="14444"/>
    <cellStyle name="40% - Accent2 3 6 3 3 4 2" xfId="25007"/>
    <cellStyle name="40% - Accent2 3 6 3 3 5" xfId="18350"/>
    <cellStyle name="40% - Accent2 3 6 3 4" xfId="9263"/>
    <cellStyle name="40% - Accent2 3 6 3 4 2" xfId="19826"/>
    <cellStyle name="40% - Accent2 3 6 3 5" xfId="11482"/>
    <cellStyle name="40% - Accent2 3 6 3 5 2" xfId="22045"/>
    <cellStyle name="40% - Accent2 3 6 3 6" xfId="13701"/>
    <cellStyle name="40% - Accent2 3 6 3 6 2" xfId="24264"/>
    <cellStyle name="40% - Accent2 3 6 3 7" xfId="17601"/>
    <cellStyle name="40% - Accent2 3 6 4" xfId="1037"/>
    <cellStyle name="40% - Accent2 3 6 4 2" xfId="8521"/>
    <cellStyle name="40% - Accent2 3 6 4 2 2" xfId="10740"/>
    <cellStyle name="40% - Accent2 3 6 4 2 2 2" xfId="21303"/>
    <cellStyle name="40% - Accent2 3 6 4 2 3" xfId="12959"/>
    <cellStyle name="40% - Accent2 3 6 4 2 3 2" xfId="23522"/>
    <cellStyle name="40% - Accent2 3 6 4 2 4" xfId="15178"/>
    <cellStyle name="40% - Accent2 3 6 4 2 4 2" xfId="25741"/>
    <cellStyle name="40% - Accent2 3 6 4 2 5" xfId="19084"/>
    <cellStyle name="40% - Accent2 3 6 4 3" xfId="7788"/>
    <cellStyle name="40% - Accent2 3 6 4 3 2" xfId="10007"/>
    <cellStyle name="40% - Accent2 3 6 4 3 2 2" xfId="20570"/>
    <cellStyle name="40% - Accent2 3 6 4 3 3" xfId="12226"/>
    <cellStyle name="40% - Accent2 3 6 4 3 3 2" xfId="22789"/>
    <cellStyle name="40% - Accent2 3 6 4 3 4" xfId="14445"/>
    <cellStyle name="40% - Accent2 3 6 4 3 4 2" xfId="25008"/>
    <cellStyle name="40% - Accent2 3 6 4 3 5" xfId="18351"/>
    <cellStyle name="40% - Accent2 3 6 4 4" xfId="9264"/>
    <cellStyle name="40% - Accent2 3 6 4 4 2" xfId="19827"/>
    <cellStyle name="40% - Accent2 3 6 4 5" xfId="11483"/>
    <cellStyle name="40% - Accent2 3 6 4 5 2" xfId="22046"/>
    <cellStyle name="40% - Accent2 3 6 4 6" xfId="13702"/>
    <cellStyle name="40% - Accent2 3 6 4 6 2" xfId="24265"/>
    <cellStyle name="40% - Accent2 3 6 4 7" xfId="17602"/>
    <cellStyle name="40% - Accent2 3 6 5" xfId="1038"/>
    <cellStyle name="40% - Accent2 3 6 5 2" xfId="8522"/>
    <cellStyle name="40% - Accent2 3 6 5 2 2" xfId="10741"/>
    <cellStyle name="40% - Accent2 3 6 5 2 2 2" xfId="21304"/>
    <cellStyle name="40% - Accent2 3 6 5 2 3" xfId="12960"/>
    <cellStyle name="40% - Accent2 3 6 5 2 3 2" xfId="23523"/>
    <cellStyle name="40% - Accent2 3 6 5 2 4" xfId="15179"/>
    <cellStyle name="40% - Accent2 3 6 5 2 4 2" xfId="25742"/>
    <cellStyle name="40% - Accent2 3 6 5 2 5" xfId="19085"/>
    <cellStyle name="40% - Accent2 3 6 5 3" xfId="7789"/>
    <cellStyle name="40% - Accent2 3 6 5 3 2" xfId="10008"/>
    <cellStyle name="40% - Accent2 3 6 5 3 2 2" xfId="20571"/>
    <cellStyle name="40% - Accent2 3 6 5 3 3" xfId="12227"/>
    <cellStyle name="40% - Accent2 3 6 5 3 3 2" xfId="22790"/>
    <cellStyle name="40% - Accent2 3 6 5 3 4" xfId="14446"/>
    <cellStyle name="40% - Accent2 3 6 5 3 4 2" xfId="25009"/>
    <cellStyle name="40% - Accent2 3 6 5 3 5" xfId="18352"/>
    <cellStyle name="40% - Accent2 3 6 5 4" xfId="9265"/>
    <cellStyle name="40% - Accent2 3 6 5 4 2" xfId="19828"/>
    <cellStyle name="40% - Accent2 3 6 5 5" xfId="11484"/>
    <cellStyle name="40% - Accent2 3 6 5 5 2" xfId="22047"/>
    <cellStyle name="40% - Accent2 3 6 5 6" xfId="13703"/>
    <cellStyle name="40% - Accent2 3 6 5 6 2" xfId="24266"/>
    <cellStyle name="40% - Accent2 3 6 5 7" xfId="17603"/>
    <cellStyle name="40% - Accent2 3 7" xfId="1039"/>
    <cellStyle name="40% - Accent2 3 8" xfId="1040"/>
    <cellStyle name="40% - Accent2 3 9" xfId="1041"/>
    <cellStyle name="40% - Accent2 4" xfId="1042"/>
    <cellStyle name="40% - Accent2 4 10" xfId="1043"/>
    <cellStyle name="40% - Accent2 4 2" xfId="1044"/>
    <cellStyle name="40% - Accent2 4 2 2" xfId="1045"/>
    <cellStyle name="40% - Accent2 4 2 2 2" xfId="8523"/>
    <cellStyle name="40% - Accent2 4 2 2 2 2" xfId="10742"/>
    <cellStyle name="40% - Accent2 4 2 2 2 2 2" xfId="21305"/>
    <cellStyle name="40% - Accent2 4 2 2 2 3" xfId="12961"/>
    <cellStyle name="40% - Accent2 4 2 2 2 3 2" xfId="23524"/>
    <cellStyle name="40% - Accent2 4 2 2 2 4" xfId="15180"/>
    <cellStyle name="40% - Accent2 4 2 2 2 4 2" xfId="25743"/>
    <cellStyle name="40% - Accent2 4 2 2 2 5" xfId="19086"/>
    <cellStyle name="40% - Accent2 4 2 2 3" xfId="7790"/>
    <cellStyle name="40% - Accent2 4 2 2 3 2" xfId="10009"/>
    <cellStyle name="40% - Accent2 4 2 2 3 2 2" xfId="20572"/>
    <cellStyle name="40% - Accent2 4 2 2 3 3" xfId="12228"/>
    <cellStyle name="40% - Accent2 4 2 2 3 3 2" xfId="22791"/>
    <cellStyle name="40% - Accent2 4 2 2 3 4" xfId="14447"/>
    <cellStyle name="40% - Accent2 4 2 2 3 4 2" xfId="25010"/>
    <cellStyle name="40% - Accent2 4 2 2 3 5" xfId="18353"/>
    <cellStyle name="40% - Accent2 4 2 2 4" xfId="9266"/>
    <cellStyle name="40% - Accent2 4 2 2 4 2" xfId="19829"/>
    <cellStyle name="40% - Accent2 4 2 2 5" xfId="11485"/>
    <cellStyle name="40% - Accent2 4 2 2 5 2" xfId="22048"/>
    <cellStyle name="40% - Accent2 4 2 2 6" xfId="13704"/>
    <cellStyle name="40% - Accent2 4 2 2 6 2" xfId="24267"/>
    <cellStyle name="40% - Accent2 4 2 2 7" xfId="17604"/>
    <cellStyle name="40% - Accent2 4 2 3" xfId="1046"/>
    <cellStyle name="40% - Accent2 4 2 3 2" xfId="8524"/>
    <cellStyle name="40% - Accent2 4 2 3 2 2" xfId="10743"/>
    <cellStyle name="40% - Accent2 4 2 3 2 2 2" xfId="21306"/>
    <cellStyle name="40% - Accent2 4 2 3 2 3" xfId="12962"/>
    <cellStyle name="40% - Accent2 4 2 3 2 3 2" xfId="23525"/>
    <cellStyle name="40% - Accent2 4 2 3 2 4" xfId="15181"/>
    <cellStyle name="40% - Accent2 4 2 3 2 4 2" xfId="25744"/>
    <cellStyle name="40% - Accent2 4 2 3 2 5" xfId="19087"/>
    <cellStyle name="40% - Accent2 4 2 3 3" xfId="7791"/>
    <cellStyle name="40% - Accent2 4 2 3 3 2" xfId="10010"/>
    <cellStyle name="40% - Accent2 4 2 3 3 2 2" xfId="20573"/>
    <cellStyle name="40% - Accent2 4 2 3 3 3" xfId="12229"/>
    <cellStyle name="40% - Accent2 4 2 3 3 3 2" xfId="22792"/>
    <cellStyle name="40% - Accent2 4 2 3 3 4" xfId="14448"/>
    <cellStyle name="40% - Accent2 4 2 3 3 4 2" xfId="25011"/>
    <cellStyle name="40% - Accent2 4 2 3 3 5" xfId="18354"/>
    <cellStyle name="40% - Accent2 4 2 3 4" xfId="9267"/>
    <cellStyle name="40% - Accent2 4 2 3 4 2" xfId="19830"/>
    <cellStyle name="40% - Accent2 4 2 3 5" xfId="11486"/>
    <cellStyle name="40% - Accent2 4 2 3 5 2" xfId="22049"/>
    <cellStyle name="40% - Accent2 4 2 3 6" xfId="13705"/>
    <cellStyle name="40% - Accent2 4 2 3 6 2" xfId="24268"/>
    <cellStyle name="40% - Accent2 4 2 3 7" xfId="17605"/>
    <cellStyle name="40% - Accent2 4 2 4" xfId="1047"/>
    <cellStyle name="40% - Accent2 4 2 4 2" xfId="8525"/>
    <cellStyle name="40% - Accent2 4 2 4 2 2" xfId="10744"/>
    <cellStyle name="40% - Accent2 4 2 4 2 2 2" xfId="21307"/>
    <cellStyle name="40% - Accent2 4 2 4 2 3" xfId="12963"/>
    <cellStyle name="40% - Accent2 4 2 4 2 3 2" xfId="23526"/>
    <cellStyle name="40% - Accent2 4 2 4 2 4" xfId="15182"/>
    <cellStyle name="40% - Accent2 4 2 4 2 4 2" xfId="25745"/>
    <cellStyle name="40% - Accent2 4 2 4 2 5" xfId="19088"/>
    <cellStyle name="40% - Accent2 4 2 4 3" xfId="7792"/>
    <cellStyle name="40% - Accent2 4 2 4 3 2" xfId="10011"/>
    <cellStyle name="40% - Accent2 4 2 4 3 2 2" xfId="20574"/>
    <cellStyle name="40% - Accent2 4 2 4 3 3" xfId="12230"/>
    <cellStyle name="40% - Accent2 4 2 4 3 3 2" xfId="22793"/>
    <cellStyle name="40% - Accent2 4 2 4 3 4" xfId="14449"/>
    <cellStyle name="40% - Accent2 4 2 4 3 4 2" xfId="25012"/>
    <cellStyle name="40% - Accent2 4 2 4 3 5" xfId="18355"/>
    <cellStyle name="40% - Accent2 4 2 4 4" xfId="9268"/>
    <cellStyle name="40% - Accent2 4 2 4 4 2" xfId="19831"/>
    <cellStyle name="40% - Accent2 4 2 4 5" xfId="11487"/>
    <cellStyle name="40% - Accent2 4 2 4 5 2" xfId="22050"/>
    <cellStyle name="40% - Accent2 4 2 4 6" xfId="13706"/>
    <cellStyle name="40% - Accent2 4 2 4 6 2" xfId="24269"/>
    <cellStyle name="40% - Accent2 4 2 4 7" xfId="17606"/>
    <cellStyle name="40% - Accent2 4 2 5" xfId="1048"/>
    <cellStyle name="40% - Accent2 4 2 5 2" xfId="8526"/>
    <cellStyle name="40% - Accent2 4 2 5 2 2" xfId="10745"/>
    <cellStyle name="40% - Accent2 4 2 5 2 2 2" xfId="21308"/>
    <cellStyle name="40% - Accent2 4 2 5 2 3" xfId="12964"/>
    <cellStyle name="40% - Accent2 4 2 5 2 3 2" xfId="23527"/>
    <cellStyle name="40% - Accent2 4 2 5 2 4" xfId="15183"/>
    <cellStyle name="40% - Accent2 4 2 5 2 4 2" xfId="25746"/>
    <cellStyle name="40% - Accent2 4 2 5 2 5" xfId="19089"/>
    <cellStyle name="40% - Accent2 4 2 5 3" xfId="7793"/>
    <cellStyle name="40% - Accent2 4 2 5 3 2" xfId="10012"/>
    <cellStyle name="40% - Accent2 4 2 5 3 2 2" xfId="20575"/>
    <cellStyle name="40% - Accent2 4 2 5 3 3" xfId="12231"/>
    <cellStyle name="40% - Accent2 4 2 5 3 3 2" xfId="22794"/>
    <cellStyle name="40% - Accent2 4 2 5 3 4" xfId="14450"/>
    <cellStyle name="40% - Accent2 4 2 5 3 4 2" xfId="25013"/>
    <cellStyle name="40% - Accent2 4 2 5 3 5" xfId="18356"/>
    <cellStyle name="40% - Accent2 4 2 5 4" xfId="9269"/>
    <cellStyle name="40% - Accent2 4 2 5 4 2" xfId="19832"/>
    <cellStyle name="40% - Accent2 4 2 5 5" xfId="11488"/>
    <cellStyle name="40% - Accent2 4 2 5 5 2" xfId="22051"/>
    <cellStyle name="40% - Accent2 4 2 5 6" xfId="13707"/>
    <cellStyle name="40% - Accent2 4 2 5 6 2" xfId="24270"/>
    <cellStyle name="40% - Accent2 4 2 5 7" xfId="17607"/>
    <cellStyle name="40% - Accent2 4 3" xfId="1049"/>
    <cellStyle name="40% - Accent2 4 3 2" xfId="8527"/>
    <cellStyle name="40% - Accent2 4 3 2 2" xfId="10746"/>
    <cellStyle name="40% - Accent2 4 3 2 2 2" xfId="21309"/>
    <cellStyle name="40% - Accent2 4 3 2 3" xfId="12965"/>
    <cellStyle name="40% - Accent2 4 3 2 3 2" xfId="23528"/>
    <cellStyle name="40% - Accent2 4 3 2 4" xfId="15184"/>
    <cellStyle name="40% - Accent2 4 3 2 4 2" xfId="25747"/>
    <cellStyle name="40% - Accent2 4 3 2 5" xfId="19090"/>
    <cellStyle name="40% - Accent2 4 3 3" xfId="7794"/>
    <cellStyle name="40% - Accent2 4 3 3 2" xfId="10013"/>
    <cellStyle name="40% - Accent2 4 3 3 2 2" xfId="20576"/>
    <cellStyle name="40% - Accent2 4 3 3 3" xfId="12232"/>
    <cellStyle name="40% - Accent2 4 3 3 3 2" xfId="22795"/>
    <cellStyle name="40% - Accent2 4 3 3 4" xfId="14451"/>
    <cellStyle name="40% - Accent2 4 3 3 4 2" xfId="25014"/>
    <cellStyle name="40% - Accent2 4 3 3 5" xfId="18357"/>
    <cellStyle name="40% - Accent2 4 3 4" xfId="9270"/>
    <cellStyle name="40% - Accent2 4 3 4 2" xfId="19833"/>
    <cellStyle name="40% - Accent2 4 3 5" xfId="11489"/>
    <cellStyle name="40% - Accent2 4 3 5 2" xfId="22052"/>
    <cellStyle name="40% - Accent2 4 3 6" xfId="13708"/>
    <cellStyle name="40% - Accent2 4 3 6 2" xfId="24271"/>
    <cellStyle name="40% - Accent2 4 3 7" xfId="17608"/>
    <cellStyle name="40% - Accent2 4 4" xfId="1050"/>
    <cellStyle name="40% - Accent2 4 4 2" xfId="8528"/>
    <cellStyle name="40% - Accent2 4 4 2 2" xfId="10747"/>
    <cellStyle name="40% - Accent2 4 4 2 2 2" xfId="21310"/>
    <cellStyle name="40% - Accent2 4 4 2 3" xfId="12966"/>
    <cellStyle name="40% - Accent2 4 4 2 3 2" xfId="23529"/>
    <cellStyle name="40% - Accent2 4 4 2 4" xfId="15185"/>
    <cellStyle name="40% - Accent2 4 4 2 4 2" xfId="25748"/>
    <cellStyle name="40% - Accent2 4 4 2 5" xfId="19091"/>
    <cellStyle name="40% - Accent2 4 4 3" xfId="7795"/>
    <cellStyle name="40% - Accent2 4 4 3 2" xfId="10014"/>
    <cellStyle name="40% - Accent2 4 4 3 2 2" xfId="20577"/>
    <cellStyle name="40% - Accent2 4 4 3 3" xfId="12233"/>
    <cellStyle name="40% - Accent2 4 4 3 3 2" xfId="22796"/>
    <cellStyle name="40% - Accent2 4 4 3 4" xfId="14452"/>
    <cellStyle name="40% - Accent2 4 4 3 4 2" xfId="25015"/>
    <cellStyle name="40% - Accent2 4 4 3 5" xfId="18358"/>
    <cellStyle name="40% - Accent2 4 4 4" xfId="9271"/>
    <cellStyle name="40% - Accent2 4 4 4 2" xfId="19834"/>
    <cellStyle name="40% - Accent2 4 4 5" xfId="11490"/>
    <cellStyle name="40% - Accent2 4 4 5 2" xfId="22053"/>
    <cellStyle name="40% - Accent2 4 4 6" xfId="13709"/>
    <cellStyle name="40% - Accent2 4 4 6 2" xfId="24272"/>
    <cellStyle name="40% - Accent2 4 4 7" xfId="17609"/>
    <cellStyle name="40% - Accent2 4 5" xfId="1051"/>
    <cellStyle name="40% - Accent2 4 5 2" xfId="8529"/>
    <cellStyle name="40% - Accent2 4 5 2 2" xfId="10748"/>
    <cellStyle name="40% - Accent2 4 5 2 2 2" xfId="21311"/>
    <cellStyle name="40% - Accent2 4 5 2 3" xfId="12967"/>
    <cellStyle name="40% - Accent2 4 5 2 3 2" xfId="23530"/>
    <cellStyle name="40% - Accent2 4 5 2 4" xfId="15186"/>
    <cellStyle name="40% - Accent2 4 5 2 4 2" xfId="25749"/>
    <cellStyle name="40% - Accent2 4 5 2 5" xfId="19092"/>
    <cellStyle name="40% - Accent2 4 5 3" xfId="7796"/>
    <cellStyle name="40% - Accent2 4 5 3 2" xfId="10015"/>
    <cellStyle name="40% - Accent2 4 5 3 2 2" xfId="20578"/>
    <cellStyle name="40% - Accent2 4 5 3 3" xfId="12234"/>
    <cellStyle name="40% - Accent2 4 5 3 3 2" xfId="22797"/>
    <cellStyle name="40% - Accent2 4 5 3 4" xfId="14453"/>
    <cellStyle name="40% - Accent2 4 5 3 4 2" xfId="25016"/>
    <cellStyle name="40% - Accent2 4 5 3 5" xfId="18359"/>
    <cellStyle name="40% - Accent2 4 5 4" xfId="9272"/>
    <cellStyle name="40% - Accent2 4 5 4 2" xfId="19835"/>
    <cellStyle name="40% - Accent2 4 5 5" xfId="11491"/>
    <cellStyle name="40% - Accent2 4 5 5 2" xfId="22054"/>
    <cellStyle name="40% - Accent2 4 5 6" xfId="13710"/>
    <cellStyle name="40% - Accent2 4 5 6 2" xfId="24273"/>
    <cellStyle name="40% - Accent2 4 5 7" xfId="17610"/>
    <cellStyle name="40% - Accent2 4 6" xfId="1052"/>
    <cellStyle name="40% - Accent2 4 6 2" xfId="8530"/>
    <cellStyle name="40% - Accent2 4 6 2 2" xfId="10749"/>
    <cellStyle name="40% - Accent2 4 6 2 2 2" xfId="21312"/>
    <cellStyle name="40% - Accent2 4 6 2 3" xfId="12968"/>
    <cellStyle name="40% - Accent2 4 6 2 3 2" xfId="23531"/>
    <cellStyle name="40% - Accent2 4 6 2 4" xfId="15187"/>
    <cellStyle name="40% - Accent2 4 6 2 4 2" xfId="25750"/>
    <cellStyle name="40% - Accent2 4 6 2 5" xfId="19093"/>
    <cellStyle name="40% - Accent2 4 6 3" xfId="7797"/>
    <cellStyle name="40% - Accent2 4 6 3 2" xfId="10016"/>
    <cellStyle name="40% - Accent2 4 6 3 2 2" xfId="20579"/>
    <cellStyle name="40% - Accent2 4 6 3 3" xfId="12235"/>
    <cellStyle name="40% - Accent2 4 6 3 3 2" xfId="22798"/>
    <cellStyle name="40% - Accent2 4 6 3 4" xfId="14454"/>
    <cellStyle name="40% - Accent2 4 6 3 4 2" xfId="25017"/>
    <cellStyle name="40% - Accent2 4 6 3 5" xfId="18360"/>
    <cellStyle name="40% - Accent2 4 6 4" xfId="9273"/>
    <cellStyle name="40% - Accent2 4 6 4 2" xfId="19836"/>
    <cellStyle name="40% - Accent2 4 6 5" xfId="11492"/>
    <cellStyle name="40% - Accent2 4 6 5 2" xfId="22055"/>
    <cellStyle name="40% - Accent2 4 6 6" xfId="13711"/>
    <cellStyle name="40% - Accent2 4 6 6 2" xfId="24274"/>
    <cellStyle name="40% - Accent2 4 6 7" xfId="17611"/>
    <cellStyle name="40% - Accent2 4 7" xfId="1053"/>
    <cellStyle name="40% - Accent2 4 8" xfId="1054"/>
    <cellStyle name="40% - Accent2 4 9" xfId="1055"/>
    <cellStyle name="40% - Accent2 5" xfId="1056"/>
    <cellStyle name="40% - Accent2 5 2" xfId="1057"/>
    <cellStyle name="40% - Accent2 5 3" xfId="1058"/>
    <cellStyle name="40% - Accent2 5 4" xfId="1059"/>
    <cellStyle name="40% - Accent2 5 5" xfId="1060"/>
    <cellStyle name="40% - Accent2 5 6" xfId="1061"/>
    <cellStyle name="40% - Accent2 6" xfId="1062"/>
    <cellStyle name="40% - Accent2 6 2" xfId="1063"/>
    <cellStyle name="40% - Accent2 6 3" xfId="1064"/>
    <cellStyle name="40% - Accent2 6 4" xfId="1065"/>
    <cellStyle name="40% - Accent2 6 5" xfId="1066"/>
    <cellStyle name="40% - Accent2 6 6" xfId="1067"/>
    <cellStyle name="40% - Accent2 7" xfId="1068"/>
    <cellStyle name="40% - Accent2 7 10" xfId="11493"/>
    <cellStyle name="40% - Accent2 7 10 2" xfId="22056"/>
    <cellStyle name="40% - Accent2 7 11" xfId="13712"/>
    <cellStyle name="40% - Accent2 7 11 2" xfId="24275"/>
    <cellStyle name="40% - Accent2 7 12" xfId="17612"/>
    <cellStyle name="40% - Accent2 7 2" xfId="1069"/>
    <cellStyle name="40% - Accent2 7 3" xfId="1070"/>
    <cellStyle name="40% - Accent2 7 4" xfId="1071"/>
    <cellStyle name="40% - Accent2 7 5" xfId="1072"/>
    <cellStyle name="40% - Accent2 7 6" xfId="1073"/>
    <cellStyle name="40% - Accent2 7 7" xfId="8531"/>
    <cellStyle name="40% - Accent2 7 7 2" xfId="10750"/>
    <cellStyle name="40% - Accent2 7 7 2 2" xfId="21313"/>
    <cellStyle name="40% - Accent2 7 7 3" xfId="12969"/>
    <cellStyle name="40% - Accent2 7 7 3 2" xfId="23532"/>
    <cellStyle name="40% - Accent2 7 7 4" xfId="15188"/>
    <cellStyle name="40% - Accent2 7 7 4 2" xfId="25751"/>
    <cellStyle name="40% - Accent2 7 7 5" xfId="19094"/>
    <cellStyle name="40% - Accent2 7 8" xfId="7798"/>
    <cellStyle name="40% - Accent2 7 8 2" xfId="10017"/>
    <cellStyle name="40% - Accent2 7 8 2 2" xfId="20580"/>
    <cellStyle name="40% - Accent2 7 8 3" xfId="12236"/>
    <cellStyle name="40% - Accent2 7 8 3 2" xfId="22799"/>
    <cellStyle name="40% - Accent2 7 8 4" xfId="14455"/>
    <cellStyle name="40% - Accent2 7 8 4 2" xfId="25018"/>
    <cellStyle name="40% - Accent2 7 8 5" xfId="18361"/>
    <cellStyle name="40% - Accent2 7 9" xfId="9274"/>
    <cellStyle name="40% - Accent2 7 9 2" xfId="19837"/>
    <cellStyle name="40% - Accent2 8" xfId="1074"/>
    <cellStyle name="40% - Accent2 8 2" xfId="1075"/>
    <cellStyle name="40% - Accent2 9" xfId="1076"/>
    <cellStyle name="40% - Accent3 10" xfId="1077"/>
    <cellStyle name="40% - Accent3 10 2" xfId="1078"/>
    <cellStyle name="40% - Accent3 10 3" xfId="1079"/>
    <cellStyle name="40% - Accent3 10 4" xfId="1080"/>
    <cellStyle name="40% - Accent3 10 5" xfId="1081"/>
    <cellStyle name="40% - Accent3 11" xfId="1082"/>
    <cellStyle name="40% - Accent3 11 2" xfId="1083"/>
    <cellStyle name="40% - Accent3 11 3" xfId="1084"/>
    <cellStyle name="40% - Accent3 11 4" xfId="1085"/>
    <cellStyle name="40% - Accent3 11 5" xfId="1086"/>
    <cellStyle name="40% - Accent3 12" xfId="1087"/>
    <cellStyle name="40% - Accent3 12 2" xfId="1088"/>
    <cellStyle name="40% - Accent3 12 3" xfId="1089"/>
    <cellStyle name="40% - Accent3 12 4" xfId="1090"/>
    <cellStyle name="40% - Accent3 12 5" xfId="1091"/>
    <cellStyle name="40% - Accent3 13" xfId="1092"/>
    <cellStyle name="40% - Accent3 14" xfId="1093"/>
    <cellStyle name="40% - Accent3 15" xfId="1094"/>
    <cellStyle name="40% - Accent3 16" xfId="1095"/>
    <cellStyle name="40% - Accent3 17" xfId="1096"/>
    <cellStyle name="40% - Accent3 18" xfId="1097"/>
    <cellStyle name="40% - Accent3 19" xfId="1098"/>
    <cellStyle name="40% - Accent3 2" xfId="1099"/>
    <cellStyle name="40% - Accent3 2 10" xfId="1100"/>
    <cellStyle name="40% - Accent3 2 10 2" xfId="8532"/>
    <cellStyle name="40% - Accent3 2 10 2 2" xfId="10751"/>
    <cellStyle name="40% - Accent3 2 10 2 2 2" xfId="21314"/>
    <cellStyle name="40% - Accent3 2 10 2 3" xfId="12970"/>
    <cellStyle name="40% - Accent3 2 10 2 3 2" xfId="23533"/>
    <cellStyle name="40% - Accent3 2 10 2 4" xfId="15189"/>
    <cellStyle name="40% - Accent3 2 10 2 4 2" xfId="25752"/>
    <cellStyle name="40% - Accent3 2 10 2 5" xfId="19095"/>
    <cellStyle name="40% - Accent3 2 10 3" xfId="7799"/>
    <cellStyle name="40% - Accent3 2 10 3 2" xfId="10018"/>
    <cellStyle name="40% - Accent3 2 10 3 2 2" xfId="20581"/>
    <cellStyle name="40% - Accent3 2 10 3 3" xfId="12237"/>
    <cellStyle name="40% - Accent3 2 10 3 3 2" xfId="22800"/>
    <cellStyle name="40% - Accent3 2 10 3 4" xfId="14456"/>
    <cellStyle name="40% - Accent3 2 10 3 4 2" xfId="25019"/>
    <cellStyle name="40% - Accent3 2 10 3 5" xfId="18362"/>
    <cellStyle name="40% - Accent3 2 10 4" xfId="9275"/>
    <cellStyle name="40% - Accent3 2 10 4 2" xfId="19838"/>
    <cellStyle name="40% - Accent3 2 10 5" xfId="11494"/>
    <cellStyle name="40% - Accent3 2 10 5 2" xfId="22057"/>
    <cellStyle name="40% - Accent3 2 10 6" xfId="13713"/>
    <cellStyle name="40% - Accent3 2 10 6 2" xfId="24276"/>
    <cellStyle name="40% - Accent3 2 10 7" xfId="17613"/>
    <cellStyle name="40% - Accent3 2 11" xfId="1101"/>
    <cellStyle name="40% - Accent3 2 11 2" xfId="1102"/>
    <cellStyle name="40% - Accent3 2 11 2 2" xfId="8533"/>
    <cellStyle name="40% - Accent3 2 11 2 2 2" xfId="10752"/>
    <cellStyle name="40% - Accent3 2 11 2 2 2 2" xfId="21315"/>
    <cellStyle name="40% - Accent3 2 11 2 2 3" xfId="12971"/>
    <cellStyle name="40% - Accent3 2 11 2 2 3 2" xfId="23534"/>
    <cellStyle name="40% - Accent3 2 11 2 2 4" xfId="15190"/>
    <cellStyle name="40% - Accent3 2 11 2 2 4 2" xfId="25753"/>
    <cellStyle name="40% - Accent3 2 11 2 2 5" xfId="19096"/>
    <cellStyle name="40% - Accent3 2 11 2 3" xfId="7800"/>
    <cellStyle name="40% - Accent3 2 11 2 3 2" xfId="10019"/>
    <cellStyle name="40% - Accent3 2 11 2 3 2 2" xfId="20582"/>
    <cellStyle name="40% - Accent3 2 11 2 3 3" xfId="12238"/>
    <cellStyle name="40% - Accent3 2 11 2 3 3 2" xfId="22801"/>
    <cellStyle name="40% - Accent3 2 11 2 3 4" xfId="14457"/>
    <cellStyle name="40% - Accent3 2 11 2 3 4 2" xfId="25020"/>
    <cellStyle name="40% - Accent3 2 11 2 3 5" xfId="18363"/>
    <cellStyle name="40% - Accent3 2 11 2 4" xfId="9276"/>
    <cellStyle name="40% - Accent3 2 11 2 4 2" xfId="19839"/>
    <cellStyle name="40% - Accent3 2 11 2 5" xfId="11495"/>
    <cellStyle name="40% - Accent3 2 11 2 5 2" xfId="22058"/>
    <cellStyle name="40% - Accent3 2 11 2 6" xfId="13714"/>
    <cellStyle name="40% - Accent3 2 11 2 6 2" xfId="24277"/>
    <cellStyle name="40% - Accent3 2 11 2 7" xfId="17614"/>
    <cellStyle name="40% - Accent3 2 11 3" xfId="1103"/>
    <cellStyle name="40% - Accent3 2 11 3 2" xfId="8534"/>
    <cellStyle name="40% - Accent3 2 11 3 2 2" xfId="10753"/>
    <cellStyle name="40% - Accent3 2 11 3 2 2 2" xfId="21316"/>
    <cellStyle name="40% - Accent3 2 11 3 2 3" xfId="12972"/>
    <cellStyle name="40% - Accent3 2 11 3 2 3 2" xfId="23535"/>
    <cellStyle name="40% - Accent3 2 11 3 2 4" xfId="15191"/>
    <cellStyle name="40% - Accent3 2 11 3 2 4 2" xfId="25754"/>
    <cellStyle name="40% - Accent3 2 11 3 2 5" xfId="19097"/>
    <cellStyle name="40% - Accent3 2 11 3 3" xfId="7801"/>
    <cellStyle name="40% - Accent3 2 11 3 3 2" xfId="10020"/>
    <cellStyle name="40% - Accent3 2 11 3 3 2 2" xfId="20583"/>
    <cellStyle name="40% - Accent3 2 11 3 3 3" xfId="12239"/>
    <cellStyle name="40% - Accent3 2 11 3 3 3 2" xfId="22802"/>
    <cellStyle name="40% - Accent3 2 11 3 3 4" xfId="14458"/>
    <cellStyle name="40% - Accent3 2 11 3 3 4 2" xfId="25021"/>
    <cellStyle name="40% - Accent3 2 11 3 3 5" xfId="18364"/>
    <cellStyle name="40% - Accent3 2 11 3 4" xfId="9277"/>
    <cellStyle name="40% - Accent3 2 11 3 4 2" xfId="19840"/>
    <cellStyle name="40% - Accent3 2 11 3 5" xfId="11496"/>
    <cellStyle name="40% - Accent3 2 11 3 5 2" xfId="22059"/>
    <cellStyle name="40% - Accent3 2 11 3 6" xfId="13715"/>
    <cellStyle name="40% - Accent3 2 11 3 6 2" xfId="24278"/>
    <cellStyle name="40% - Accent3 2 11 3 7" xfId="17615"/>
    <cellStyle name="40% - Accent3 2 11 4" xfId="1104"/>
    <cellStyle name="40% - Accent3 2 11 4 2" xfId="8535"/>
    <cellStyle name="40% - Accent3 2 11 4 2 2" xfId="10754"/>
    <cellStyle name="40% - Accent3 2 11 4 2 2 2" xfId="21317"/>
    <cellStyle name="40% - Accent3 2 11 4 2 3" xfId="12973"/>
    <cellStyle name="40% - Accent3 2 11 4 2 3 2" xfId="23536"/>
    <cellStyle name="40% - Accent3 2 11 4 2 4" xfId="15192"/>
    <cellStyle name="40% - Accent3 2 11 4 2 4 2" xfId="25755"/>
    <cellStyle name="40% - Accent3 2 11 4 2 5" xfId="19098"/>
    <cellStyle name="40% - Accent3 2 11 4 3" xfId="7802"/>
    <cellStyle name="40% - Accent3 2 11 4 3 2" xfId="10021"/>
    <cellStyle name="40% - Accent3 2 11 4 3 2 2" xfId="20584"/>
    <cellStyle name="40% - Accent3 2 11 4 3 3" xfId="12240"/>
    <cellStyle name="40% - Accent3 2 11 4 3 3 2" xfId="22803"/>
    <cellStyle name="40% - Accent3 2 11 4 3 4" xfId="14459"/>
    <cellStyle name="40% - Accent3 2 11 4 3 4 2" xfId="25022"/>
    <cellStyle name="40% - Accent3 2 11 4 3 5" xfId="18365"/>
    <cellStyle name="40% - Accent3 2 11 4 4" xfId="9278"/>
    <cellStyle name="40% - Accent3 2 11 4 4 2" xfId="19841"/>
    <cellStyle name="40% - Accent3 2 11 4 5" xfId="11497"/>
    <cellStyle name="40% - Accent3 2 11 4 5 2" xfId="22060"/>
    <cellStyle name="40% - Accent3 2 11 4 6" xfId="13716"/>
    <cellStyle name="40% - Accent3 2 11 4 6 2" xfId="24279"/>
    <cellStyle name="40% - Accent3 2 11 4 7" xfId="17616"/>
    <cellStyle name="40% - Accent3 2 11 5" xfId="1105"/>
    <cellStyle name="40% - Accent3 2 11 5 2" xfId="8536"/>
    <cellStyle name="40% - Accent3 2 11 5 2 2" xfId="10755"/>
    <cellStyle name="40% - Accent3 2 11 5 2 2 2" xfId="21318"/>
    <cellStyle name="40% - Accent3 2 11 5 2 3" xfId="12974"/>
    <cellStyle name="40% - Accent3 2 11 5 2 3 2" xfId="23537"/>
    <cellStyle name="40% - Accent3 2 11 5 2 4" xfId="15193"/>
    <cellStyle name="40% - Accent3 2 11 5 2 4 2" xfId="25756"/>
    <cellStyle name="40% - Accent3 2 11 5 2 5" xfId="19099"/>
    <cellStyle name="40% - Accent3 2 11 5 3" xfId="7803"/>
    <cellStyle name="40% - Accent3 2 11 5 3 2" xfId="10022"/>
    <cellStyle name="40% - Accent3 2 11 5 3 2 2" xfId="20585"/>
    <cellStyle name="40% - Accent3 2 11 5 3 3" xfId="12241"/>
    <cellStyle name="40% - Accent3 2 11 5 3 3 2" xfId="22804"/>
    <cellStyle name="40% - Accent3 2 11 5 3 4" xfId="14460"/>
    <cellStyle name="40% - Accent3 2 11 5 3 4 2" xfId="25023"/>
    <cellStyle name="40% - Accent3 2 11 5 3 5" xfId="18366"/>
    <cellStyle name="40% - Accent3 2 11 5 4" xfId="9279"/>
    <cellStyle name="40% - Accent3 2 11 5 4 2" xfId="19842"/>
    <cellStyle name="40% - Accent3 2 11 5 5" xfId="11498"/>
    <cellStyle name="40% - Accent3 2 11 5 5 2" xfId="22061"/>
    <cellStyle name="40% - Accent3 2 11 5 6" xfId="13717"/>
    <cellStyle name="40% - Accent3 2 11 5 6 2" xfId="24280"/>
    <cellStyle name="40% - Accent3 2 11 5 7" xfId="17617"/>
    <cellStyle name="40% - Accent3 2 12" xfId="1106"/>
    <cellStyle name="40% - Accent3 2 13" xfId="1107"/>
    <cellStyle name="40% - Accent3 2 14" xfId="1108"/>
    <cellStyle name="40% - Accent3 2 15" xfId="1109"/>
    <cellStyle name="40% - Accent3 2 15 2" xfId="8537"/>
    <cellStyle name="40% - Accent3 2 15 2 2" xfId="10756"/>
    <cellStyle name="40% - Accent3 2 15 2 2 2" xfId="21319"/>
    <cellStyle name="40% - Accent3 2 15 2 3" xfId="12975"/>
    <cellStyle name="40% - Accent3 2 15 2 3 2" xfId="23538"/>
    <cellStyle name="40% - Accent3 2 15 2 4" xfId="15194"/>
    <cellStyle name="40% - Accent3 2 15 2 4 2" xfId="25757"/>
    <cellStyle name="40% - Accent3 2 15 2 5" xfId="19100"/>
    <cellStyle name="40% - Accent3 2 15 3" xfId="7804"/>
    <cellStyle name="40% - Accent3 2 15 3 2" xfId="10023"/>
    <cellStyle name="40% - Accent3 2 15 3 2 2" xfId="20586"/>
    <cellStyle name="40% - Accent3 2 15 3 3" xfId="12242"/>
    <cellStyle name="40% - Accent3 2 15 3 3 2" xfId="22805"/>
    <cellStyle name="40% - Accent3 2 15 3 4" xfId="14461"/>
    <cellStyle name="40% - Accent3 2 15 3 4 2" xfId="25024"/>
    <cellStyle name="40% - Accent3 2 15 3 5" xfId="18367"/>
    <cellStyle name="40% - Accent3 2 15 4" xfId="9280"/>
    <cellStyle name="40% - Accent3 2 15 4 2" xfId="19843"/>
    <cellStyle name="40% - Accent3 2 15 5" xfId="11499"/>
    <cellStyle name="40% - Accent3 2 15 5 2" xfId="22062"/>
    <cellStyle name="40% - Accent3 2 15 6" xfId="13718"/>
    <cellStyle name="40% - Accent3 2 15 6 2" xfId="24281"/>
    <cellStyle name="40% - Accent3 2 15 7" xfId="17618"/>
    <cellStyle name="40% - Accent3 2 16" xfId="1110"/>
    <cellStyle name="40% - Accent3 2 2" xfId="1111"/>
    <cellStyle name="40% - Accent3 2 2 10" xfId="8538"/>
    <cellStyle name="40% - Accent3 2 2 10 2" xfId="10757"/>
    <cellStyle name="40% - Accent3 2 2 10 2 2" xfId="21320"/>
    <cellStyle name="40% - Accent3 2 2 10 3" xfId="12976"/>
    <cellStyle name="40% - Accent3 2 2 10 3 2" xfId="23539"/>
    <cellStyle name="40% - Accent3 2 2 10 4" xfId="15195"/>
    <cellStyle name="40% - Accent3 2 2 10 4 2" xfId="25758"/>
    <cellStyle name="40% - Accent3 2 2 10 5" xfId="19101"/>
    <cellStyle name="40% - Accent3 2 2 11" xfId="7805"/>
    <cellStyle name="40% - Accent3 2 2 11 2" xfId="10024"/>
    <cellStyle name="40% - Accent3 2 2 11 2 2" xfId="20587"/>
    <cellStyle name="40% - Accent3 2 2 11 3" xfId="12243"/>
    <cellStyle name="40% - Accent3 2 2 11 3 2" xfId="22806"/>
    <cellStyle name="40% - Accent3 2 2 11 4" xfId="14462"/>
    <cellStyle name="40% - Accent3 2 2 11 4 2" xfId="25025"/>
    <cellStyle name="40% - Accent3 2 2 11 5" xfId="18368"/>
    <cellStyle name="40% - Accent3 2 2 12" xfId="9281"/>
    <cellStyle name="40% - Accent3 2 2 12 2" xfId="19844"/>
    <cellStyle name="40% - Accent3 2 2 13" xfId="11500"/>
    <cellStyle name="40% - Accent3 2 2 13 2" xfId="22063"/>
    <cellStyle name="40% - Accent3 2 2 14" xfId="13719"/>
    <cellStyle name="40% - Accent3 2 2 14 2" xfId="24282"/>
    <cellStyle name="40% - Accent3 2 2 15" xfId="17619"/>
    <cellStyle name="40% - Accent3 2 2 2" xfId="1112"/>
    <cellStyle name="40% - Accent3 2 2 2 2" xfId="8539"/>
    <cellStyle name="40% - Accent3 2 2 2 2 2" xfId="10758"/>
    <cellStyle name="40% - Accent3 2 2 2 2 2 2" xfId="21321"/>
    <cellStyle name="40% - Accent3 2 2 2 2 3" xfId="12977"/>
    <cellStyle name="40% - Accent3 2 2 2 2 3 2" xfId="23540"/>
    <cellStyle name="40% - Accent3 2 2 2 2 4" xfId="15196"/>
    <cellStyle name="40% - Accent3 2 2 2 2 4 2" xfId="25759"/>
    <cellStyle name="40% - Accent3 2 2 2 2 5" xfId="19102"/>
    <cellStyle name="40% - Accent3 2 2 2 3" xfId="7806"/>
    <cellStyle name="40% - Accent3 2 2 2 3 2" xfId="10025"/>
    <cellStyle name="40% - Accent3 2 2 2 3 2 2" xfId="20588"/>
    <cellStyle name="40% - Accent3 2 2 2 3 3" xfId="12244"/>
    <cellStyle name="40% - Accent3 2 2 2 3 3 2" xfId="22807"/>
    <cellStyle name="40% - Accent3 2 2 2 3 4" xfId="14463"/>
    <cellStyle name="40% - Accent3 2 2 2 3 4 2" xfId="25026"/>
    <cellStyle name="40% - Accent3 2 2 2 3 5" xfId="18369"/>
    <cellStyle name="40% - Accent3 2 2 2 4" xfId="9282"/>
    <cellStyle name="40% - Accent3 2 2 2 4 2" xfId="19845"/>
    <cellStyle name="40% - Accent3 2 2 2 5" xfId="11501"/>
    <cellStyle name="40% - Accent3 2 2 2 5 2" xfId="22064"/>
    <cellStyle name="40% - Accent3 2 2 2 6" xfId="13720"/>
    <cellStyle name="40% - Accent3 2 2 2 6 2" xfId="24283"/>
    <cellStyle name="40% - Accent3 2 2 2 7" xfId="17620"/>
    <cellStyle name="40% - Accent3 2 2 3" xfId="1113"/>
    <cellStyle name="40% - Accent3 2 2 3 2" xfId="8540"/>
    <cellStyle name="40% - Accent3 2 2 3 2 2" xfId="10759"/>
    <cellStyle name="40% - Accent3 2 2 3 2 2 2" xfId="21322"/>
    <cellStyle name="40% - Accent3 2 2 3 2 3" xfId="12978"/>
    <cellStyle name="40% - Accent3 2 2 3 2 3 2" xfId="23541"/>
    <cellStyle name="40% - Accent3 2 2 3 2 4" xfId="15197"/>
    <cellStyle name="40% - Accent3 2 2 3 2 4 2" xfId="25760"/>
    <cellStyle name="40% - Accent3 2 2 3 2 5" xfId="19103"/>
    <cellStyle name="40% - Accent3 2 2 3 3" xfId="7807"/>
    <cellStyle name="40% - Accent3 2 2 3 3 2" xfId="10026"/>
    <cellStyle name="40% - Accent3 2 2 3 3 2 2" xfId="20589"/>
    <cellStyle name="40% - Accent3 2 2 3 3 3" xfId="12245"/>
    <cellStyle name="40% - Accent3 2 2 3 3 3 2" xfId="22808"/>
    <cellStyle name="40% - Accent3 2 2 3 3 4" xfId="14464"/>
    <cellStyle name="40% - Accent3 2 2 3 3 4 2" xfId="25027"/>
    <cellStyle name="40% - Accent3 2 2 3 3 5" xfId="18370"/>
    <cellStyle name="40% - Accent3 2 2 3 4" xfId="9283"/>
    <cellStyle name="40% - Accent3 2 2 3 4 2" xfId="19846"/>
    <cellStyle name="40% - Accent3 2 2 3 5" xfId="11502"/>
    <cellStyle name="40% - Accent3 2 2 3 5 2" xfId="22065"/>
    <cellStyle name="40% - Accent3 2 2 3 6" xfId="13721"/>
    <cellStyle name="40% - Accent3 2 2 3 6 2" xfId="24284"/>
    <cellStyle name="40% - Accent3 2 2 3 7" xfId="17621"/>
    <cellStyle name="40% - Accent3 2 2 4" xfId="1114"/>
    <cellStyle name="40% - Accent3 2 2 4 2" xfId="8541"/>
    <cellStyle name="40% - Accent3 2 2 4 2 2" xfId="10760"/>
    <cellStyle name="40% - Accent3 2 2 4 2 2 2" xfId="21323"/>
    <cellStyle name="40% - Accent3 2 2 4 2 3" xfId="12979"/>
    <cellStyle name="40% - Accent3 2 2 4 2 3 2" xfId="23542"/>
    <cellStyle name="40% - Accent3 2 2 4 2 4" xfId="15198"/>
    <cellStyle name="40% - Accent3 2 2 4 2 4 2" xfId="25761"/>
    <cellStyle name="40% - Accent3 2 2 4 2 5" xfId="19104"/>
    <cellStyle name="40% - Accent3 2 2 4 3" xfId="7808"/>
    <cellStyle name="40% - Accent3 2 2 4 3 2" xfId="10027"/>
    <cellStyle name="40% - Accent3 2 2 4 3 2 2" xfId="20590"/>
    <cellStyle name="40% - Accent3 2 2 4 3 3" xfId="12246"/>
    <cellStyle name="40% - Accent3 2 2 4 3 3 2" xfId="22809"/>
    <cellStyle name="40% - Accent3 2 2 4 3 4" xfId="14465"/>
    <cellStyle name="40% - Accent3 2 2 4 3 4 2" xfId="25028"/>
    <cellStyle name="40% - Accent3 2 2 4 3 5" xfId="18371"/>
    <cellStyle name="40% - Accent3 2 2 4 4" xfId="9284"/>
    <cellStyle name="40% - Accent3 2 2 4 4 2" xfId="19847"/>
    <cellStyle name="40% - Accent3 2 2 4 5" xfId="11503"/>
    <cellStyle name="40% - Accent3 2 2 4 5 2" xfId="22066"/>
    <cellStyle name="40% - Accent3 2 2 4 6" xfId="13722"/>
    <cellStyle name="40% - Accent3 2 2 4 6 2" xfId="24285"/>
    <cellStyle name="40% - Accent3 2 2 4 7" xfId="17622"/>
    <cellStyle name="40% - Accent3 2 2 5" xfId="1115"/>
    <cellStyle name="40% - Accent3 2 2 5 2" xfId="8542"/>
    <cellStyle name="40% - Accent3 2 2 5 2 2" xfId="10761"/>
    <cellStyle name="40% - Accent3 2 2 5 2 2 2" xfId="21324"/>
    <cellStyle name="40% - Accent3 2 2 5 2 3" xfId="12980"/>
    <cellStyle name="40% - Accent3 2 2 5 2 3 2" xfId="23543"/>
    <cellStyle name="40% - Accent3 2 2 5 2 4" xfId="15199"/>
    <cellStyle name="40% - Accent3 2 2 5 2 4 2" xfId="25762"/>
    <cellStyle name="40% - Accent3 2 2 5 2 5" xfId="19105"/>
    <cellStyle name="40% - Accent3 2 2 5 3" xfId="7809"/>
    <cellStyle name="40% - Accent3 2 2 5 3 2" xfId="10028"/>
    <cellStyle name="40% - Accent3 2 2 5 3 2 2" xfId="20591"/>
    <cellStyle name="40% - Accent3 2 2 5 3 3" xfId="12247"/>
    <cellStyle name="40% - Accent3 2 2 5 3 3 2" xfId="22810"/>
    <cellStyle name="40% - Accent3 2 2 5 3 4" xfId="14466"/>
    <cellStyle name="40% - Accent3 2 2 5 3 4 2" xfId="25029"/>
    <cellStyle name="40% - Accent3 2 2 5 3 5" xfId="18372"/>
    <cellStyle name="40% - Accent3 2 2 5 4" xfId="9285"/>
    <cellStyle name="40% - Accent3 2 2 5 4 2" xfId="19848"/>
    <cellStyle name="40% - Accent3 2 2 5 5" xfId="11504"/>
    <cellStyle name="40% - Accent3 2 2 5 5 2" xfId="22067"/>
    <cellStyle name="40% - Accent3 2 2 5 6" xfId="13723"/>
    <cellStyle name="40% - Accent3 2 2 5 6 2" xfId="24286"/>
    <cellStyle name="40% - Accent3 2 2 5 7" xfId="17623"/>
    <cellStyle name="40% - Accent3 2 2 6" xfId="1116"/>
    <cellStyle name="40% - Accent3 2 2 6 2" xfId="8543"/>
    <cellStyle name="40% - Accent3 2 2 6 2 2" xfId="10762"/>
    <cellStyle name="40% - Accent3 2 2 6 2 2 2" xfId="21325"/>
    <cellStyle name="40% - Accent3 2 2 6 2 3" xfId="12981"/>
    <cellStyle name="40% - Accent3 2 2 6 2 3 2" xfId="23544"/>
    <cellStyle name="40% - Accent3 2 2 6 2 4" xfId="15200"/>
    <cellStyle name="40% - Accent3 2 2 6 2 4 2" xfId="25763"/>
    <cellStyle name="40% - Accent3 2 2 6 2 5" xfId="19106"/>
    <cellStyle name="40% - Accent3 2 2 6 3" xfId="7810"/>
    <cellStyle name="40% - Accent3 2 2 6 3 2" xfId="10029"/>
    <cellStyle name="40% - Accent3 2 2 6 3 2 2" xfId="20592"/>
    <cellStyle name="40% - Accent3 2 2 6 3 3" xfId="12248"/>
    <cellStyle name="40% - Accent3 2 2 6 3 3 2" xfId="22811"/>
    <cellStyle name="40% - Accent3 2 2 6 3 4" xfId="14467"/>
    <cellStyle name="40% - Accent3 2 2 6 3 4 2" xfId="25030"/>
    <cellStyle name="40% - Accent3 2 2 6 3 5" xfId="18373"/>
    <cellStyle name="40% - Accent3 2 2 6 4" xfId="9286"/>
    <cellStyle name="40% - Accent3 2 2 6 4 2" xfId="19849"/>
    <cellStyle name="40% - Accent3 2 2 6 5" xfId="11505"/>
    <cellStyle name="40% - Accent3 2 2 6 5 2" xfId="22068"/>
    <cellStyle name="40% - Accent3 2 2 6 6" xfId="13724"/>
    <cellStyle name="40% - Accent3 2 2 6 6 2" xfId="24287"/>
    <cellStyle name="40% - Accent3 2 2 6 7" xfId="17624"/>
    <cellStyle name="40% - Accent3 2 2 7" xfId="1117"/>
    <cellStyle name="40% - Accent3 2 2 7 2" xfId="8544"/>
    <cellStyle name="40% - Accent3 2 2 7 2 2" xfId="10763"/>
    <cellStyle name="40% - Accent3 2 2 7 2 2 2" xfId="21326"/>
    <cellStyle name="40% - Accent3 2 2 7 2 3" xfId="12982"/>
    <cellStyle name="40% - Accent3 2 2 7 2 3 2" xfId="23545"/>
    <cellStyle name="40% - Accent3 2 2 7 2 4" xfId="15201"/>
    <cellStyle name="40% - Accent3 2 2 7 2 4 2" xfId="25764"/>
    <cellStyle name="40% - Accent3 2 2 7 2 5" xfId="19107"/>
    <cellStyle name="40% - Accent3 2 2 7 3" xfId="7811"/>
    <cellStyle name="40% - Accent3 2 2 7 3 2" xfId="10030"/>
    <cellStyle name="40% - Accent3 2 2 7 3 2 2" xfId="20593"/>
    <cellStyle name="40% - Accent3 2 2 7 3 3" xfId="12249"/>
    <cellStyle name="40% - Accent3 2 2 7 3 3 2" xfId="22812"/>
    <cellStyle name="40% - Accent3 2 2 7 3 4" xfId="14468"/>
    <cellStyle name="40% - Accent3 2 2 7 3 4 2" xfId="25031"/>
    <cellStyle name="40% - Accent3 2 2 7 3 5" xfId="18374"/>
    <cellStyle name="40% - Accent3 2 2 7 4" xfId="9287"/>
    <cellStyle name="40% - Accent3 2 2 7 4 2" xfId="19850"/>
    <cellStyle name="40% - Accent3 2 2 7 5" xfId="11506"/>
    <cellStyle name="40% - Accent3 2 2 7 5 2" xfId="22069"/>
    <cellStyle name="40% - Accent3 2 2 7 6" xfId="13725"/>
    <cellStyle name="40% - Accent3 2 2 7 6 2" xfId="24288"/>
    <cellStyle name="40% - Accent3 2 2 7 7" xfId="17625"/>
    <cellStyle name="40% - Accent3 2 2 8" xfId="1118"/>
    <cellStyle name="40% - Accent3 2 2 8 2" xfId="8545"/>
    <cellStyle name="40% - Accent3 2 2 8 2 2" xfId="10764"/>
    <cellStyle name="40% - Accent3 2 2 8 2 2 2" xfId="21327"/>
    <cellStyle name="40% - Accent3 2 2 8 2 3" xfId="12983"/>
    <cellStyle name="40% - Accent3 2 2 8 2 3 2" xfId="23546"/>
    <cellStyle name="40% - Accent3 2 2 8 2 4" xfId="15202"/>
    <cellStyle name="40% - Accent3 2 2 8 2 4 2" xfId="25765"/>
    <cellStyle name="40% - Accent3 2 2 8 2 5" xfId="19108"/>
    <cellStyle name="40% - Accent3 2 2 8 3" xfId="7812"/>
    <cellStyle name="40% - Accent3 2 2 8 3 2" xfId="10031"/>
    <cellStyle name="40% - Accent3 2 2 8 3 2 2" xfId="20594"/>
    <cellStyle name="40% - Accent3 2 2 8 3 3" xfId="12250"/>
    <cellStyle name="40% - Accent3 2 2 8 3 3 2" xfId="22813"/>
    <cellStyle name="40% - Accent3 2 2 8 3 4" xfId="14469"/>
    <cellStyle name="40% - Accent3 2 2 8 3 4 2" xfId="25032"/>
    <cellStyle name="40% - Accent3 2 2 8 3 5" xfId="18375"/>
    <cellStyle name="40% - Accent3 2 2 8 4" xfId="9288"/>
    <cellStyle name="40% - Accent3 2 2 8 4 2" xfId="19851"/>
    <cellStyle name="40% - Accent3 2 2 8 5" xfId="11507"/>
    <cellStyle name="40% - Accent3 2 2 8 5 2" xfId="22070"/>
    <cellStyle name="40% - Accent3 2 2 8 6" xfId="13726"/>
    <cellStyle name="40% - Accent3 2 2 8 6 2" xfId="24289"/>
    <cellStyle name="40% - Accent3 2 2 8 7" xfId="17626"/>
    <cellStyle name="40% - Accent3 2 2 9" xfId="1119"/>
    <cellStyle name="40% - Accent3 2 2 9 2" xfId="8546"/>
    <cellStyle name="40% - Accent3 2 2 9 2 2" xfId="10765"/>
    <cellStyle name="40% - Accent3 2 2 9 2 2 2" xfId="21328"/>
    <cellStyle name="40% - Accent3 2 2 9 2 3" xfId="12984"/>
    <cellStyle name="40% - Accent3 2 2 9 2 3 2" xfId="23547"/>
    <cellStyle name="40% - Accent3 2 2 9 2 4" xfId="15203"/>
    <cellStyle name="40% - Accent3 2 2 9 2 4 2" xfId="25766"/>
    <cellStyle name="40% - Accent3 2 2 9 2 5" xfId="19109"/>
    <cellStyle name="40% - Accent3 2 2 9 3" xfId="7813"/>
    <cellStyle name="40% - Accent3 2 2 9 3 2" xfId="10032"/>
    <cellStyle name="40% - Accent3 2 2 9 3 2 2" xfId="20595"/>
    <cellStyle name="40% - Accent3 2 2 9 3 3" xfId="12251"/>
    <cellStyle name="40% - Accent3 2 2 9 3 3 2" xfId="22814"/>
    <cellStyle name="40% - Accent3 2 2 9 3 4" xfId="14470"/>
    <cellStyle name="40% - Accent3 2 2 9 3 4 2" xfId="25033"/>
    <cellStyle name="40% - Accent3 2 2 9 3 5" xfId="18376"/>
    <cellStyle name="40% - Accent3 2 2 9 4" xfId="9289"/>
    <cellStyle name="40% - Accent3 2 2 9 4 2" xfId="19852"/>
    <cellStyle name="40% - Accent3 2 2 9 5" xfId="11508"/>
    <cellStyle name="40% - Accent3 2 2 9 5 2" xfId="22071"/>
    <cellStyle name="40% - Accent3 2 2 9 6" xfId="13727"/>
    <cellStyle name="40% - Accent3 2 2 9 6 2" xfId="24290"/>
    <cellStyle name="40% - Accent3 2 2 9 7" xfId="17627"/>
    <cellStyle name="40% - Accent3 2 3" xfId="1120"/>
    <cellStyle name="40% - Accent3 2 3 10" xfId="8547"/>
    <cellStyle name="40% - Accent3 2 3 10 2" xfId="10766"/>
    <cellStyle name="40% - Accent3 2 3 10 2 2" xfId="21329"/>
    <cellStyle name="40% - Accent3 2 3 10 3" xfId="12985"/>
    <cellStyle name="40% - Accent3 2 3 10 3 2" xfId="23548"/>
    <cellStyle name="40% - Accent3 2 3 10 4" xfId="15204"/>
    <cellStyle name="40% - Accent3 2 3 10 4 2" xfId="25767"/>
    <cellStyle name="40% - Accent3 2 3 10 5" xfId="19110"/>
    <cellStyle name="40% - Accent3 2 3 11" xfId="7814"/>
    <cellStyle name="40% - Accent3 2 3 11 2" xfId="10033"/>
    <cellStyle name="40% - Accent3 2 3 11 2 2" xfId="20596"/>
    <cellStyle name="40% - Accent3 2 3 11 3" xfId="12252"/>
    <cellStyle name="40% - Accent3 2 3 11 3 2" xfId="22815"/>
    <cellStyle name="40% - Accent3 2 3 11 4" xfId="14471"/>
    <cellStyle name="40% - Accent3 2 3 11 4 2" xfId="25034"/>
    <cellStyle name="40% - Accent3 2 3 11 5" xfId="18377"/>
    <cellStyle name="40% - Accent3 2 3 12" xfId="9290"/>
    <cellStyle name="40% - Accent3 2 3 12 2" xfId="19853"/>
    <cellStyle name="40% - Accent3 2 3 13" xfId="11509"/>
    <cellStyle name="40% - Accent3 2 3 13 2" xfId="22072"/>
    <cellStyle name="40% - Accent3 2 3 14" xfId="13728"/>
    <cellStyle name="40% - Accent3 2 3 14 2" xfId="24291"/>
    <cellStyle name="40% - Accent3 2 3 15" xfId="17628"/>
    <cellStyle name="40% - Accent3 2 3 2" xfId="1121"/>
    <cellStyle name="40% - Accent3 2 3 2 2" xfId="8548"/>
    <cellStyle name="40% - Accent3 2 3 2 2 2" xfId="10767"/>
    <cellStyle name="40% - Accent3 2 3 2 2 2 2" xfId="21330"/>
    <cellStyle name="40% - Accent3 2 3 2 2 3" xfId="12986"/>
    <cellStyle name="40% - Accent3 2 3 2 2 3 2" xfId="23549"/>
    <cellStyle name="40% - Accent3 2 3 2 2 4" xfId="15205"/>
    <cellStyle name="40% - Accent3 2 3 2 2 4 2" xfId="25768"/>
    <cellStyle name="40% - Accent3 2 3 2 2 5" xfId="19111"/>
    <cellStyle name="40% - Accent3 2 3 2 3" xfId="7815"/>
    <cellStyle name="40% - Accent3 2 3 2 3 2" xfId="10034"/>
    <cellStyle name="40% - Accent3 2 3 2 3 2 2" xfId="20597"/>
    <cellStyle name="40% - Accent3 2 3 2 3 3" xfId="12253"/>
    <cellStyle name="40% - Accent3 2 3 2 3 3 2" xfId="22816"/>
    <cellStyle name="40% - Accent3 2 3 2 3 4" xfId="14472"/>
    <cellStyle name="40% - Accent3 2 3 2 3 4 2" xfId="25035"/>
    <cellStyle name="40% - Accent3 2 3 2 3 5" xfId="18378"/>
    <cellStyle name="40% - Accent3 2 3 2 4" xfId="9291"/>
    <cellStyle name="40% - Accent3 2 3 2 4 2" xfId="19854"/>
    <cellStyle name="40% - Accent3 2 3 2 5" xfId="11510"/>
    <cellStyle name="40% - Accent3 2 3 2 5 2" xfId="22073"/>
    <cellStyle name="40% - Accent3 2 3 2 6" xfId="13729"/>
    <cellStyle name="40% - Accent3 2 3 2 6 2" xfId="24292"/>
    <cellStyle name="40% - Accent3 2 3 2 7" xfId="17629"/>
    <cellStyle name="40% - Accent3 2 3 3" xfId="1122"/>
    <cellStyle name="40% - Accent3 2 3 3 2" xfId="8549"/>
    <cellStyle name="40% - Accent3 2 3 3 2 2" xfId="10768"/>
    <cellStyle name="40% - Accent3 2 3 3 2 2 2" xfId="21331"/>
    <cellStyle name="40% - Accent3 2 3 3 2 3" xfId="12987"/>
    <cellStyle name="40% - Accent3 2 3 3 2 3 2" xfId="23550"/>
    <cellStyle name="40% - Accent3 2 3 3 2 4" xfId="15206"/>
    <cellStyle name="40% - Accent3 2 3 3 2 4 2" xfId="25769"/>
    <cellStyle name="40% - Accent3 2 3 3 2 5" xfId="19112"/>
    <cellStyle name="40% - Accent3 2 3 3 3" xfId="7816"/>
    <cellStyle name="40% - Accent3 2 3 3 3 2" xfId="10035"/>
    <cellStyle name="40% - Accent3 2 3 3 3 2 2" xfId="20598"/>
    <cellStyle name="40% - Accent3 2 3 3 3 3" xfId="12254"/>
    <cellStyle name="40% - Accent3 2 3 3 3 3 2" xfId="22817"/>
    <cellStyle name="40% - Accent3 2 3 3 3 4" xfId="14473"/>
    <cellStyle name="40% - Accent3 2 3 3 3 4 2" xfId="25036"/>
    <cellStyle name="40% - Accent3 2 3 3 3 5" xfId="18379"/>
    <cellStyle name="40% - Accent3 2 3 3 4" xfId="9292"/>
    <cellStyle name="40% - Accent3 2 3 3 4 2" xfId="19855"/>
    <cellStyle name="40% - Accent3 2 3 3 5" xfId="11511"/>
    <cellStyle name="40% - Accent3 2 3 3 5 2" xfId="22074"/>
    <cellStyle name="40% - Accent3 2 3 3 6" xfId="13730"/>
    <cellStyle name="40% - Accent3 2 3 3 6 2" xfId="24293"/>
    <cellStyle name="40% - Accent3 2 3 3 7" xfId="17630"/>
    <cellStyle name="40% - Accent3 2 3 4" xfId="1123"/>
    <cellStyle name="40% - Accent3 2 3 4 2" xfId="8550"/>
    <cellStyle name="40% - Accent3 2 3 4 2 2" xfId="10769"/>
    <cellStyle name="40% - Accent3 2 3 4 2 2 2" xfId="21332"/>
    <cellStyle name="40% - Accent3 2 3 4 2 3" xfId="12988"/>
    <cellStyle name="40% - Accent3 2 3 4 2 3 2" xfId="23551"/>
    <cellStyle name="40% - Accent3 2 3 4 2 4" xfId="15207"/>
    <cellStyle name="40% - Accent3 2 3 4 2 4 2" xfId="25770"/>
    <cellStyle name="40% - Accent3 2 3 4 2 5" xfId="19113"/>
    <cellStyle name="40% - Accent3 2 3 4 3" xfId="7817"/>
    <cellStyle name="40% - Accent3 2 3 4 3 2" xfId="10036"/>
    <cellStyle name="40% - Accent3 2 3 4 3 2 2" xfId="20599"/>
    <cellStyle name="40% - Accent3 2 3 4 3 3" xfId="12255"/>
    <cellStyle name="40% - Accent3 2 3 4 3 3 2" xfId="22818"/>
    <cellStyle name="40% - Accent3 2 3 4 3 4" xfId="14474"/>
    <cellStyle name="40% - Accent3 2 3 4 3 4 2" xfId="25037"/>
    <cellStyle name="40% - Accent3 2 3 4 3 5" xfId="18380"/>
    <cellStyle name="40% - Accent3 2 3 4 4" xfId="9293"/>
    <cellStyle name="40% - Accent3 2 3 4 4 2" xfId="19856"/>
    <cellStyle name="40% - Accent3 2 3 4 5" xfId="11512"/>
    <cellStyle name="40% - Accent3 2 3 4 5 2" xfId="22075"/>
    <cellStyle name="40% - Accent3 2 3 4 6" xfId="13731"/>
    <cellStyle name="40% - Accent3 2 3 4 6 2" xfId="24294"/>
    <cellStyle name="40% - Accent3 2 3 4 7" xfId="17631"/>
    <cellStyle name="40% - Accent3 2 3 5" xfId="1124"/>
    <cellStyle name="40% - Accent3 2 3 5 2" xfId="8551"/>
    <cellStyle name="40% - Accent3 2 3 5 2 2" xfId="10770"/>
    <cellStyle name="40% - Accent3 2 3 5 2 2 2" xfId="21333"/>
    <cellStyle name="40% - Accent3 2 3 5 2 3" xfId="12989"/>
    <cellStyle name="40% - Accent3 2 3 5 2 3 2" xfId="23552"/>
    <cellStyle name="40% - Accent3 2 3 5 2 4" xfId="15208"/>
    <cellStyle name="40% - Accent3 2 3 5 2 4 2" xfId="25771"/>
    <cellStyle name="40% - Accent3 2 3 5 2 5" xfId="19114"/>
    <cellStyle name="40% - Accent3 2 3 5 3" xfId="7818"/>
    <cellStyle name="40% - Accent3 2 3 5 3 2" xfId="10037"/>
    <cellStyle name="40% - Accent3 2 3 5 3 2 2" xfId="20600"/>
    <cellStyle name="40% - Accent3 2 3 5 3 3" xfId="12256"/>
    <cellStyle name="40% - Accent3 2 3 5 3 3 2" xfId="22819"/>
    <cellStyle name="40% - Accent3 2 3 5 3 4" xfId="14475"/>
    <cellStyle name="40% - Accent3 2 3 5 3 4 2" xfId="25038"/>
    <cellStyle name="40% - Accent3 2 3 5 3 5" xfId="18381"/>
    <cellStyle name="40% - Accent3 2 3 5 4" xfId="9294"/>
    <cellStyle name="40% - Accent3 2 3 5 4 2" xfId="19857"/>
    <cellStyle name="40% - Accent3 2 3 5 5" xfId="11513"/>
    <cellStyle name="40% - Accent3 2 3 5 5 2" xfId="22076"/>
    <cellStyle name="40% - Accent3 2 3 5 6" xfId="13732"/>
    <cellStyle name="40% - Accent3 2 3 5 6 2" xfId="24295"/>
    <cellStyle name="40% - Accent3 2 3 5 7" xfId="17632"/>
    <cellStyle name="40% - Accent3 2 3 6" xfId="1125"/>
    <cellStyle name="40% - Accent3 2 3 6 2" xfId="8552"/>
    <cellStyle name="40% - Accent3 2 3 6 2 2" xfId="10771"/>
    <cellStyle name="40% - Accent3 2 3 6 2 2 2" xfId="21334"/>
    <cellStyle name="40% - Accent3 2 3 6 2 3" xfId="12990"/>
    <cellStyle name="40% - Accent3 2 3 6 2 3 2" xfId="23553"/>
    <cellStyle name="40% - Accent3 2 3 6 2 4" xfId="15209"/>
    <cellStyle name="40% - Accent3 2 3 6 2 4 2" xfId="25772"/>
    <cellStyle name="40% - Accent3 2 3 6 2 5" xfId="19115"/>
    <cellStyle name="40% - Accent3 2 3 6 3" xfId="7819"/>
    <cellStyle name="40% - Accent3 2 3 6 3 2" xfId="10038"/>
    <cellStyle name="40% - Accent3 2 3 6 3 2 2" xfId="20601"/>
    <cellStyle name="40% - Accent3 2 3 6 3 3" xfId="12257"/>
    <cellStyle name="40% - Accent3 2 3 6 3 3 2" xfId="22820"/>
    <cellStyle name="40% - Accent3 2 3 6 3 4" xfId="14476"/>
    <cellStyle name="40% - Accent3 2 3 6 3 4 2" xfId="25039"/>
    <cellStyle name="40% - Accent3 2 3 6 3 5" xfId="18382"/>
    <cellStyle name="40% - Accent3 2 3 6 4" xfId="9295"/>
    <cellStyle name="40% - Accent3 2 3 6 4 2" xfId="19858"/>
    <cellStyle name="40% - Accent3 2 3 6 5" xfId="11514"/>
    <cellStyle name="40% - Accent3 2 3 6 5 2" xfId="22077"/>
    <cellStyle name="40% - Accent3 2 3 6 6" xfId="13733"/>
    <cellStyle name="40% - Accent3 2 3 6 6 2" xfId="24296"/>
    <cellStyle name="40% - Accent3 2 3 6 7" xfId="17633"/>
    <cellStyle name="40% - Accent3 2 3 7" xfId="1126"/>
    <cellStyle name="40% - Accent3 2 3 7 2" xfId="8553"/>
    <cellStyle name="40% - Accent3 2 3 7 2 2" xfId="10772"/>
    <cellStyle name="40% - Accent3 2 3 7 2 2 2" xfId="21335"/>
    <cellStyle name="40% - Accent3 2 3 7 2 3" xfId="12991"/>
    <cellStyle name="40% - Accent3 2 3 7 2 3 2" xfId="23554"/>
    <cellStyle name="40% - Accent3 2 3 7 2 4" xfId="15210"/>
    <cellStyle name="40% - Accent3 2 3 7 2 4 2" xfId="25773"/>
    <cellStyle name="40% - Accent3 2 3 7 2 5" xfId="19116"/>
    <cellStyle name="40% - Accent3 2 3 7 3" xfId="7820"/>
    <cellStyle name="40% - Accent3 2 3 7 3 2" xfId="10039"/>
    <cellStyle name="40% - Accent3 2 3 7 3 2 2" xfId="20602"/>
    <cellStyle name="40% - Accent3 2 3 7 3 3" xfId="12258"/>
    <cellStyle name="40% - Accent3 2 3 7 3 3 2" xfId="22821"/>
    <cellStyle name="40% - Accent3 2 3 7 3 4" xfId="14477"/>
    <cellStyle name="40% - Accent3 2 3 7 3 4 2" xfId="25040"/>
    <cellStyle name="40% - Accent3 2 3 7 3 5" xfId="18383"/>
    <cellStyle name="40% - Accent3 2 3 7 4" xfId="9296"/>
    <cellStyle name="40% - Accent3 2 3 7 4 2" xfId="19859"/>
    <cellStyle name="40% - Accent3 2 3 7 5" xfId="11515"/>
    <cellStyle name="40% - Accent3 2 3 7 5 2" xfId="22078"/>
    <cellStyle name="40% - Accent3 2 3 7 6" xfId="13734"/>
    <cellStyle name="40% - Accent3 2 3 7 6 2" xfId="24297"/>
    <cellStyle name="40% - Accent3 2 3 7 7" xfId="17634"/>
    <cellStyle name="40% - Accent3 2 3 8" xfId="1127"/>
    <cellStyle name="40% - Accent3 2 3 8 2" xfId="8554"/>
    <cellStyle name="40% - Accent3 2 3 8 2 2" xfId="10773"/>
    <cellStyle name="40% - Accent3 2 3 8 2 2 2" xfId="21336"/>
    <cellStyle name="40% - Accent3 2 3 8 2 3" xfId="12992"/>
    <cellStyle name="40% - Accent3 2 3 8 2 3 2" xfId="23555"/>
    <cellStyle name="40% - Accent3 2 3 8 2 4" xfId="15211"/>
    <cellStyle name="40% - Accent3 2 3 8 2 4 2" xfId="25774"/>
    <cellStyle name="40% - Accent3 2 3 8 2 5" xfId="19117"/>
    <cellStyle name="40% - Accent3 2 3 8 3" xfId="7821"/>
    <cellStyle name="40% - Accent3 2 3 8 3 2" xfId="10040"/>
    <cellStyle name="40% - Accent3 2 3 8 3 2 2" xfId="20603"/>
    <cellStyle name="40% - Accent3 2 3 8 3 3" xfId="12259"/>
    <cellStyle name="40% - Accent3 2 3 8 3 3 2" xfId="22822"/>
    <cellStyle name="40% - Accent3 2 3 8 3 4" xfId="14478"/>
    <cellStyle name="40% - Accent3 2 3 8 3 4 2" xfId="25041"/>
    <cellStyle name="40% - Accent3 2 3 8 3 5" xfId="18384"/>
    <cellStyle name="40% - Accent3 2 3 8 4" xfId="9297"/>
    <cellStyle name="40% - Accent3 2 3 8 4 2" xfId="19860"/>
    <cellStyle name="40% - Accent3 2 3 8 5" xfId="11516"/>
    <cellStyle name="40% - Accent3 2 3 8 5 2" xfId="22079"/>
    <cellStyle name="40% - Accent3 2 3 8 6" xfId="13735"/>
    <cellStyle name="40% - Accent3 2 3 8 6 2" xfId="24298"/>
    <cellStyle name="40% - Accent3 2 3 8 7" xfId="17635"/>
    <cellStyle name="40% - Accent3 2 3 9" xfId="1128"/>
    <cellStyle name="40% - Accent3 2 3 9 2" xfId="8555"/>
    <cellStyle name="40% - Accent3 2 3 9 2 2" xfId="10774"/>
    <cellStyle name="40% - Accent3 2 3 9 2 2 2" xfId="21337"/>
    <cellStyle name="40% - Accent3 2 3 9 2 3" xfId="12993"/>
    <cellStyle name="40% - Accent3 2 3 9 2 3 2" xfId="23556"/>
    <cellStyle name="40% - Accent3 2 3 9 2 4" xfId="15212"/>
    <cellStyle name="40% - Accent3 2 3 9 2 4 2" xfId="25775"/>
    <cellStyle name="40% - Accent3 2 3 9 2 5" xfId="19118"/>
    <cellStyle name="40% - Accent3 2 3 9 3" xfId="7822"/>
    <cellStyle name="40% - Accent3 2 3 9 3 2" xfId="10041"/>
    <cellStyle name="40% - Accent3 2 3 9 3 2 2" xfId="20604"/>
    <cellStyle name="40% - Accent3 2 3 9 3 3" xfId="12260"/>
    <cellStyle name="40% - Accent3 2 3 9 3 3 2" xfId="22823"/>
    <cellStyle name="40% - Accent3 2 3 9 3 4" xfId="14479"/>
    <cellStyle name="40% - Accent3 2 3 9 3 4 2" xfId="25042"/>
    <cellStyle name="40% - Accent3 2 3 9 3 5" xfId="18385"/>
    <cellStyle name="40% - Accent3 2 3 9 4" xfId="9298"/>
    <cellStyle name="40% - Accent3 2 3 9 4 2" xfId="19861"/>
    <cellStyle name="40% - Accent3 2 3 9 5" xfId="11517"/>
    <cellStyle name="40% - Accent3 2 3 9 5 2" xfId="22080"/>
    <cellStyle name="40% - Accent3 2 3 9 6" xfId="13736"/>
    <cellStyle name="40% - Accent3 2 3 9 6 2" xfId="24299"/>
    <cellStyle name="40% - Accent3 2 3 9 7" xfId="17636"/>
    <cellStyle name="40% - Accent3 2 4" xfId="1129"/>
    <cellStyle name="40% - Accent3 2 4 10" xfId="8556"/>
    <cellStyle name="40% - Accent3 2 4 10 2" xfId="10775"/>
    <cellStyle name="40% - Accent3 2 4 10 2 2" xfId="21338"/>
    <cellStyle name="40% - Accent3 2 4 10 3" xfId="12994"/>
    <cellStyle name="40% - Accent3 2 4 10 3 2" xfId="23557"/>
    <cellStyle name="40% - Accent3 2 4 10 4" xfId="15213"/>
    <cellStyle name="40% - Accent3 2 4 10 4 2" xfId="25776"/>
    <cellStyle name="40% - Accent3 2 4 10 5" xfId="19119"/>
    <cellStyle name="40% - Accent3 2 4 11" xfId="7823"/>
    <cellStyle name="40% - Accent3 2 4 11 2" xfId="10042"/>
    <cellStyle name="40% - Accent3 2 4 11 2 2" xfId="20605"/>
    <cellStyle name="40% - Accent3 2 4 11 3" xfId="12261"/>
    <cellStyle name="40% - Accent3 2 4 11 3 2" xfId="22824"/>
    <cellStyle name="40% - Accent3 2 4 11 4" xfId="14480"/>
    <cellStyle name="40% - Accent3 2 4 11 4 2" xfId="25043"/>
    <cellStyle name="40% - Accent3 2 4 11 5" xfId="18386"/>
    <cellStyle name="40% - Accent3 2 4 12" xfId="9299"/>
    <cellStyle name="40% - Accent3 2 4 12 2" xfId="19862"/>
    <cellStyle name="40% - Accent3 2 4 13" xfId="11518"/>
    <cellStyle name="40% - Accent3 2 4 13 2" xfId="22081"/>
    <cellStyle name="40% - Accent3 2 4 14" xfId="13737"/>
    <cellStyle name="40% - Accent3 2 4 14 2" xfId="24300"/>
    <cellStyle name="40% - Accent3 2 4 15" xfId="17637"/>
    <cellStyle name="40% - Accent3 2 4 2" xfId="1130"/>
    <cellStyle name="40% - Accent3 2 4 2 2" xfId="8557"/>
    <cellStyle name="40% - Accent3 2 4 2 2 2" xfId="10776"/>
    <cellStyle name="40% - Accent3 2 4 2 2 2 2" xfId="21339"/>
    <cellStyle name="40% - Accent3 2 4 2 2 3" xfId="12995"/>
    <cellStyle name="40% - Accent3 2 4 2 2 3 2" xfId="23558"/>
    <cellStyle name="40% - Accent3 2 4 2 2 4" xfId="15214"/>
    <cellStyle name="40% - Accent3 2 4 2 2 4 2" xfId="25777"/>
    <cellStyle name="40% - Accent3 2 4 2 2 5" xfId="19120"/>
    <cellStyle name="40% - Accent3 2 4 2 3" xfId="7824"/>
    <cellStyle name="40% - Accent3 2 4 2 3 2" xfId="10043"/>
    <cellStyle name="40% - Accent3 2 4 2 3 2 2" xfId="20606"/>
    <cellStyle name="40% - Accent3 2 4 2 3 3" xfId="12262"/>
    <cellStyle name="40% - Accent3 2 4 2 3 3 2" xfId="22825"/>
    <cellStyle name="40% - Accent3 2 4 2 3 4" xfId="14481"/>
    <cellStyle name="40% - Accent3 2 4 2 3 4 2" xfId="25044"/>
    <cellStyle name="40% - Accent3 2 4 2 3 5" xfId="18387"/>
    <cellStyle name="40% - Accent3 2 4 2 4" xfId="9300"/>
    <cellStyle name="40% - Accent3 2 4 2 4 2" xfId="19863"/>
    <cellStyle name="40% - Accent3 2 4 2 5" xfId="11519"/>
    <cellStyle name="40% - Accent3 2 4 2 5 2" xfId="22082"/>
    <cellStyle name="40% - Accent3 2 4 2 6" xfId="13738"/>
    <cellStyle name="40% - Accent3 2 4 2 6 2" xfId="24301"/>
    <cellStyle name="40% - Accent3 2 4 2 7" xfId="17638"/>
    <cellStyle name="40% - Accent3 2 4 3" xfId="1131"/>
    <cellStyle name="40% - Accent3 2 4 3 2" xfId="8558"/>
    <cellStyle name="40% - Accent3 2 4 3 2 2" xfId="10777"/>
    <cellStyle name="40% - Accent3 2 4 3 2 2 2" xfId="21340"/>
    <cellStyle name="40% - Accent3 2 4 3 2 3" xfId="12996"/>
    <cellStyle name="40% - Accent3 2 4 3 2 3 2" xfId="23559"/>
    <cellStyle name="40% - Accent3 2 4 3 2 4" xfId="15215"/>
    <cellStyle name="40% - Accent3 2 4 3 2 4 2" xfId="25778"/>
    <cellStyle name="40% - Accent3 2 4 3 2 5" xfId="19121"/>
    <cellStyle name="40% - Accent3 2 4 3 3" xfId="7825"/>
    <cellStyle name="40% - Accent3 2 4 3 3 2" xfId="10044"/>
    <cellStyle name="40% - Accent3 2 4 3 3 2 2" xfId="20607"/>
    <cellStyle name="40% - Accent3 2 4 3 3 3" xfId="12263"/>
    <cellStyle name="40% - Accent3 2 4 3 3 3 2" xfId="22826"/>
    <cellStyle name="40% - Accent3 2 4 3 3 4" xfId="14482"/>
    <cellStyle name="40% - Accent3 2 4 3 3 4 2" xfId="25045"/>
    <cellStyle name="40% - Accent3 2 4 3 3 5" xfId="18388"/>
    <cellStyle name="40% - Accent3 2 4 3 4" xfId="9301"/>
    <cellStyle name="40% - Accent3 2 4 3 4 2" xfId="19864"/>
    <cellStyle name="40% - Accent3 2 4 3 5" xfId="11520"/>
    <cellStyle name="40% - Accent3 2 4 3 5 2" xfId="22083"/>
    <cellStyle name="40% - Accent3 2 4 3 6" xfId="13739"/>
    <cellStyle name="40% - Accent3 2 4 3 6 2" xfId="24302"/>
    <cellStyle name="40% - Accent3 2 4 3 7" xfId="17639"/>
    <cellStyle name="40% - Accent3 2 4 4" xfId="1132"/>
    <cellStyle name="40% - Accent3 2 4 4 2" xfId="8559"/>
    <cellStyle name="40% - Accent3 2 4 4 2 2" xfId="10778"/>
    <cellStyle name="40% - Accent3 2 4 4 2 2 2" xfId="21341"/>
    <cellStyle name="40% - Accent3 2 4 4 2 3" xfId="12997"/>
    <cellStyle name="40% - Accent3 2 4 4 2 3 2" xfId="23560"/>
    <cellStyle name="40% - Accent3 2 4 4 2 4" xfId="15216"/>
    <cellStyle name="40% - Accent3 2 4 4 2 4 2" xfId="25779"/>
    <cellStyle name="40% - Accent3 2 4 4 2 5" xfId="19122"/>
    <cellStyle name="40% - Accent3 2 4 4 3" xfId="7826"/>
    <cellStyle name="40% - Accent3 2 4 4 3 2" xfId="10045"/>
    <cellStyle name="40% - Accent3 2 4 4 3 2 2" xfId="20608"/>
    <cellStyle name="40% - Accent3 2 4 4 3 3" xfId="12264"/>
    <cellStyle name="40% - Accent3 2 4 4 3 3 2" xfId="22827"/>
    <cellStyle name="40% - Accent3 2 4 4 3 4" xfId="14483"/>
    <cellStyle name="40% - Accent3 2 4 4 3 4 2" xfId="25046"/>
    <cellStyle name="40% - Accent3 2 4 4 3 5" xfId="18389"/>
    <cellStyle name="40% - Accent3 2 4 4 4" xfId="9302"/>
    <cellStyle name="40% - Accent3 2 4 4 4 2" xfId="19865"/>
    <cellStyle name="40% - Accent3 2 4 4 5" xfId="11521"/>
    <cellStyle name="40% - Accent3 2 4 4 5 2" xfId="22084"/>
    <cellStyle name="40% - Accent3 2 4 4 6" xfId="13740"/>
    <cellStyle name="40% - Accent3 2 4 4 6 2" xfId="24303"/>
    <cellStyle name="40% - Accent3 2 4 4 7" xfId="17640"/>
    <cellStyle name="40% - Accent3 2 4 5" xfId="1133"/>
    <cellStyle name="40% - Accent3 2 4 5 2" xfId="8560"/>
    <cellStyle name="40% - Accent3 2 4 5 2 2" xfId="10779"/>
    <cellStyle name="40% - Accent3 2 4 5 2 2 2" xfId="21342"/>
    <cellStyle name="40% - Accent3 2 4 5 2 3" xfId="12998"/>
    <cellStyle name="40% - Accent3 2 4 5 2 3 2" xfId="23561"/>
    <cellStyle name="40% - Accent3 2 4 5 2 4" xfId="15217"/>
    <cellStyle name="40% - Accent3 2 4 5 2 4 2" xfId="25780"/>
    <cellStyle name="40% - Accent3 2 4 5 2 5" xfId="19123"/>
    <cellStyle name="40% - Accent3 2 4 5 3" xfId="7827"/>
    <cellStyle name="40% - Accent3 2 4 5 3 2" xfId="10046"/>
    <cellStyle name="40% - Accent3 2 4 5 3 2 2" xfId="20609"/>
    <cellStyle name="40% - Accent3 2 4 5 3 3" xfId="12265"/>
    <cellStyle name="40% - Accent3 2 4 5 3 3 2" xfId="22828"/>
    <cellStyle name="40% - Accent3 2 4 5 3 4" xfId="14484"/>
    <cellStyle name="40% - Accent3 2 4 5 3 4 2" xfId="25047"/>
    <cellStyle name="40% - Accent3 2 4 5 3 5" xfId="18390"/>
    <cellStyle name="40% - Accent3 2 4 5 4" xfId="9303"/>
    <cellStyle name="40% - Accent3 2 4 5 4 2" xfId="19866"/>
    <cellStyle name="40% - Accent3 2 4 5 5" xfId="11522"/>
    <cellStyle name="40% - Accent3 2 4 5 5 2" xfId="22085"/>
    <cellStyle name="40% - Accent3 2 4 5 6" xfId="13741"/>
    <cellStyle name="40% - Accent3 2 4 5 6 2" xfId="24304"/>
    <cellStyle name="40% - Accent3 2 4 5 7" xfId="17641"/>
    <cellStyle name="40% - Accent3 2 4 6" xfId="1134"/>
    <cellStyle name="40% - Accent3 2 4 6 2" xfId="8561"/>
    <cellStyle name="40% - Accent3 2 4 6 2 2" xfId="10780"/>
    <cellStyle name="40% - Accent3 2 4 6 2 2 2" xfId="21343"/>
    <cellStyle name="40% - Accent3 2 4 6 2 3" xfId="12999"/>
    <cellStyle name="40% - Accent3 2 4 6 2 3 2" xfId="23562"/>
    <cellStyle name="40% - Accent3 2 4 6 2 4" xfId="15218"/>
    <cellStyle name="40% - Accent3 2 4 6 2 4 2" xfId="25781"/>
    <cellStyle name="40% - Accent3 2 4 6 2 5" xfId="19124"/>
    <cellStyle name="40% - Accent3 2 4 6 3" xfId="7828"/>
    <cellStyle name="40% - Accent3 2 4 6 3 2" xfId="10047"/>
    <cellStyle name="40% - Accent3 2 4 6 3 2 2" xfId="20610"/>
    <cellStyle name="40% - Accent3 2 4 6 3 3" xfId="12266"/>
    <cellStyle name="40% - Accent3 2 4 6 3 3 2" xfId="22829"/>
    <cellStyle name="40% - Accent3 2 4 6 3 4" xfId="14485"/>
    <cellStyle name="40% - Accent3 2 4 6 3 4 2" xfId="25048"/>
    <cellStyle name="40% - Accent3 2 4 6 3 5" xfId="18391"/>
    <cellStyle name="40% - Accent3 2 4 6 4" xfId="9304"/>
    <cellStyle name="40% - Accent3 2 4 6 4 2" xfId="19867"/>
    <cellStyle name="40% - Accent3 2 4 6 5" xfId="11523"/>
    <cellStyle name="40% - Accent3 2 4 6 5 2" xfId="22086"/>
    <cellStyle name="40% - Accent3 2 4 6 6" xfId="13742"/>
    <cellStyle name="40% - Accent3 2 4 6 6 2" xfId="24305"/>
    <cellStyle name="40% - Accent3 2 4 6 7" xfId="17642"/>
    <cellStyle name="40% - Accent3 2 4 7" xfId="1135"/>
    <cellStyle name="40% - Accent3 2 4 7 2" xfId="8562"/>
    <cellStyle name="40% - Accent3 2 4 7 2 2" xfId="10781"/>
    <cellStyle name="40% - Accent3 2 4 7 2 2 2" xfId="21344"/>
    <cellStyle name="40% - Accent3 2 4 7 2 3" xfId="13000"/>
    <cellStyle name="40% - Accent3 2 4 7 2 3 2" xfId="23563"/>
    <cellStyle name="40% - Accent3 2 4 7 2 4" xfId="15219"/>
    <cellStyle name="40% - Accent3 2 4 7 2 4 2" xfId="25782"/>
    <cellStyle name="40% - Accent3 2 4 7 2 5" xfId="19125"/>
    <cellStyle name="40% - Accent3 2 4 7 3" xfId="7829"/>
    <cellStyle name="40% - Accent3 2 4 7 3 2" xfId="10048"/>
    <cellStyle name="40% - Accent3 2 4 7 3 2 2" xfId="20611"/>
    <cellStyle name="40% - Accent3 2 4 7 3 3" xfId="12267"/>
    <cellStyle name="40% - Accent3 2 4 7 3 3 2" xfId="22830"/>
    <cellStyle name="40% - Accent3 2 4 7 3 4" xfId="14486"/>
    <cellStyle name="40% - Accent3 2 4 7 3 4 2" xfId="25049"/>
    <cellStyle name="40% - Accent3 2 4 7 3 5" xfId="18392"/>
    <cellStyle name="40% - Accent3 2 4 7 4" xfId="9305"/>
    <cellStyle name="40% - Accent3 2 4 7 4 2" xfId="19868"/>
    <cellStyle name="40% - Accent3 2 4 7 5" xfId="11524"/>
    <cellStyle name="40% - Accent3 2 4 7 5 2" xfId="22087"/>
    <cellStyle name="40% - Accent3 2 4 7 6" xfId="13743"/>
    <cellStyle name="40% - Accent3 2 4 7 6 2" xfId="24306"/>
    <cellStyle name="40% - Accent3 2 4 7 7" xfId="17643"/>
    <cellStyle name="40% - Accent3 2 4 8" xfId="1136"/>
    <cellStyle name="40% - Accent3 2 4 8 2" xfId="8563"/>
    <cellStyle name="40% - Accent3 2 4 8 2 2" xfId="10782"/>
    <cellStyle name="40% - Accent3 2 4 8 2 2 2" xfId="21345"/>
    <cellStyle name="40% - Accent3 2 4 8 2 3" xfId="13001"/>
    <cellStyle name="40% - Accent3 2 4 8 2 3 2" xfId="23564"/>
    <cellStyle name="40% - Accent3 2 4 8 2 4" xfId="15220"/>
    <cellStyle name="40% - Accent3 2 4 8 2 4 2" xfId="25783"/>
    <cellStyle name="40% - Accent3 2 4 8 2 5" xfId="19126"/>
    <cellStyle name="40% - Accent3 2 4 8 3" xfId="7830"/>
    <cellStyle name="40% - Accent3 2 4 8 3 2" xfId="10049"/>
    <cellStyle name="40% - Accent3 2 4 8 3 2 2" xfId="20612"/>
    <cellStyle name="40% - Accent3 2 4 8 3 3" xfId="12268"/>
    <cellStyle name="40% - Accent3 2 4 8 3 3 2" xfId="22831"/>
    <cellStyle name="40% - Accent3 2 4 8 3 4" xfId="14487"/>
    <cellStyle name="40% - Accent3 2 4 8 3 4 2" xfId="25050"/>
    <cellStyle name="40% - Accent3 2 4 8 3 5" xfId="18393"/>
    <cellStyle name="40% - Accent3 2 4 8 4" xfId="9306"/>
    <cellStyle name="40% - Accent3 2 4 8 4 2" xfId="19869"/>
    <cellStyle name="40% - Accent3 2 4 8 5" xfId="11525"/>
    <cellStyle name="40% - Accent3 2 4 8 5 2" xfId="22088"/>
    <cellStyle name="40% - Accent3 2 4 8 6" xfId="13744"/>
    <cellStyle name="40% - Accent3 2 4 8 6 2" xfId="24307"/>
    <cellStyle name="40% - Accent3 2 4 8 7" xfId="17644"/>
    <cellStyle name="40% - Accent3 2 4 9" xfId="1137"/>
    <cellStyle name="40% - Accent3 2 4 9 2" xfId="8564"/>
    <cellStyle name="40% - Accent3 2 4 9 2 2" xfId="10783"/>
    <cellStyle name="40% - Accent3 2 4 9 2 2 2" xfId="21346"/>
    <cellStyle name="40% - Accent3 2 4 9 2 3" xfId="13002"/>
    <cellStyle name="40% - Accent3 2 4 9 2 3 2" xfId="23565"/>
    <cellStyle name="40% - Accent3 2 4 9 2 4" xfId="15221"/>
    <cellStyle name="40% - Accent3 2 4 9 2 4 2" xfId="25784"/>
    <cellStyle name="40% - Accent3 2 4 9 2 5" xfId="19127"/>
    <cellStyle name="40% - Accent3 2 4 9 3" xfId="7831"/>
    <cellStyle name="40% - Accent3 2 4 9 3 2" xfId="10050"/>
    <cellStyle name="40% - Accent3 2 4 9 3 2 2" xfId="20613"/>
    <cellStyle name="40% - Accent3 2 4 9 3 3" xfId="12269"/>
    <cellStyle name="40% - Accent3 2 4 9 3 3 2" xfId="22832"/>
    <cellStyle name="40% - Accent3 2 4 9 3 4" xfId="14488"/>
    <cellStyle name="40% - Accent3 2 4 9 3 4 2" xfId="25051"/>
    <cellStyle name="40% - Accent3 2 4 9 3 5" xfId="18394"/>
    <cellStyle name="40% - Accent3 2 4 9 4" xfId="9307"/>
    <cellStyle name="40% - Accent3 2 4 9 4 2" xfId="19870"/>
    <cellStyle name="40% - Accent3 2 4 9 5" xfId="11526"/>
    <cellStyle name="40% - Accent3 2 4 9 5 2" xfId="22089"/>
    <cellStyle name="40% - Accent3 2 4 9 6" xfId="13745"/>
    <cellStyle name="40% - Accent3 2 4 9 6 2" xfId="24308"/>
    <cellStyle name="40% - Accent3 2 4 9 7" xfId="17645"/>
    <cellStyle name="40% - Accent3 2 5" xfId="1138"/>
    <cellStyle name="40% - Accent3 2 5 10" xfId="8565"/>
    <cellStyle name="40% - Accent3 2 5 10 2" xfId="10784"/>
    <cellStyle name="40% - Accent3 2 5 10 2 2" xfId="21347"/>
    <cellStyle name="40% - Accent3 2 5 10 3" xfId="13003"/>
    <cellStyle name="40% - Accent3 2 5 10 3 2" xfId="23566"/>
    <cellStyle name="40% - Accent3 2 5 10 4" xfId="15222"/>
    <cellStyle name="40% - Accent3 2 5 10 4 2" xfId="25785"/>
    <cellStyle name="40% - Accent3 2 5 10 5" xfId="19128"/>
    <cellStyle name="40% - Accent3 2 5 11" xfId="7832"/>
    <cellStyle name="40% - Accent3 2 5 11 2" xfId="10051"/>
    <cellStyle name="40% - Accent3 2 5 11 2 2" xfId="20614"/>
    <cellStyle name="40% - Accent3 2 5 11 3" xfId="12270"/>
    <cellStyle name="40% - Accent3 2 5 11 3 2" xfId="22833"/>
    <cellStyle name="40% - Accent3 2 5 11 4" xfId="14489"/>
    <cellStyle name="40% - Accent3 2 5 11 4 2" xfId="25052"/>
    <cellStyle name="40% - Accent3 2 5 11 5" xfId="18395"/>
    <cellStyle name="40% - Accent3 2 5 12" xfId="9308"/>
    <cellStyle name="40% - Accent3 2 5 12 2" xfId="19871"/>
    <cellStyle name="40% - Accent3 2 5 13" xfId="11527"/>
    <cellStyle name="40% - Accent3 2 5 13 2" xfId="22090"/>
    <cellStyle name="40% - Accent3 2 5 14" xfId="13746"/>
    <cellStyle name="40% - Accent3 2 5 14 2" xfId="24309"/>
    <cellStyle name="40% - Accent3 2 5 15" xfId="17646"/>
    <cellStyle name="40% - Accent3 2 5 2" xfId="1139"/>
    <cellStyle name="40% - Accent3 2 5 2 2" xfId="8566"/>
    <cellStyle name="40% - Accent3 2 5 2 2 2" xfId="10785"/>
    <cellStyle name="40% - Accent3 2 5 2 2 2 2" xfId="21348"/>
    <cellStyle name="40% - Accent3 2 5 2 2 3" xfId="13004"/>
    <cellStyle name="40% - Accent3 2 5 2 2 3 2" xfId="23567"/>
    <cellStyle name="40% - Accent3 2 5 2 2 4" xfId="15223"/>
    <cellStyle name="40% - Accent3 2 5 2 2 4 2" xfId="25786"/>
    <cellStyle name="40% - Accent3 2 5 2 2 5" xfId="19129"/>
    <cellStyle name="40% - Accent3 2 5 2 3" xfId="7833"/>
    <cellStyle name="40% - Accent3 2 5 2 3 2" xfId="10052"/>
    <cellStyle name="40% - Accent3 2 5 2 3 2 2" xfId="20615"/>
    <cellStyle name="40% - Accent3 2 5 2 3 3" xfId="12271"/>
    <cellStyle name="40% - Accent3 2 5 2 3 3 2" xfId="22834"/>
    <cellStyle name="40% - Accent3 2 5 2 3 4" xfId="14490"/>
    <cellStyle name="40% - Accent3 2 5 2 3 4 2" xfId="25053"/>
    <cellStyle name="40% - Accent3 2 5 2 3 5" xfId="18396"/>
    <cellStyle name="40% - Accent3 2 5 2 4" xfId="9309"/>
    <cellStyle name="40% - Accent3 2 5 2 4 2" xfId="19872"/>
    <cellStyle name="40% - Accent3 2 5 2 5" xfId="11528"/>
    <cellStyle name="40% - Accent3 2 5 2 5 2" xfId="22091"/>
    <cellStyle name="40% - Accent3 2 5 2 6" xfId="13747"/>
    <cellStyle name="40% - Accent3 2 5 2 6 2" xfId="24310"/>
    <cellStyle name="40% - Accent3 2 5 2 7" xfId="17647"/>
    <cellStyle name="40% - Accent3 2 5 3" xfId="1140"/>
    <cellStyle name="40% - Accent3 2 5 3 2" xfId="8567"/>
    <cellStyle name="40% - Accent3 2 5 3 2 2" xfId="10786"/>
    <cellStyle name="40% - Accent3 2 5 3 2 2 2" xfId="21349"/>
    <cellStyle name="40% - Accent3 2 5 3 2 3" xfId="13005"/>
    <cellStyle name="40% - Accent3 2 5 3 2 3 2" xfId="23568"/>
    <cellStyle name="40% - Accent3 2 5 3 2 4" xfId="15224"/>
    <cellStyle name="40% - Accent3 2 5 3 2 4 2" xfId="25787"/>
    <cellStyle name="40% - Accent3 2 5 3 2 5" xfId="19130"/>
    <cellStyle name="40% - Accent3 2 5 3 3" xfId="7834"/>
    <cellStyle name="40% - Accent3 2 5 3 3 2" xfId="10053"/>
    <cellStyle name="40% - Accent3 2 5 3 3 2 2" xfId="20616"/>
    <cellStyle name="40% - Accent3 2 5 3 3 3" xfId="12272"/>
    <cellStyle name="40% - Accent3 2 5 3 3 3 2" xfId="22835"/>
    <cellStyle name="40% - Accent3 2 5 3 3 4" xfId="14491"/>
    <cellStyle name="40% - Accent3 2 5 3 3 4 2" xfId="25054"/>
    <cellStyle name="40% - Accent3 2 5 3 3 5" xfId="18397"/>
    <cellStyle name="40% - Accent3 2 5 3 4" xfId="9310"/>
    <cellStyle name="40% - Accent3 2 5 3 4 2" xfId="19873"/>
    <cellStyle name="40% - Accent3 2 5 3 5" xfId="11529"/>
    <cellStyle name="40% - Accent3 2 5 3 5 2" xfId="22092"/>
    <cellStyle name="40% - Accent3 2 5 3 6" xfId="13748"/>
    <cellStyle name="40% - Accent3 2 5 3 6 2" xfId="24311"/>
    <cellStyle name="40% - Accent3 2 5 3 7" xfId="17648"/>
    <cellStyle name="40% - Accent3 2 5 4" xfId="1141"/>
    <cellStyle name="40% - Accent3 2 5 4 2" xfId="8568"/>
    <cellStyle name="40% - Accent3 2 5 4 2 2" xfId="10787"/>
    <cellStyle name="40% - Accent3 2 5 4 2 2 2" xfId="21350"/>
    <cellStyle name="40% - Accent3 2 5 4 2 3" xfId="13006"/>
    <cellStyle name="40% - Accent3 2 5 4 2 3 2" xfId="23569"/>
    <cellStyle name="40% - Accent3 2 5 4 2 4" xfId="15225"/>
    <cellStyle name="40% - Accent3 2 5 4 2 4 2" xfId="25788"/>
    <cellStyle name="40% - Accent3 2 5 4 2 5" xfId="19131"/>
    <cellStyle name="40% - Accent3 2 5 4 3" xfId="7835"/>
    <cellStyle name="40% - Accent3 2 5 4 3 2" xfId="10054"/>
    <cellStyle name="40% - Accent3 2 5 4 3 2 2" xfId="20617"/>
    <cellStyle name="40% - Accent3 2 5 4 3 3" xfId="12273"/>
    <cellStyle name="40% - Accent3 2 5 4 3 3 2" xfId="22836"/>
    <cellStyle name="40% - Accent3 2 5 4 3 4" xfId="14492"/>
    <cellStyle name="40% - Accent3 2 5 4 3 4 2" xfId="25055"/>
    <cellStyle name="40% - Accent3 2 5 4 3 5" xfId="18398"/>
    <cellStyle name="40% - Accent3 2 5 4 4" xfId="9311"/>
    <cellStyle name="40% - Accent3 2 5 4 4 2" xfId="19874"/>
    <cellStyle name="40% - Accent3 2 5 4 5" xfId="11530"/>
    <cellStyle name="40% - Accent3 2 5 4 5 2" xfId="22093"/>
    <cellStyle name="40% - Accent3 2 5 4 6" xfId="13749"/>
    <cellStyle name="40% - Accent3 2 5 4 6 2" xfId="24312"/>
    <cellStyle name="40% - Accent3 2 5 4 7" xfId="17649"/>
    <cellStyle name="40% - Accent3 2 5 5" xfId="1142"/>
    <cellStyle name="40% - Accent3 2 5 5 2" xfId="8569"/>
    <cellStyle name="40% - Accent3 2 5 5 2 2" xfId="10788"/>
    <cellStyle name="40% - Accent3 2 5 5 2 2 2" xfId="21351"/>
    <cellStyle name="40% - Accent3 2 5 5 2 3" xfId="13007"/>
    <cellStyle name="40% - Accent3 2 5 5 2 3 2" xfId="23570"/>
    <cellStyle name="40% - Accent3 2 5 5 2 4" xfId="15226"/>
    <cellStyle name="40% - Accent3 2 5 5 2 4 2" xfId="25789"/>
    <cellStyle name="40% - Accent3 2 5 5 2 5" xfId="19132"/>
    <cellStyle name="40% - Accent3 2 5 5 3" xfId="7836"/>
    <cellStyle name="40% - Accent3 2 5 5 3 2" xfId="10055"/>
    <cellStyle name="40% - Accent3 2 5 5 3 2 2" xfId="20618"/>
    <cellStyle name="40% - Accent3 2 5 5 3 3" xfId="12274"/>
    <cellStyle name="40% - Accent3 2 5 5 3 3 2" xfId="22837"/>
    <cellStyle name="40% - Accent3 2 5 5 3 4" xfId="14493"/>
    <cellStyle name="40% - Accent3 2 5 5 3 4 2" xfId="25056"/>
    <cellStyle name="40% - Accent3 2 5 5 3 5" xfId="18399"/>
    <cellStyle name="40% - Accent3 2 5 5 4" xfId="9312"/>
    <cellStyle name="40% - Accent3 2 5 5 4 2" xfId="19875"/>
    <cellStyle name="40% - Accent3 2 5 5 5" xfId="11531"/>
    <cellStyle name="40% - Accent3 2 5 5 5 2" xfId="22094"/>
    <cellStyle name="40% - Accent3 2 5 5 6" xfId="13750"/>
    <cellStyle name="40% - Accent3 2 5 5 6 2" xfId="24313"/>
    <cellStyle name="40% - Accent3 2 5 5 7" xfId="17650"/>
    <cellStyle name="40% - Accent3 2 5 6" xfId="1143"/>
    <cellStyle name="40% - Accent3 2 5 6 2" xfId="8570"/>
    <cellStyle name="40% - Accent3 2 5 6 2 2" xfId="10789"/>
    <cellStyle name="40% - Accent3 2 5 6 2 2 2" xfId="21352"/>
    <cellStyle name="40% - Accent3 2 5 6 2 3" xfId="13008"/>
    <cellStyle name="40% - Accent3 2 5 6 2 3 2" xfId="23571"/>
    <cellStyle name="40% - Accent3 2 5 6 2 4" xfId="15227"/>
    <cellStyle name="40% - Accent3 2 5 6 2 4 2" xfId="25790"/>
    <cellStyle name="40% - Accent3 2 5 6 2 5" xfId="19133"/>
    <cellStyle name="40% - Accent3 2 5 6 3" xfId="7837"/>
    <cellStyle name="40% - Accent3 2 5 6 3 2" xfId="10056"/>
    <cellStyle name="40% - Accent3 2 5 6 3 2 2" xfId="20619"/>
    <cellStyle name="40% - Accent3 2 5 6 3 3" xfId="12275"/>
    <cellStyle name="40% - Accent3 2 5 6 3 3 2" xfId="22838"/>
    <cellStyle name="40% - Accent3 2 5 6 3 4" xfId="14494"/>
    <cellStyle name="40% - Accent3 2 5 6 3 4 2" xfId="25057"/>
    <cellStyle name="40% - Accent3 2 5 6 3 5" xfId="18400"/>
    <cellStyle name="40% - Accent3 2 5 6 4" xfId="9313"/>
    <cellStyle name="40% - Accent3 2 5 6 4 2" xfId="19876"/>
    <cellStyle name="40% - Accent3 2 5 6 5" xfId="11532"/>
    <cellStyle name="40% - Accent3 2 5 6 5 2" xfId="22095"/>
    <cellStyle name="40% - Accent3 2 5 6 6" xfId="13751"/>
    <cellStyle name="40% - Accent3 2 5 6 6 2" xfId="24314"/>
    <cellStyle name="40% - Accent3 2 5 6 7" xfId="17651"/>
    <cellStyle name="40% - Accent3 2 5 7" xfId="1144"/>
    <cellStyle name="40% - Accent3 2 5 7 2" xfId="8571"/>
    <cellStyle name="40% - Accent3 2 5 7 2 2" xfId="10790"/>
    <cellStyle name="40% - Accent3 2 5 7 2 2 2" xfId="21353"/>
    <cellStyle name="40% - Accent3 2 5 7 2 3" xfId="13009"/>
    <cellStyle name="40% - Accent3 2 5 7 2 3 2" xfId="23572"/>
    <cellStyle name="40% - Accent3 2 5 7 2 4" xfId="15228"/>
    <cellStyle name="40% - Accent3 2 5 7 2 4 2" xfId="25791"/>
    <cellStyle name="40% - Accent3 2 5 7 2 5" xfId="19134"/>
    <cellStyle name="40% - Accent3 2 5 7 3" xfId="7838"/>
    <cellStyle name="40% - Accent3 2 5 7 3 2" xfId="10057"/>
    <cellStyle name="40% - Accent3 2 5 7 3 2 2" xfId="20620"/>
    <cellStyle name="40% - Accent3 2 5 7 3 3" xfId="12276"/>
    <cellStyle name="40% - Accent3 2 5 7 3 3 2" xfId="22839"/>
    <cellStyle name="40% - Accent3 2 5 7 3 4" xfId="14495"/>
    <cellStyle name="40% - Accent3 2 5 7 3 4 2" xfId="25058"/>
    <cellStyle name="40% - Accent3 2 5 7 3 5" xfId="18401"/>
    <cellStyle name="40% - Accent3 2 5 7 4" xfId="9314"/>
    <cellStyle name="40% - Accent3 2 5 7 4 2" xfId="19877"/>
    <cellStyle name="40% - Accent3 2 5 7 5" xfId="11533"/>
    <cellStyle name="40% - Accent3 2 5 7 5 2" xfId="22096"/>
    <cellStyle name="40% - Accent3 2 5 7 6" xfId="13752"/>
    <cellStyle name="40% - Accent3 2 5 7 6 2" xfId="24315"/>
    <cellStyle name="40% - Accent3 2 5 7 7" xfId="17652"/>
    <cellStyle name="40% - Accent3 2 5 8" xfId="1145"/>
    <cellStyle name="40% - Accent3 2 5 8 2" xfId="8572"/>
    <cellStyle name="40% - Accent3 2 5 8 2 2" xfId="10791"/>
    <cellStyle name="40% - Accent3 2 5 8 2 2 2" xfId="21354"/>
    <cellStyle name="40% - Accent3 2 5 8 2 3" xfId="13010"/>
    <cellStyle name="40% - Accent3 2 5 8 2 3 2" xfId="23573"/>
    <cellStyle name="40% - Accent3 2 5 8 2 4" xfId="15229"/>
    <cellStyle name="40% - Accent3 2 5 8 2 4 2" xfId="25792"/>
    <cellStyle name="40% - Accent3 2 5 8 2 5" xfId="19135"/>
    <cellStyle name="40% - Accent3 2 5 8 3" xfId="7839"/>
    <cellStyle name="40% - Accent3 2 5 8 3 2" xfId="10058"/>
    <cellStyle name="40% - Accent3 2 5 8 3 2 2" xfId="20621"/>
    <cellStyle name="40% - Accent3 2 5 8 3 3" xfId="12277"/>
    <cellStyle name="40% - Accent3 2 5 8 3 3 2" xfId="22840"/>
    <cellStyle name="40% - Accent3 2 5 8 3 4" xfId="14496"/>
    <cellStyle name="40% - Accent3 2 5 8 3 4 2" xfId="25059"/>
    <cellStyle name="40% - Accent3 2 5 8 3 5" xfId="18402"/>
    <cellStyle name="40% - Accent3 2 5 8 4" xfId="9315"/>
    <cellStyle name="40% - Accent3 2 5 8 4 2" xfId="19878"/>
    <cellStyle name="40% - Accent3 2 5 8 5" xfId="11534"/>
    <cellStyle name="40% - Accent3 2 5 8 5 2" xfId="22097"/>
    <cellStyle name="40% - Accent3 2 5 8 6" xfId="13753"/>
    <cellStyle name="40% - Accent3 2 5 8 6 2" xfId="24316"/>
    <cellStyle name="40% - Accent3 2 5 8 7" xfId="17653"/>
    <cellStyle name="40% - Accent3 2 5 9" xfId="1146"/>
    <cellStyle name="40% - Accent3 2 5 9 2" xfId="8573"/>
    <cellStyle name="40% - Accent3 2 5 9 2 2" xfId="10792"/>
    <cellStyle name="40% - Accent3 2 5 9 2 2 2" xfId="21355"/>
    <cellStyle name="40% - Accent3 2 5 9 2 3" xfId="13011"/>
    <cellStyle name="40% - Accent3 2 5 9 2 3 2" xfId="23574"/>
    <cellStyle name="40% - Accent3 2 5 9 2 4" xfId="15230"/>
    <cellStyle name="40% - Accent3 2 5 9 2 4 2" xfId="25793"/>
    <cellStyle name="40% - Accent3 2 5 9 2 5" xfId="19136"/>
    <cellStyle name="40% - Accent3 2 5 9 3" xfId="7840"/>
    <cellStyle name="40% - Accent3 2 5 9 3 2" xfId="10059"/>
    <cellStyle name="40% - Accent3 2 5 9 3 2 2" xfId="20622"/>
    <cellStyle name="40% - Accent3 2 5 9 3 3" xfId="12278"/>
    <cellStyle name="40% - Accent3 2 5 9 3 3 2" xfId="22841"/>
    <cellStyle name="40% - Accent3 2 5 9 3 4" xfId="14497"/>
    <cellStyle name="40% - Accent3 2 5 9 3 4 2" xfId="25060"/>
    <cellStyle name="40% - Accent3 2 5 9 3 5" xfId="18403"/>
    <cellStyle name="40% - Accent3 2 5 9 4" xfId="9316"/>
    <cellStyle name="40% - Accent3 2 5 9 4 2" xfId="19879"/>
    <cellStyle name="40% - Accent3 2 5 9 5" xfId="11535"/>
    <cellStyle name="40% - Accent3 2 5 9 5 2" xfId="22098"/>
    <cellStyle name="40% - Accent3 2 5 9 6" xfId="13754"/>
    <cellStyle name="40% - Accent3 2 5 9 6 2" xfId="24317"/>
    <cellStyle name="40% - Accent3 2 5 9 7" xfId="17654"/>
    <cellStyle name="40% - Accent3 2 6" xfId="1147"/>
    <cellStyle name="40% - Accent3 2 6 10" xfId="13755"/>
    <cellStyle name="40% - Accent3 2 6 10 2" xfId="24318"/>
    <cellStyle name="40% - Accent3 2 6 11" xfId="17655"/>
    <cellStyle name="40% - Accent3 2 6 2" xfId="1148"/>
    <cellStyle name="40% - Accent3 2 6 2 2" xfId="8575"/>
    <cellStyle name="40% - Accent3 2 6 2 2 2" xfId="10794"/>
    <cellStyle name="40% - Accent3 2 6 2 2 2 2" xfId="21357"/>
    <cellStyle name="40% - Accent3 2 6 2 2 3" xfId="13013"/>
    <cellStyle name="40% - Accent3 2 6 2 2 3 2" xfId="23576"/>
    <cellStyle name="40% - Accent3 2 6 2 2 4" xfId="15232"/>
    <cellStyle name="40% - Accent3 2 6 2 2 4 2" xfId="25795"/>
    <cellStyle name="40% - Accent3 2 6 2 2 5" xfId="19138"/>
    <cellStyle name="40% - Accent3 2 6 2 3" xfId="7842"/>
    <cellStyle name="40% - Accent3 2 6 2 3 2" xfId="10061"/>
    <cellStyle name="40% - Accent3 2 6 2 3 2 2" xfId="20624"/>
    <cellStyle name="40% - Accent3 2 6 2 3 3" xfId="12280"/>
    <cellStyle name="40% - Accent3 2 6 2 3 3 2" xfId="22843"/>
    <cellStyle name="40% - Accent3 2 6 2 3 4" xfId="14499"/>
    <cellStyle name="40% - Accent3 2 6 2 3 4 2" xfId="25062"/>
    <cellStyle name="40% - Accent3 2 6 2 3 5" xfId="18405"/>
    <cellStyle name="40% - Accent3 2 6 2 4" xfId="9318"/>
    <cellStyle name="40% - Accent3 2 6 2 4 2" xfId="19881"/>
    <cellStyle name="40% - Accent3 2 6 2 5" xfId="11537"/>
    <cellStyle name="40% - Accent3 2 6 2 5 2" xfId="22100"/>
    <cellStyle name="40% - Accent3 2 6 2 6" xfId="13756"/>
    <cellStyle name="40% - Accent3 2 6 2 6 2" xfId="24319"/>
    <cellStyle name="40% - Accent3 2 6 2 7" xfId="17656"/>
    <cellStyle name="40% - Accent3 2 6 3" xfId="1149"/>
    <cellStyle name="40% - Accent3 2 6 3 2" xfId="8576"/>
    <cellStyle name="40% - Accent3 2 6 3 2 2" xfId="10795"/>
    <cellStyle name="40% - Accent3 2 6 3 2 2 2" xfId="21358"/>
    <cellStyle name="40% - Accent3 2 6 3 2 3" xfId="13014"/>
    <cellStyle name="40% - Accent3 2 6 3 2 3 2" xfId="23577"/>
    <cellStyle name="40% - Accent3 2 6 3 2 4" xfId="15233"/>
    <cellStyle name="40% - Accent3 2 6 3 2 4 2" xfId="25796"/>
    <cellStyle name="40% - Accent3 2 6 3 2 5" xfId="19139"/>
    <cellStyle name="40% - Accent3 2 6 3 3" xfId="7843"/>
    <cellStyle name="40% - Accent3 2 6 3 3 2" xfId="10062"/>
    <cellStyle name="40% - Accent3 2 6 3 3 2 2" xfId="20625"/>
    <cellStyle name="40% - Accent3 2 6 3 3 3" xfId="12281"/>
    <cellStyle name="40% - Accent3 2 6 3 3 3 2" xfId="22844"/>
    <cellStyle name="40% - Accent3 2 6 3 3 4" xfId="14500"/>
    <cellStyle name="40% - Accent3 2 6 3 3 4 2" xfId="25063"/>
    <cellStyle name="40% - Accent3 2 6 3 3 5" xfId="18406"/>
    <cellStyle name="40% - Accent3 2 6 3 4" xfId="9319"/>
    <cellStyle name="40% - Accent3 2 6 3 4 2" xfId="19882"/>
    <cellStyle name="40% - Accent3 2 6 3 5" xfId="11538"/>
    <cellStyle name="40% - Accent3 2 6 3 5 2" xfId="22101"/>
    <cellStyle name="40% - Accent3 2 6 3 6" xfId="13757"/>
    <cellStyle name="40% - Accent3 2 6 3 6 2" xfId="24320"/>
    <cellStyle name="40% - Accent3 2 6 3 7" xfId="17657"/>
    <cellStyle name="40% - Accent3 2 6 4" xfId="1150"/>
    <cellStyle name="40% - Accent3 2 6 4 2" xfId="8577"/>
    <cellStyle name="40% - Accent3 2 6 4 2 2" xfId="10796"/>
    <cellStyle name="40% - Accent3 2 6 4 2 2 2" xfId="21359"/>
    <cellStyle name="40% - Accent3 2 6 4 2 3" xfId="13015"/>
    <cellStyle name="40% - Accent3 2 6 4 2 3 2" xfId="23578"/>
    <cellStyle name="40% - Accent3 2 6 4 2 4" xfId="15234"/>
    <cellStyle name="40% - Accent3 2 6 4 2 4 2" xfId="25797"/>
    <cellStyle name="40% - Accent3 2 6 4 2 5" xfId="19140"/>
    <cellStyle name="40% - Accent3 2 6 4 3" xfId="7844"/>
    <cellStyle name="40% - Accent3 2 6 4 3 2" xfId="10063"/>
    <cellStyle name="40% - Accent3 2 6 4 3 2 2" xfId="20626"/>
    <cellStyle name="40% - Accent3 2 6 4 3 3" xfId="12282"/>
    <cellStyle name="40% - Accent3 2 6 4 3 3 2" xfId="22845"/>
    <cellStyle name="40% - Accent3 2 6 4 3 4" xfId="14501"/>
    <cellStyle name="40% - Accent3 2 6 4 3 4 2" xfId="25064"/>
    <cellStyle name="40% - Accent3 2 6 4 3 5" xfId="18407"/>
    <cellStyle name="40% - Accent3 2 6 4 4" xfId="9320"/>
    <cellStyle name="40% - Accent3 2 6 4 4 2" xfId="19883"/>
    <cellStyle name="40% - Accent3 2 6 4 5" xfId="11539"/>
    <cellStyle name="40% - Accent3 2 6 4 5 2" xfId="22102"/>
    <cellStyle name="40% - Accent3 2 6 4 6" xfId="13758"/>
    <cellStyle name="40% - Accent3 2 6 4 6 2" xfId="24321"/>
    <cellStyle name="40% - Accent3 2 6 4 7" xfId="17658"/>
    <cellStyle name="40% - Accent3 2 6 5" xfId="1151"/>
    <cellStyle name="40% - Accent3 2 6 5 2" xfId="8578"/>
    <cellStyle name="40% - Accent3 2 6 5 2 2" xfId="10797"/>
    <cellStyle name="40% - Accent3 2 6 5 2 2 2" xfId="21360"/>
    <cellStyle name="40% - Accent3 2 6 5 2 3" xfId="13016"/>
    <cellStyle name="40% - Accent3 2 6 5 2 3 2" xfId="23579"/>
    <cellStyle name="40% - Accent3 2 6 5 2 4" xfId="15235"/>
    <cellStyle name="40% - Accent3 2 6 5 2 4 2" xfId="25798"/>
    <cellStyle name="40% - Accent3 2 6 5 2 5" xfId="19141"/>
    <cellStyle name="40% - Accent3 2 6 5 3" xfId="7845"/>
    <cellStyle name="40% - Accent3 2 6 5 3 2" xfId="10064"/>
    <cellStyle name="40% - Accent3 2 6 5 3 2 2" xfId="20627"/>
    <cellStyle name="40% - Accent3 2 6 5 3 3" xfId="12283"/>
    <cellStyle name="40% - Accent3 2 6 5 3 3 2" xfId="22846"/>
    <cellStyle name="40% - Accent3 2 6 5 3 4" xfId="14502"/>
    <cellStyle name="40% - Accent3 2 6 5 3 4 2" xfId="25065"/>
    <cellStyle name="40% - Accent3 2 6 5 3 5" xfId="18408"/>
    <cellStyle name="40% - Accent3 2 6 5 4" xfId="9321"/>
    <cellStyle name="40% - Accent3 2 6 5 4 2" xfId="19884"/>
    <cellStyle name="40% - Accent3 2 6 5 5" xfId="11540"/>
    <cellStyle name="40% - Accent3 2 6 5 5 2" xfId="22103"/>
    <cellStyle name="40% - Accent3 2 6 5 6" xfId="13759"/>
    <cellStyle name="40% - Accent3 2 6 5 6 2" xfId="24322"/>
    <cellStyle name="40% - Accent3 2 6 5 7" xfId="17659"/>
    <cellStyle name="40% - Accent3 2 6 6" xfId="8574"/>
    <cellStyle name="40% - Accent3 2 6 6 2" xfId="10793"/>
    <cellStyle name="40% - Accent3 2 6 6 2 2" xfId="21356"/>
    <cellStyle name="40% - Accent3 2 6 6 3" xfId="13012"/>
    <cellStyle name="40% - Accent3 2 6 6 3 2" xfId="23575"/>
    <cellStyle name="40% - Accent3 2 6 6 4" xfId="15231"/>
    <cellStyle name="40% - Accent3 2 6 6 4 2" xfId="25794"/>
    <cellStyle name="40% - Accent3 2 6 6 5" xfId="19137"/>
    <cellStyle name="40% - Accent3 2 6 7" xfId="7841"/>
    <cellStyle name="40% - Accent3 2 6 7 2" xfId="10060"/>
    <cellStyle name="40% - Accent3 2 6 7 2 2" xfId="20623"/>
    <cellStyle name="40% - Accent3 2 6 7 3" xfId="12279"/>
    <cellStyle name="40% - Accent3 2 6 7 3 2" xfId="22842"/>
    <cellStyle name="40% - Accent3 2 6 7 4" xfId="14498"/>
    <cellStyle name="40% - Accent3 2 6 7 4 2" xfId="25061"/>
    <cellStyle name="40% - Accent3 2 6 7 5" xfId="18404"/>
    <cellStyle name="40% - Accent3 2 6 8" xfId="9317"/>
    <cellStyle name="40% - Accent3 2 6 8 2" xfId="19880"/>
    <cellStyle name="40% - Accent3 2 6 9" xfId="11536"/>
    <cellStyle name="40% - Accent3 2 6 9 2" xfId="22099"/>
    <cellStyle name="40% - Accent3 2 7" xfId="1152"/>
    <cellStyle name="40% - Accent3 2 7 2" xfId="8579"/>
    <cellStyle name="40% - Accent3 2 7 2 2" xfId="10798"/>
    <cellStyle name="40% - Accent3 2 7 2 2 2" xfId="21361"/>
    <cellStyle name="40% - Accent3 2 7 2 3" xfId="13017"/>
    <cellStyle name="40% - Accent3 2 7 2 3 2" xfId="23580"/>
    <cellStyle name="40% - Accent3 2 7 2 4" xfId="15236"/>
    <cellStyle name="40% - Accent3 2 7 2 4 2" xfId="25799"/>
    <cellStyle name="40% - Accent3 2 7 2 5" xfId="19142"/>
    <cellStyle name="40% - Accent3 2 7 3" xfId="7846"/>
    <cellStyle name="40% - Accent3 2 7 3 2" xfId="10065"/>
    <cellStyle name="40% - Accent3 2 7 3 2 2" xfId="20628"/>
    <cellStyle name="40% - Accent3 2 7 3 3" xfId="12284"/>
    <cellStyle name="40% - Accent3 2 7 3 3 2" xfId="22847"/>
    <cellStyle name="40% - Accent3 2 7 3 4" xfId="14503"/>
    <cellStyle name="40% - Accent3 2 7 3 4 2" xfId="25066"/>
    <cellStyle name="40% - Accent3 2 7 3 5" xfId="18409"/>
    <cellStyle name="40% - Accent3 2 7 4" xfId="9322"/>
    <cellStyle name="40% - Accent3 2 7 4 2" xfId="19885"/>
    <cellStyle name="40% - Accent3 2 7 5" xfId="11541"/>
    <cellStyle name="40% - Accent3 2 7 5 2" xfId="22104"/>
    <cellStyle name="40% - Accent3 2 7 6" xfId="13760"/>
    <cellStyle name="40% - Accent3 2 7 6 2" xfId="24323"/>
    <cellStyle name="40% - Accent3 2 7 7" xfId="17660"/>
    <cellStyle name="40% - Accent3 2 8" xfId="1153"/>
    <cellStyle name="40% - Accent3 2 8 2" xfId="8580"/>
    <cellStyle name="40% - Accent3 2 8 2 2" xfId="10799"/>
    <cellStyle name="40% - Accent3 2 8 2 2 2" xfId="21362"/>
    <cellStyle name="40% - Accent3 2 8 2 3" xfId="13018"/>
    <cellStyle name="40% - Accent3 2 8 2 3 2" xfId="23581"/>
    <cellStyle name="40% - Accent3 2 8 2 4" xfId="15237"/>
    <cellStyle name="40% - Accent3 2 8 2 4 2" xfId="25800"/>
    <cellStyle name="40% - Accent3 2 8 2 5" xfId="19143"/>
    <cellStyle name="40% - Accent3 2 8 3" xfId="7847"/>
    <cellStyle name="40% - Accent3 2 8 3 2" xfId="10066"/>
    <cellStyle name="40% - Accent3 2 8 3 2 2" xfId="20629"/>
    <cellStyle name="40% - Accent3 2 8 3 3" xfId="12285"/>
    <cellStyle name="40% - Accent3 2 8 3 3 2" xfId="22848"/>
    <cellStyle name="40% - Accent3 2 8 3 4" xfId="14504"/>
    <cellStyle name="40% - Accent3 2 8 3 4 2" xfId="25067"/>
    <cellStyle name="40% - Accent3 2 8 3 5" xfId="18410"/>
    <cellStyle name="40% - Accent3 2 8 4" xfId="9323"/>
    <cellStyle name="40% - Accent3 2 8 4 2" xfId="19886"/>
    <cellStyle name="40% - Accent3 2 8 5" xfId="11542"/>
    <cellStyle name="40% - Accent3 2 8 5 2" xfId="22105"/>
    <cellStyle name="40% - Accent3 2 8 6" xfId="13761"/>
    <cellStyle name="40% - Accent3 2 8 6 2" xfId="24324"/>
    <cellStyle name="40% - Accent3 2 8 7" xfId="17661"/>
    <cellStyle name="40% - Accent3 2 9" xfId="1154"/>
    <cellStyle name="40% - Accent3 2 9 2" xfId="8581"/>
    <cellStyle name="40% - Accent3 2 9 2 2" xfId="10800"/>
    <cellStyle name="40% - Accent3 2 9 2 2 2" xfId="21363"/>
    <cellStyle name="40% - Accent3 2 9 2 3" xfId="13019"/>
    <cellStyle name="40% - Accent3 2 9 2 3 2" xfId="23582"/>
    <cellStyle name="40% - Accent3 2 9 2 4" xfId="15238"/>
    <cellStyle name="40% - Accent3 2 9 2 4 2" xfId="25801"/>
    <cellStyle name="40% - Accent3 2 9 2 5" xfId="19144"/>
    <cellStyle name="40% - Accent3 2 9 3" xfId="7848"/>
    <cellStyle name="40% - Accent3 2 9 3 2" xfId="10067"/>
    <cellStyle name="40% - Accent3 2 9 3 2 2" xfId="20630"/>
    <cellStyle name="40% - Accent3 2 9 3 3" xfId="12286"/>
    <cellStyle name="40% - Accent3 2 9 3 3 2" xfId="22849"/>
    <cellStyle name="40% - Accent3 2 9 3 4" xfId="14505"/>
    <cellStyle name="40% - Accent3 2 9 3 4 2" xfId="25068"/>
    <cellStyle name="40% - Accent3 2 9 3 5" xfId="18411"/>
    <cellStyle name="40% - Accent3 2 9 4" xfId="9324"/>
    <cellStyle name="40% - Accent3 2 9 4 2" xfId="19887"/>
    <cellStyle name="40% - Accent3 2 9 5" xfId="11543"/>
    <cellStyle name="40% - Accent3 2 9 5 2" xfId="22106"/>
    <cellStyle name="40% - Accent3 2 9 6" xfId="13762"/>
    <cellStyle name="40% - Accent3 2 9 6 2" xfId="24325"/>
    <cellStyle name="40% - Accent3 2 9 7" xfId="17662"/>
    <cellStyle name="40% - Accent3 20" xfId="1155"/>
    <cellStyle name="40% - Accent3 21" xfId="1156"/>
    <cellStyle name="40% - Accent3 22" xfId="1157"/>
    <cellStyle name="40% - Accent3 23" xfId="1158"/>
    <cellStyle name="40% - Accent3 24" xfId="1159"/>
    <cellStyle name="40% - Accent3 25" xfId="1160"/>
    <cellStyle name="40% - Accent3 26" xfId="1161"/>
    <cellStyle name="40% - Accent3 27" xfId="8078"/>
    <cellStyle name="40% - Accent3 27 2" xfId="10297"/>
    <cellStyle name="40% - Accent3 27 2 2" xfId="20860"/>
    <cellStyle name="40% - Accent3 27 3" xfId="12516"/>
    <cellStyle name="40% - Accent3 27 3 2" xfId="23079"/>
    <cellStyle name="40% - Accent3 27 4" xfId="14735"/>
    <cellStyle name="40% - Accent3 27 4 2" xfId="25298"/>
    <cellStyle name="40% - Accent3 27 5" xfId="18641"/>
    <cellStyle name="40% - Accent3 28" xfId="7345"/>
    <cellStyle name="40% - Accent3 28 2" xfId="9564"/>
    <cellStyle name="40% - Accent3 28 2 2" xfId="20127"/>
    <cellStyle name="40% - Accent3 28 3" xfId="11783"/>
    <cellStyle name="40% - Accent3 28 3 2" xfId="22346"/>
    <cellStyle name="40% - Accent3 28 4" xfId="14002"/>
    <cellStyle name="40% - Accent3 28 4 2" xfId="24565"/>
    <cellStyle name="40% - Accent3 28 5" xfId="17908"/>
    <cellStyle name="40% - Accent3 29" xfId="8821"/>
    <cellStyle name="40% - Accent3 29 2" xfId="19384"/>
    <cellStyle name="40% - Accent3 3" xfId="1162"/>
    <cellStyle name="40% - Accent3 3 10" xfId="1163"/>
    <cellStyle name="40% - Accent3 3 2" xfId="1164"/>
    <cellStyle name="40% - Accent3 3 2 2" xfId="8582"/>
    <cellStyle name="40% - Accent3 3 2 2 2" xfId="10801"/>
    <cellStyle name="40% - Accent3 3 2 2 2 2" xfId="21364"/>
    <cellStyle name="40% - Accent3 3 2 2 3" xfId="13020"/>
    <cellStyle name="40% - Accent3 3 2 2 3 2" xfId="23583"/>
    <cellStyle name="40% - Accent3 3 2 2 4" xfId="15239"/>
    <cellStyle name="40% - Accent3 3 2 2 4 2" xfId="25802"/>
    <cellStyle name="40% - Accent3 3 2 2 5" xfId="19145"/>
    <cellStyle name="40% - Accent3 3 2 3" xfId="7849"/>
    <cellStyle name="40% - Accent3 3 2 3 2" xfId="10068"/>
    <cellStyle name="40% - Accent3 3 2 3 2 2" xfId="20631"/>
    <cellStyle name="40% - Accent3 3 2 3 3" xfId="12287"/>
    <cellStyle name="40% - Accent3 3 2 3 3 2" xfId="22850"/>
    <cellStyle name="40% - Accent3 3 2 3 4" xfId="14506"/>
    <cellStyle name="40% - Accent3 3 2 3 4 2" xfId="25069"/>
    <cellStyle name="40% - Accent3 3 2 3 5" xfId="18412"/>
    <cellStyle name="40% - Accent3 3 2 4" xfId="9325"/>
    <cellStyle name="40% - Accent3 3 2 4 2" xfId="19888"/>
    <cellStyle name="40% - Accent3 3 2 5" xfId="11544"/>
    <cellStyle name="40% - Accent3 3 2 5 2" xfId="22107"/>
    <cellStyle name="40% - Accent3 3 2 6" xfId="13763"/>
    <cellStyle name="40% - Accent3 3 2 6 2" xfId="24326"/>
    <cellStyle name="40% - Accent3 3 2 7" xfId="17663"/>
    <cellStyle name="40% - Accent3 3 3" xfId="1165"/>
    <cellStyle name="40% - Accent3 3 3 2" xfId="8583"/>
    <cellStyle name="40% - Accent3 3 3 2 2" xfId="10802"/>
    <cellStyle name="40% - Accent3 3 3 2 2 2" xfId="21365"/>
    <cellStyle name="40% - Accent3 3 3 2 3" xfId="13021"/>
    <cellStyle name="40% - Accent3 3 3 2 3 2" xfId="23584"/>
    <cellStyle name="40% - Accent3 3 3 2 4" xfId="15240"/>
    <cellStyle name="40% - Accent3 3 3 2 4 2" xfId="25803"/>
    <cellStyle name="40% - Accent3 3 3 2 5" xfId="19146"/>
    <cellStyle name="40% - Accent3 3 3 3" xfId="7850"/>
    <cellStyle name="40% - Accent3 3 3 3 2" xfId="10069"/>
    <cellStyle name="40% - Accent3 3 3 3 2 2" xfId="20632"/>
    <cellStyle name="40% - Accent3 3 3 3 3" xfId="12288"/>
    <cellStyle name="40% - Accent3 3 3 3 3 2" xfId="22851"/>
    <cellStyle name="40% - Accent3 3 3 3 4" xfId="14507"/>
    <cellStyle name="40% - Accent3 3 3 3 4 2" xfId="25070"/>
    <cellStyle name="40% - Accent3 3 3 3 5" xfId="18413"/>
    <cellStyle name="40% - Accent3 3 3 4" xfId="9326"/>
    <cellStyle name="40% - Accent3 3 3 4 2" xfId="19889"/>
    <cellStyle name="40% - Accent3 3 3 5" xfId="11545"/>
    <cellStyle name="40% - Accent3 3 3 5 2" xfId="22108"/>
    <cellStyle name="40% - Accent3 3 3 6" xfId="13764"/>
    <cellStyle name="40% - Accent3 3 3 6 2" xfId="24327"/>
    <cellStyle name="40% - Accent3 3 3 7" xfId="17664"/>
    <cellStyle name="40% - Accent3 3 4" xfId="1166"/>
    <cellStyle name="40% - Accent3 3 4 2" xfId="8584"/>
    <cellStyle name="40% - Accent3 3 4 2 2" xfId="10803"/>
    <cellStyle name="40% - Accent3 3 4 2 2 2" xfId="21366"/>
    <cellStyle name="40% - Accent3 3 4 2 3" xfId="13022"/>
    <cellStyle name="40% - Accent3 3 4 2 3 2" xfId="23585"/>
    <cellStyle name="40% - Accent3 3 4 2 4" xfId="15241"/>
    <cellStyle name="40% - Accent3 3 4 2 4 2" xfId="25804"/>
    <cellStyle name="40% - Accent3 3 4 2 5" xfId="19147"/>
    <cellStyle name="40% - Accent3 3 4 3" xfId="7851"/>
    <cellStyle name="40% - Accent3 3 4 3 2" xfId="10070"/>
    <cellStyle name="40% - Accent3 3 4 3 2 2" xfId="20633"/>
    <cellStyle name="40% - Accent3 3 4 3 3" xfId="12289"/>
    <cellStyle name="40% - Accent3 3 4 3 3 2" xfId="22852"/>
    <cellStyle name="40% - Accent3 3 4 3 4" xfId="14508"/>
    <cellStyle name="40% - Accent3 3 4 3 4 2" xfId="25071"/>
    <cellStyle name="40% - Accent3 3 4 3 5" xfId="18414"/>
    <cellStyle name="40% - Accent3 3 4 4" xfId="9327"/>
    <cellStyle name="40% - Accent3 3 4 4 2" xfId="19890"/>
    <cellStyle name="40% - Accent3 3 4 5" xfId="11546"/>
    <cellStyle name="40% - Accent3 3 4 5 2" xfId="22109"/>
    <cellStyle name="40% - Accent3 3 4 6" xfId="13765"/>
    <cellStyle name="40% - Accent3 3 4 6 2" xfId="24328"/>
    <cellStyle name="40% - Accent3 3 4 7" xfId="17665"/>
    <cellStyle name="40% - Accent3 3 5" xfId="1167"/>
    <cellStyle name="40% - Accent3 3 5 2" xfId="8585"/>
    <cellStyle name="40% - Accent3 3 5 2 2" xfId="10804"/>
    <cellStyle name="40% - Accent3 3 5 2 2 2" xfId="21367"/>
    <cellStyle name="40% - Accent3 3 5 2 3" xfId="13023"/>
    <cellStyle name="40% - Accent3 3 5 2 3 2" xfId="23586"/>
    <cellStyle name="40% - Accent3 3 5 2 4" xfId="15242"/>
    <cellStyle name="40% - Accent3 3 5 2 4 2" xfId="25805"/>
    <cellStyle name="40% - Accent3 3 5 2 5" xfId="19148"/>
    <cellStyle name="40% - Accent3 3 5 3" xfId="7852"/>
    <cellStyle name="40% - Accent3 3 5 3 2" xfId="10071"/>
    <cellStyle name="40% - Accent3 3 5 3 2 2" xfId="20634"/>
    <cellStyle name="40% - Accent3 3 5 3 3" xfId="12290"/>
    <cellStyle name="40% - Accent3 3 5 3 3 2" xfId="22853"/>
    <cellStyle name="40% - Accent3 3 5 3 4" xfId="14509"/>
    <cellStyle name="40% - Accent3 3 5 3 4 2" xfId="25072"/>
    <cellStyle name="40% - Accent3 3 5 3 5" xfId="18415"/>
    <cellStyle name="40% - Accent3 3 5 4" xfId="9328"/>
    <cellStyle name="40% - Accent3 3 5 4 2" xfId="19891"/>
    <cellStyle name="40% - Accent3 3 5 5" xfId="11547"/>
    <cellStyle name="40% - Accent3 3 5 5 2" xfId="22110"/>
    <cellStyle name="40% - Accent3 3 5 6" xfId="13766"/>
    <cellStyle name="40% - Accent3 3 5 6 2" xfId="24329"/>
    <cellStyle name="40% - Accent3 3 5 7" xfId="17666"/>
    <cellStyle name="40% - Accent3 3 6" xfId="1168"/>
    <cellStyle name="40% - Accent3 3 7" xfId="1169"/>
    <cellStyle name="40% - Accent3 3 8" xfId="1170"/>
    <cellStyle name="40% - Accent3 3 9" xfId="1171"/>
    <cellStyle name="40% - Accent3 30" xfId="11040"/>
    <cellStyle name="40% - Accent3 30 2" xfId="21603"/>
    <cellStyle name="40% - Accent3 31" xfId="13259"/>
    <cellStyle name="40% - Accent3 31 2" xfId="23822"/>
    <cellStyle name="40% - Accent3 4" xfId="1172"/>
    <cellStyle name="40% - Accent3 4 2" xfId="1173"/>
    <cellStyle name="40% - Accent3 4 3" xfId="1174"/>
    <cellStyle name="40% - Accent3 4 4" xfId="1175"/>
    <cellStyle name="40% - Accent3 4 5" xfId="1176"/>
    <cellStyle name="40% - Accent3 4 6" xfId="1177"/>
    <cellStyle name="40% - Accent3 5" xfId="1178"/>
    <cellStyle name="40% - Accent3 5 2" xfId="1179"/>
    <cellStyle name="40% - Accent3 5 3" xfId="1180"/>
    <cellStyle name="40% - Accent3 5 4" xfId="1181"/>
    <cellStyle name="40% - Accent3 5 5" xfId="1182"/>
    <cellStyle name="40% - Accent3 5 6" xfId="1183"/>
    <cellStyle name="40% - Accent3 6" xfId="1184"/>
    <cellStyle name="40% - Accent3 6 2" xfId="1185"/>
    <cellStyle name="40% - Accent3 6 3" xfId="1186"/>
    <cellStyle name="40% - Accent3 6 4" xfId="1187"/>
    <cellStyle name="40% - Accent3 6 5" xfId="1188"/>
    <cellStyle name="40% - Accent3 6 6" xfId="1189"/>
    <cellStyle name="40% - Accent3 7" xfId="1190"/>
    <cellStyle name="40% - Accent3 7 10" xfId="11548"/>
    <cellStyle name="40% - Accent3 7 10 2" xfId="22111"/>
    <cellStyle name="40% - Accent3 7 11" xfId="13767"/>
    <cellStyle name="40% - Accent3 7 11 2" xfId="24330"/>
    <cellStyle name="40% - Accent3 7 12" xfId="17667"/>
    <cellStyle name="40% - Accent3 7 2" xfId="1191"/>
    <cellStyle name="40% - Accent3 7 3" xfId="1192"/>
    <cellStyle name="40% - Accent3 7 4" xfId="1193"/>
    <cellStyle name="40% - Accent3 7 5" xfId="1194"/>
    <cellStyle name="40% - Accent3 7 6" xfId="1195"/>
    <cellStyle name="40% - Accent3 7 7" xfId="8586"/>
    <cellStyle name="40% - Accent3 7 7 2" xfId="10805"/>
    <cellStyle name="40% - Accent3 7 7 2 2" xfId="21368"/>
    <cellStyle name="40% - Accent3 7 7 3" xfId="13024"/>
    <cellStyle name="40% - Accent3 7 7 3 2" xfId="23587"/>
    <cellStyle name="40% - Accent3 7 7 4" xfId="15243"/>
    <cellStyle name="40% - Accent3 7 7 4 2" xfId="25806"/>
    <cellStyle name="40% - Accent3 7 7 5" xfId="19149"/>
    <cellStyle name="40% - Accent3 7 8" xfId="7853"/>
    <cellStyle name="40% - Accent3 7 8 2" xfId="10072"/>
    <cellStyle name="40% - Accent3 7 8 2 2" xfId="20635"/>
    <cellStyle name="40% - Accent3 7 8 3" xfId="12291"/>
    <cellStyle name="40% - Accent3 7 8 3 2" xfId="22854"/>
    <cellStyle name="40% - Accent3 7 8 4" xfId="14510"/>
    <cellStyle name="40% - Accent3 7 8 4 2" xfId="25073"/>
    <cellStyle name="40% - Accent3 7 8 5" xfId="18416"/>
    <cellStyle name="40% - Accent3 7 9" xfId="9329"/>
    <cellStyle name="40% - Accent3 7 9 2" xfId="19892"/>
    <cellStyle name="40% - Accent3 8" xfId="1196"/>
    <cellStyle name="40% - Accent3 8 2" xfId="1197"/>
    <cellStyle name="40% - Accent3 8 3" xfId="1198"/>
    <cellStyle name="40% - Accent3 8 4" xfId="1199"/>
    <cellStyle name="40% - Accent3 8 5" xfId="1200"/>
    <cellStyle name="40% - Accent3 8 6" xfId="1201"/>
    <cellStyle name="40% - Accent3 9" xfId="1202"/>
    <cellStyle name="40% - Accent3 9 2" xfId="1203"/>
    <cellStyle name="40% - Accent3 9 3" xfId="1204"/>
    <cellStyle name="40% - Accent3 9 4" xfId="1205"/>
    <cellStyle name="40% - Accent3 9 5" xfId="1206"/>
    <cellStyle name="40% - Accent4 10" xfId="1207"/>
    <cellStyle name="40% - Accent4 10 2" xfId="1208"/>
    <cellStyle name="40% - Accent4 10 3" xfId="1209"/>
    <cellStyle name="40% - Accent4 10 4" xfId="1210"/>
    <cellStyle name="40% - Accent4 10 5" xfId="1211"/>
    <cellStyle name="40% - Accent4 11" xfId="1212"/>
    <cellStyle name="40% - Accent4 11 2" xfId="1213"/>
    <cellStyle name="40% - Accent4 11 3" xfId="1214"/>
    <cellStyle name="40% - Accent4 11 4" xfId="1215"/>
    <cellStyle name="40% - Accent4 11 5" xfId="1216"/>
    <cellStyle name="40% - Accent4 12" xfId="1217"/>
    <cellStyle name="40% - Accent4 12 2" xfId="1218"/>
    <cellStyle name="40% - Accent4 12 3" xfId="1219"/>
    <cellStyle name="40% - Accent4 12 4" xfId="1220"/>
    <cellStyle name="40% - Accent4 12 5" xfId="1221"/>
    <cellStyle name="40% - Accent4 13" xfId="1222"/>
    <cellStyle name="40% - Accent4 14" xfId="1223"/>
    <cellStyle name="40% - Accent4 15" xfId="1224"/>
    <cellStyle name="40% - Accent4 16" xfId="1225"/>
    <cellStyle name="40% - Accent4 17" xfId="1226"/>
    <cellStyle name="40% - Accent4 18" xfId="1227"/>
    <cellStyle name="40% - Accent4 19" xfId="1228"/>
    <cellStyle name="40% - Accent4 2" xfId="1229"/>
    <cellStyle name="40% - Accent4 2 10" xfId="1230"/>
    <cellStyle name="40% - Accent4 2 10 2" xfId="8587"/>
    <cellStyle name="40% - Accent4 2 10 2 2" xfId="10806"/>
    <cellStyle name="40% - Accent4 2 10 2 2 2" xfId="21369"/>
    <cellStyle name="40% - Accent4 2 10 2 3" xfId="13025"/>
    <cellStyle name="40% - Accent4 2 10 2 3 2" xfId="23588"/>
    <cellStyle name="40% - Accent4 2 10 2 4" xfId="15244"/>
    <cellStyle name="40% - Accent4 2 10 2 4 2" xfId="25807"/>
    <cellStyle name="40% - Accent4 2 10 2 5" xfId="19150"/>
    <cellStyle name="40% - Accent4 2 10 3" xfId="7854"/>
    <cellStyle name="40% - Accent4 2 10 3 2" xfId="10073"/>
    <cellStyle name="40% - Accent4 2 10 3 2 2" xfId="20636"/>
    <cellStyle name="40% - Accent4 2 10 3 3" xfId="12292"/>
    <cellStyle name="40% - Accent4 2 10 3 3 2" xfId="22855"/>
    <cellStyle name="40% - Accent4 2 10 3 4" xfId="14511"/>
    <cellStyle name="40% - Accent4 2 10 3 4 2" xfId="25074"/>
    <cellStyle name="40% - Accent4 2 10 3 5" xfId="18417"/>
    <cellStyle name="40% - Accent4 2 10 4" xfId="9330"/>
    <cellStyle name="40% - Accent4 2 10 4 2" xfId="19893"/>
    <cellStyle name="40% - Accent4 2 10 5" xfId="11549"/>
    <cellStyle name="40% - Accent4 2 10 5 2" xfId="22112"/>
    <cellStyle name="40% - Accent4 2 10 6" xfId="13768"/>
    <cellStyle name="40% - Accent4 2 10 6 2" xfId="24331"/>
    <cellStyle name="40% - Accent4 2 10 7" xfId="17668"/>
    <cellStyle name="40% - Accent4 2 11" xfId="1231"/>
    <cellStyle name="40% - Accent4 2 11 2" xfId="1232"/>
    <cellStyle name="40% - Accent4 2 11 2 2" xfId="8588"/>
    <cellStyle name="40% - Accent4 2 11 2 2 2" xfId="10807"/>
    <cellStyle name="40% - Accent4 2 11 2 2 2 2" xfId="21370"/>
    <cellStyle name="40% - Accent4 2 11 2 2 3" xfId="13026"/>
    <cellStyle name="40% - Accent4 2 11 2 2 3 2" xfId="23589"/>
    <cellStyle name="40% - Accent4 2 11 2 2 4" xfId="15245"/>
    <cellStyle name="40% - Accent4 2 11 2 2 4 2" xfId="25808"/>
    <cellStyle name="40% - Accent4 2 11 2 2 5" xfId="19151"/>
    <cellStyle name="40% - Accent4 2 11 2 3" xfId="7855"/>
    <cellStyle name="40% - Accent4 2 11 2 3 2" xfId="10074"/>
    <cellStyle name="40% - Accent4 2 11 2 3 2 2" xfId="20637"/>
    <cellStyle name="40% - Accent4 2 11 2 3 3" xfId="12293"/>
    <cellStyle name="40% - Accent4 2 11 2 3 3 2" xfId="22856"/>
    <cellStyle name="40% - Accent4 2 11 2 3 4" xfId="14512"/>
    <cellStyle name="40% - Accent4 2 11 2 3 4 2" xfId="25075"/>
    <cellStyle name="40% - Accent4 2 11 2 3 5" xfId="18418"/>
    <cellStyle name="40% - Accent4 2 11 2 4" xfId="9331"/>
    <cellStyle name="40% - Accent4 2 11 2 4 2" xfId="19894"/>
    <cellStyle name="40% - Accent4 2 11 2 5" xfId="11550"/>
    <cellStyle name="40% - Accent4 2 11 2 5 2" xfId="22113"/>
    <cellStyle name="40% - Accent4 2 11 2 6" xfId="13769"/>
    <cellStyle name="40% - Accent4 2 11 2 6 2" xfId="24332"/>
    <cellStyle name="40% - Accent4 2 11 2 7" xfId="17669"/>
    <cellStyle name="40% - Accent4 2 11 3" xfId="1233"/>
    <cellStyle name="40% - Accent4 2 11 3 2" xfId="8589"/>
    <cellStyle name="40% - Accent4 2 11 3 2 2" xfId="10808"/>
    <cellStyle name="40% - Accent4 2 11 3 2 2 2" xfId="21371"/>
    <cellStyle name="40% - Accent4 2 11 3 2 3" xfId="13027"/>
    <cellStyle name="40% - Accent4 2 11 3 2 3 2" xfId="23590"/>
    <cellStyle name="40% - Accent4 2 11 3 2 4" xfId="15246"/>
    <cellStyle name="40% - Accent4 2 11 3 2 4 2" xfId="25809"/>
    <cellStyle name="40% - Accent4 2 11 3 2 5" xfId="19152"/>
    <cellStyle name="40% - Accent4 2 11 3 3" xfId="7856"/>
    <cellStyle name="40% - Accent4 2 11 3 3 2" xfId="10075"/>
    <cellStyle name="40% - Accent4 2 11 3 3 2 2" xfId="20638"/>
    <cellStyle name="40% - Accent4 2 11 3 3 3" xfId="12294"/>
    <cellStyle name="40% - Accent4 2 11 3 3 3 2" xfId="22857"/>
    <cellStyle name="40% - Accent4 2 11 3 3 4" xfId="14513"/>
    <cellStyle name="40% - Accent4 2 11 3 3 4 2" xfId="25076"/>
    <cellStyle name="40% - Accent4 2 11 3 3 5" xfId="18419"/>
    <cellStyle name="40% - Accent4 2 11 3 4" xfId="9332"/>
    <cellStyle name="40% - Accent4 2 11 3 4 2" xfId="19895"/>
    <cellStyle name="40% - Accent4 2 11 3 5" xfId="11551"/>
    <cellStyle name="40% - Accent4 2 11 3 5 2" xfId="22114"/>
    <cellStyle name="40% - Accent4 2 11 3 6" xfId="13770"/>
    <cellStyle name="40% - Accent4 2 11 3 6 2" xfId="24333"/>
    <cellStyle name="40% - Accent4 2 11 3 7" xfId="17670"/>
    <cellStyle name="40% - Accent4 2 11 4" xfId="1234"/>
    <cellStyle name="40% - Accent4 2 11 4 2" xfId="8590"/>
    <cellStyle name="40% - Accent4 2 11 4 2 2" xfId="10809"/>
    <cellStyle name="40% - Accent4 2 11 4 2 2 2" xfId="21372"/>
    <cellStyle name="40% - Accent4 2 11 4 2 3" xfId="13028"/>
    <cellStyle name="40% - Accent4 2 11 4 2 3 2" xfId="23591"/>
    <cellStyle name="40% - Accent4 2 11 4 2 4" xfId="15247"/>
    <cellStyle name="40% - Accent4 2 11 4 2 4 2" xfId="25810"/>
    <cellStyle name="40% - Accent4 2 11 4 2 5" xfId="19153"/>
    <cellStyle name="40% - Accent4 2 11 4 3" xfId="7857"/>
    <cellStyle name="40% - Accent4 2 11 4 3 2" xfId="10076"/>
    <cellStyle name="40% - Accent4 2 11 4 3 2 2" xfId="20639"/>
    <cellStyle name="40% - Accent4 2 11 4 3 3" xfId="12295"/>
    <cellStyle name="40% - Accent4 2 11 4 3 3 2" xfId="22858"/>
    <cellStyle name="40% - Accent4 2 11 4 3 4" xfId="14514"/>
    <cellStyle name="40% - Accent4 2 11 4 3 4 2" xfId="25077"/>
    <cellStyle name="40% - Accent4 2 11 4 3 5" xfId="18420"/>
    <cellStyle name="40% - Accent4 2 11 4 4" xfId="9333"/>
    <cellStyle name="40% - Accent4 2 11 4 4 2" xfId="19896"/>
    <cellStyle name="40% - Accent4 2 11 4 5" xfId="11552"/>
    <cellStyle name="40% - Accent4 2 11 4 5 2" xfId="22115"/>
    <cellStyle name="40% - Accent4 2 11 4 6" xfId="13771"/>
    <cellStyle name="40% - Accent4 2 11 4 6 2" xfId="24334"/>
    <cellStyle name="40% - Accent4 2 11 4 7" xfId="17671"/>
    <cellStyle name="40% - Accent4 2 11 5" xfId="1235"/>
    <cellStyle name="40% - Accent4 2 11 5 2" xfId="8591"/>
    <cellStyle name="40% - Accent4 2 11 5 2 2" xfId="10810"/>
    <cellStyle name="40% - Accent4 2 11 5 2 2 2" xfId="21373"/>
    <cellStyle name="40% - Accent4 2 11 5 2 3" xfId="13029"/>
    <cellStyle name="40% - Accent4 2 11 5 2 3 2" xfId="23592"/>
    <cellStyle name="40% - Accent4 2 11 5 2 4" xfId="15248"/>
    <cellStyle name="40% - Accent4 2 11 5 2 4 2" xfId="25811"/>
    <cellStyle name="40% - Accent4 2 11 5 2 5" xfId="19154"/>
    <cellStyle name="40% - Accent4 2 11 5 3" xfId="7858"/>
    <cellStyle name="40% - Accent4 2 11 5 3 2" xfId="10077"/>
    <cellStyle name="40% - Accent4 2 11 5 3 2 2" xfId="20640"/>
    <cellStyle name="40% - Accent4 2 11 5 3 3" xfId="12296"/>
    <cellStyle name="40% - Accent4 2 11 5 3 3 2" xfId="22859"/>
    <cellStyle name="40% - Accent4 2 11 5 3 4" xfId="14515"/>
    <cellStyle name="40% - Accent4 2 11 5 3 4 2" xfId="25078"/>
    <cellStyle name="40% - Accent4 2 11 5 3 5" xfId="18421"/>
    <cellStyle name="40% - Accent4 2 11 5 4" xfId="9334"/>
    <cellStyle name="40% - Accent4 2 11 5 4 2" xfId="19897"/>
    <cellStyle name="40% - Accent4 2 11 5 5" xfId="11553"/>
    <cellStyle name="40% - Accent4 2 11 5 5 2" xfId="22116"/>
    <cellStyle name="40% - Accent4 2 11 5 6" xfId="13772"/>
    <cellStyle name="40% - Accent4 2 11 5 6 2" xfId="24335"/>
    <cellStyle name="40% - Accent4 2 11 5 7" xfId="17672"/>
    <cellStyle name="40% - Accent4 2 12" xfId="1236"/>
    <cellStyle name="40% - Accent4 2 13" xfId="1237"/>
    <cellStyle name="40% - Accent4 2 14" xfId="1238"/>
    <cellStyle name="40% - Accent4 2 15" xfId="1239"/>
    <cellStyle name="40% - Accent4 2 15 2" xfId="8592"/>
    <cellStyle name="40% - Accent4 2 15 2 2" xfId="10811"/>
    <cellStyle name="40% - Accent4 2 15 2 2 2" xfId="21374"/>
    <cellStyle name="40% - Accent4 2 15 2 3" xfId="13030"/>
    <cellStyle name="40% - Accent4 2 15 2 3 2" xfId="23593"/>
    <cellStyle name="40% - Accent4 2 15 2 4" xfId="15249"/>
    <cellStyle name="40% - Accent4 2 15 2 4 2" xfId="25812"/>
    <cellStyle name="40% - Accent4 2 15 2 5" xfId="19155"/>
    <cellStyle name="40% - Accent4 2 15 3" xfId="7859"/>
    <cellStyle name="40% - Accent4 2 15 3 2" xfId="10078"/>
    <cellStyle name="40% - Accent4 2 15 3 2 2" xfId="20641"/>
    <cellStyle name="40% - Accent4 2 15 3 3" xfId="12297"/>
    <cellStyle name="40% - Accent4 2 15 3 3 2" xfId="22860"/>
    <cellStyle name="40% - Accent4 2 15 3 4" xfId="14516"/>
    <cellStyle name="40% - Accent4 2 15 3 4 2" xfId="25079"/>
    <cellStyle name="40% - Accent4 2 15 3 5" xfId="18422"/>
    <cellStyle name="40% - Accent4 2 15 4" xfId="9335"/>
    <cellStyle name="40% - Accent4 2 15 4 2" xfId="19898"/>
    <cellStyle name="40% - Accent4 2 15 5" xfId="11554"/>
    <cellStyle name="40% - Accent4 2 15 5 2" xfId="22117"/>
    <cellStyle name="40% - Accent4 2 15 6" xfId="13773"/>
    <cellStyle name="40% - Accent4 2 15 6 2" xfId="24336"/>
    <cellStyle name="40% - Accent4 2 15 7" xfId="17673"/>
    <cellStyle name="40% - Accent4 2 16" xfId="1240"/>
    <cellStyle name="40% - Accent4 2 2" xfId="1241"/>
    <cellStyle name="40% - Accent4 2 2 10" xfId="8593"/>
    <cellStyle name="40% - Accent4 2 2 10 2" xfId="10812"/>
    <cellStyle name="40% - Accent4 2 2 10 2 2" xfId="21375"/>
    <cellStyle name="40% - Accent4 2 2 10 3" xfId="13031"/>
    <cellStyle name="40% - Accent4 2 2 10 3 2" xfId="23594"/>
    <cellStyle name="40% - Accent4 2 2 10 4" xfId="15250"/>
    <cellStyle name="40% - Accent4 2 2 10 4 2" xfId="25813"/>
    <cellStyle name="40% - Accent4 2 2 10 5" xfId="19156"/>
    <cellStyle name="40% - Accent4 2 2 11" xfId="7860"/>
    <cellStyle name="40% - Accent4 2 2 11 2" xfId="10079"/>
    <cellStyle name="40% - Accent4 2 2 11 2 2" xfId="20642"/>
    <cellStyle name="40% - Accent4 2 2 11 3" xfId="12298"/>
    <cellStyle name="40% - Accent4 2 2 11 3 2" xfId="22861"/>
    <cellStyle name="40% - Accent4 2 2 11 4" xfId="14517"/>
    <cellStyle name="40% - Accent4 2 2 11 4 2" xfId="25080"/>
    <cellStyle name="40% - Accent4 2 2 11 5" xfId="18423"/>
    <cellStyle name="40% - Accent4 2 2 12" xfId="9336"/>
    <cellStyle name="40% - Accent4 2 2 12 2" xfId="19899"/>
    <cellStyle name="40% - Accent4 2 2 13" xfId="11555"/>
    <cellStyle name="40% - Accent4 2 2 13 2" xfId="22118"/>
    <cellStyle name="40% - Accent4 2 2 14" xfId="13774"/>
    <cellStyle name="40% - Accent4 2 2 14 2" xfId="24337"/>
    <cellStyle name="40% - Accent4 2 2 15" xfId="17674"/>
    <cellStyle name="40% - Accent4 2 2 2" xfId="1242"/>
    <cellStyle name="40% - Accent4 2 2 2 2" xfId="8594"/>
    <cellStyle name="40% - Accent4 2 2 2 2 2" xfId="10813"/>
    <cellStyle name="40% - Accent4 2 2 2 2 2 2" xfId="21376"/>
    <cellStyle name="40% - Accent4 2 2 2 2 3" xfId="13032"/>
    <cellStyle name="40% - Accent4 2 2 2 2 3 2" xfId="23595"/>
    <cellStyle name="40% - Accent4 2 2 2 2 4" xfId="15251"/>
    <cellStyle name="40% - Accent4 2 2 2 2 4 2" xfId="25814"/>
    <cellStyle name="40% - Accent4 2 2 2 2 5" xfId="19157"/>
    <cellStyle name="40% - Accent4 2 2 2 3" xfId="7861"/>
    <cellStyle name="40% - Accent4 2 2 2 3 2" xfId="10080"/>
    <cellStyle name="40% - Accent4 2 2 2 3 2 2" xfId="20643"/>
    <cellStyle name="40% - Accent4 2 2 2 3 3" xfId="12299"/>
    <cellStyle name="40% - Accent4 2 2 2 3 3 2" xfId="22862"/>
    <cellStyle name="40% - Accent4 2 2 2 3 4" xfId="14518"/>
    <cellStyle name="40% - Accent4 2 2 2 3 4 2" xfId="25081"/>
    <cellStyle name="40% - Accent4 2 2 2 3 5" xfId="18424"/>
    <cellStyle name="40% - Accent4 2 2 2 4" xfId="9337"/>
    <cellStyle name="40% - Accent4 2 2 2 4 2" xfId="19900"/>
    <cellStyle name="40% - Accent4 2 2 2 5" xfId="11556"/>
    <cellStyle name="40% - Accent4 2 2 2 5 2" xfId="22119"/>
    <cellStyle name="40% - Accent4 2 2 2 6" xfId="13775"/>
    <cellStyle name="40% - Accent4 2 2 2 6 2" xfId="24338"/>
    <cellStyle name="40% - Accent4 2 2 2 7" xfId="17675"/>
    <cellStyle name="40% - Accent4 2 2 3" xfId="1243"/>
    <cellStyle name="40% - Accent4 2 2 3 2" xfId="8595"/>
    <cellStyle name="40% - Accent4 2 2 3 2 2" xfId="10814"/>
    <cellStyle name="40% - Accent4 2 2 3 2 2 2" xfId="21377"/>
    <cellStyle name="40% - Accent4 2 2 3 2 3" xfId="13033"/>
    <cellStyle name="40% - Accent4 2 2 3 2 3 2" xfId="23596"/>
    <cellStyle name="40% - Accent4 2 2 3 2 4" xfId="15252"/>
    <cellStyle name="40% - Accent4 2 2 3 2 4 2" xfId="25815"/>
    <cellStyle name="40% - Accent4 2 2 3 2 5" xfId="19158"/>
    <cellStyle name="40% - Accent4 2 2 3 3" xfId="7862"/>
    <cellStyle name="40% - Accent4 2 2 3 3 2" xfId="10081"/>
    <cellStyle name="40% - Accent4 2 2 3 3 2 2" xfId="20644"/>
    <cellStyle name="40% - Accent4 2 2 3 3 3" xfId="12300"/>
    <cellStyle name="40% - Accent4 2 2 3 3 3 2" xfId="22863"/>
    <cellStyle name="40% - Accent4 2 2 3 3 4" xfId="14519"/>
    <cellStyle name="40% - Accent4 2 2 3 3 4 2" xfId="25082"/>
    <cellStyle name="40% - Accent4 2 2 3 3 5" xfId="18425"/>
    <cellStyle name="40% - Accent4 2 2 3 4" xfId="9338"/>
    <cellStyle name="40% - Accent4 2 2 3 4 2" xfId="19901"/>
    <cellStyle name="40% - Accent4 2 2 3 5" xfId="11557"/>
    <cellStyle name="40% - Accent4 2 2 3 5 2" xfId="22120"/>
    <cellStyle name="40% - Accent4 2 2 3 6" xfId="13776"/>
    <cellStyle name="40% - Accent4 2 2 3 6 2" xfId="24339"/>
    <cellStyle name="40% - Accent4 2 2 3 7" xfId="17676"/>
    <cellStyle name="40% - Accent4 2 2 4" xfId="1244"/>
    <cellStyle name="40% - Accent4 2 2 4 2" xfId="8596"/>
    <cellStyle name="40% - Accent4 2 2 4 2 2" xfId="10815"/>
    <cellStyle name="40% - Accent4 2 2 4 2 2 2" xfId="21378"/>
    <cellStyle name="40% - Accent4 2 2 4 2 3" xfId="13034"/>
    <cellStyle name="40% - Accent4 2 2 4 2 3 2" xfId="23597"/>
    <cellStyle name="40% - Accent4 2 2 4 2 4" xfId="15253"/>
    <cellStyle name="40% - Accent4 2 2 4 2 4 2" xfId="25816"/>
    <cellStyle name="40% - Accent4 2 2 4 2 5" xfId="19159"/>
    <cellStyle name="40% - Accent4 2 2 4 3" xfId="7863"/>
    <cellStyle name="40% - Accent4 2 2 4 3 2" xfId="10082"/>
    <cellStyle name="40% - Accent4 2 2 4 3 2 2" xfId="20645"/>
    <cellStyle name="40% - Accent4 2 2 4 3 3" xfId="12301"/>
    <cellStyle name="40% - Accent4 2 2 4 3 3 2" xfId="22864"/>
    <cellStyle name="40% - Accent4 2 2 4 3 4" xfId="14520"/>
    <cellStyle name="40% - Accent4 2 2 4 3 4 2" xfId="25083"/>
    <cellStyle name="40% - Accent4 2 2 4 3 5" xfId="18426"/>
    <cellStyle name="40% - Accent4 2 2 4 4" xfId="9339"/>
    <cellStyle name="40% - Accent4 2 2 4 4 2" xfId="19902"/>
    <cellStyle name="40% - Accent4 2 2 4 5" xfId="11558"/>
    <cellStyle name="40% - Accent4 2 2 4 5 2" xfId="22121"/>
    <cellStyle name="40% - Accent4 2 2 4 6" xfId="13777"/>
    <cellStyle name="40% - Accent4 2 2 4 6 2" xfId="24340"/>
    <cellStyle name="40% - Accent4 2 2 4 7" xfId="17677"/>
    <cellStyle name="40% - Accent4 2 2 5" xfId="1245"/>
    <cellStyle name="40% - Accent4 2 2 5 2" xfId="8597"/>
    <cellStyle name="40% - Accent4 2 2 5 2 2" xfId="10816"/>
    <cellStyle name="40% - Accent4 2 2 5 2 2 2" xfId="21379"/>
    <cellStyle name="40% - Accent4 2 2 5 2 3" xfId="13035"/>
    <cellStyle name="40% - Accent4 2 2 5 2 3 2" xfId="23598"/>
    <cellStyle name="40% - Accent4 2 2 5 2 4" xfId="15254"/>
    <cellStyle name="40% - Accent4 2 2 5 2 4 2" xfId="25817"/>
    <cellStyle name="40% - Accent4 2 2 5 2 5" xfId="19160"/>
    <cellStyle name="40% - Accent4 2 2 5 3" xfId="7864"/>
    <cellStyle name="40% - Accent4 2 2 5 3 2" xfId="10083"/>
    <cellStyle name="40% - Accent4 2 2 5 3 2 2" xfId="20646"/>
    <cellStyle name="40% - Accent4 2 2 5 3 3" xfId="12302"/>
    <cellStyle name="40% - Accent4 2 2 5 3 3 2" xfId="22865"/>
    <cellStyle name="40% - Accent4 2 2 5 3 4" xfId="14521"/>
    <cellStyle name="40% - Accent4 2 2 5 3 4 2" xfId="25084"/>
    <cellStyle name="40% - Accent4 2 2 5 3 5" xfId="18427"/>
    <cellStyle name="40% - Accent4 2 2 5 4" xfId="9340"/>
    <cellStyle name="40% - Accent4 2 2 5 4 2" xfId="19903"/>
    <cellStyle name="40% - Accent4 2 2 5 5" xfId="11559"/>
    <cellStyle name="40% - Accent4 2 2 5 5 2" xfId="22122"/>
    <cellStyle name="40% - Accent4 2 2 5 6" xfId="13778"/>
    <cellStyle name="40% - Accent4 2 2 5 6 2" xfId="24341"/>
    <cellStyle name="40% - Accent4 2 2 5 7" xfId="17678"/>
    <cellStyle name="40% - Accent4 2 2 6" xfId="1246"/>
    <cellStyle name="40% - Accent4 2 2 6 2" xfId="8598"/>
    <cellStyle name="40% - Accent4 2 2 6 2 2" xfId="10817"/>
    <cellStyle name="40% - Accent4 2 2 6 2 2 2" xfId="21380"/>
    <cellStyle name="40% - Accent4 2 2 6 2 3" xfId="13036"/>
    <cellStyle name="40% - Accent4 2 2 6 2 3 2" xfId="23599"/>
    <cellStyle name="40% - Accent4 2 2 6 2 4" xfId="15255"/>
    <cellStyle name="40% - Accent4 2 2 6 2 4 2" xfId="25818"/>
    <cellStyle name="40% - Accent4 2 2 6 2 5" xfId="19161"/>
    <cellStyle name="40% - Accent4 2 2 6 3" xfId="7865"/>
    <cellStyle name="40% - Accent4 2 2 6 3 2" xfId="10084"/>
    <cellStyle name="40% - Accent4 2 2 6 3 2 2" xfId="20647"/>
    <cellStyle name="40% - Accent4 2 2 6 3 3" xfId="12303"/>
    <cellStyle name="40% - Accent4 2 2 6 3 3 2" xfId="22866"/>
    <cellStyle name="40% - Accent4 2 2 6 3 4" xfId="14522"/>
    <cellStyle name="40% - Accent4 2 2 6 3 4 2" xfId="25085"/>
    <cellStyle name="40% - Accent4 2 2 6 3 5" xfId="18428"/>
    <cellStyle name="40% - Accent4 2 2 6 4" xfId="9341"/>
    <cellStyle name="40% - Accent4 2 2 6 4 2" xfId="19904"/>
    <cellStyle name="40% - Accent4 2 2 6 5" xfId="11560"/>
    <cellStyle name="40% - Accent4 2 2 6 5 2" xfId="22123"/>
    <cellStyle name="40% - Accent4 2 2 6 6" xfId="13779"/>
    <cellStyle name="40% - Accent4 2 2 6 6 2" xfId="24342"/>
    <cellStyle name="40% - Accent4 2 2 6 7" xfId="17679"/>
    <cellStyle name="40% - Accent4 2 2 7" xfId="1247"/>
    <cellStyle name="40% - Accent4 2 2 7 2" xfId="8599"/>
    <cellStyle name="40% - Accent4 2 2 7 2 2" xfId="10818"/>
    <cellStyle name="40% - Accent4 2 2 7 2 2 2" xfId="21381"/>
    <cellStyle name="40% - Accent4 2 2 7 2 3" xfId="13037"/>
    <cellStyle name="40% - Accent4 2 2 7 2 3 2" xfId="23600"/>
    <cellStyle name="40% - Accent4 2 2 7 2 4" xfId="15256"/>
    <cellStyle name="40% - Accent4 2 2 7 2 4 2" xfId="25819"/>
    <cellStyle name="40% - Accent4 2 2 7 2 5" xfId="19162"/>
    <cellStyle name="40% - Accent4 2 2 7 3" xfId="7866"/>
    <cellStyle name="40% - Accent4 2 2 7 3 2" xfId="10085"/>
    <cellStyle name="40% - Accent4 2 2 7 3 2 2" xfId="20648"/>
    <cellStyle name="40% - Accent4 2 2 7 3 3" xfId="12304"/>
    <cellStyle name="40% - Accent4 2 2 7 3 3 2" xfId="22867"/>
    <cellStyle name="40% - Accent4 2 2 7 3 4" xfId="14523"/>
    <cellStyle name="40% - Accent4 2 2 7 3 4 2" xfId="25086"/>
    <cellStyle name="40% - Accent4 2 2 7 3 5" xfId="18429"/>
    <cellStyle name="40% - Accent4 2 2 7 4" xfId="9342"/>
    <cellStyle name="40% - Accent4 2 2 7 4 2" xfId="19905"/>
    <cellStyle name="40% - Accent4 2 2 7 5" xfId="11561"/>
    <cellStyle name="40% - Accent4 2 2 7 5 2" xfId="22124"/>
    <cellStyle name="40% - Accent4 2 2 7 6" xfId="13780"/>
    <cellStyle name="40% - Accent4 2 2 7 6 2" xfId="24343"/>
    <cellStyle name="40% - Accent4 2 2 7 7" xfId="17680"/>
    <cellStyle name="40% - Accent4 2 2 8" xfId="1248"/>
    <cellStyle name="40% - Accent4 2 2 8 2" xfId="8600"/>
    <cellStyle name="40% - Accent4 2 2 8 2 2" xfId="10819"/>
    <cellStyle name="40% - Accent4 2 2 8 2 2 2" xfId="21382"/>
    <cellStyle name="40% - Accent4 2 2 8 2 3" xfId="13038"/>
    <cellStyle name="40% - Accent4 2 2 8 2 3 2" xfId="23601"/>
    <cellStyle name="40% - Accent4 2 2 8 2 4" xfId="15257"/>
    <cellStyle name="40% - Accent4 2 2 8 2 4 2" xfId="25820"/>
    <cellStyle name="40% - Accent4 2 2 8 2 5" xfId="19163"/>
    <cellStyle name="40% - Accent4 2 2 8 3" xfId="7867"/>
    <cellStyle name="40% - Accent4 2 2 8 3 2" xfId="10086"/>
    <cellStyle name="40% - Accent4 2 2 8 3 2 2" xfId="20649"/>
    <cellStyle name="40% - Accent4 2 2 8 3 3" xfId="12305"/>
    <cellStyle name="40% - Accent4 2 2 8 3 3 2" xfId="22868"/>
    <cellStyle name="40% - Accent4 2 2 8 3 4" xfId="14524"/>
    <cellStyle name="40% - Accent4 2 2 8 3 4 2" xfId="25087"/>
    <cellStyle name="40% - Accent4 2 2 8 3 5" xfId="18430"/>
    <cellStyle name="40% - Accent4 2 2 8 4" xfId="9343"/>
    <cellStyle name="40% - Accent4 2 2 8 4 2" xfId="19906"/>
    <cellStyle name="40% - Accent4 2 2 8 5" xfId="11562"/>
    <cellStyle name="40% - Accent4 2 2 8 5 2" xfId="22125"/>
    <cellStyle name="40% - Accent4 2 2 8 6" xfId="13781"/>
    <cellStyle name="40% - Accent4 2 2 8 6 2" xfId="24344"/>
    <cellStyle name="40% - Accent4 2 2 8 7" xfId="17681"/>
    <cellStyle name="40% - Accent4 2 2 9" xfId="1249"/>
    <cellStyle name="40% - Accent4 2 2 9 2" xfId="8601"/>
    <cellStyle name="40% - Accent4 2 2 9 2 2" xfId="10820"/>
    <cellStyle name="40% - Accent4 2 2 9 2 2 2" xfId="21383"/>
    <cellStyle name="40% - Accent4 2 2 9 2 3" xfId="13039"/>
    <cellStyle name="40% - Accent4 2 2 9 2 3 2" xfId="23602"/>
    <cellStyle name="40% - Accent4 2 2 9 2 4" xfId="15258"/>
    <cellStyle name="40% - Accent4 2 2 9 2 4 2" xfId="25821"/>
    <cellStyle name="40% - Accent4 2 2 9 2 5" xfId="19164"/>
    <cellStyle name="40% - Accent4 2 2 9 3" xfId="7868"/>
    <cellStyle name="40% - Accent4 2 2 9 3 2" xfId="10087"/>
    <cellStyle name="40% - Accent4 2 2 9 3 2 2" xfId="20650"/>
    <cellStyle name="40% - Accent4 2 2 9 3 3" xfId="12306"/>
    <cellStyle name="40% - Accent4 2 2 9 3 3 2" xfId="22869"/>
    <cellStyle name="40% - Accent4 2 2 9 3 4" xfId="14525"/>
    <cellStyle name="40% - Accent4 2 2 9 3 4 2" xfId="25088"/>
    <cellStyle name="40% - Accent4 2 2 9 3 5" xfId="18431"/>
    <cellStyle name="40% - Accent4 2 2 9 4" xfId="9344"/>
    <cellStyle name="40% - Accent4 2 2 9 4 2" xfId="19907"/>
    <cellStyle name="40% - Accent4 2 2 9 5" xfId="11563"/>
    <cellStyle name="40% - Accent4 2 2 9 5 2" xfId="22126"/>
    <cellStyle name="40% - Accent4 2 2 9 6" xfId="13782"/>
    <cellStyle name="40% - Accent4 2 2 9 6 2" xfId="24345"/>
    <cellStyle name="40% - Accent4 2 2 9 7" xfId="17682"/>
    <cellStyle name="40% - Accent4 2 3" xfId="1250"/>
    <cellStyle name="40% - Accent4 2 3 10" xfId="8602"/>
    <cellStyle name="40% - Accent4 2 3 10 2" xfId="10821"/>
    <cellStyle name="40% - Accent4 2 3 10 2 2" xfId="21384"/>
    <cellStyle name="40% - Accent4 2 3 10 3" xfId="13040"/>
    <cellStyle name="40% - Accent4 2 3 10 3 2" xfId="23603"/>
    <cellStyle name="40% - Accent4 2 3 10 4" xfId="15259"/>
    <cellStyle name="40% - Accent4 2 3 10 4 2" xfId="25822"/>
    <cellStyle name="40% - Accent4 2 3 10 5" xfId="19165"/>
    <cellStyle name="40% - Accent4 2 3 11" xfId="7869"/>
    <cellStyle name="40% - Accent4 2 3 11 2" xfId="10088"/>
    <cellStyle name="40% - Accent4 2 3 11 2 2" xfId="20651"/>
    <cellStyle name="40% - Accent4 2 3 11 3" xfId="12307"/>
    <cellStyle name="40% - Accent4 2 3 11 3 2" xfId="22870"/>
    <cellStyle name="40% - Accent4 2 3 11 4" xfId="14526"/>
    <cellStyle name="40% - Accent4 2 3 11 4 2" xfId="25089"/>
    <cellStyle name="40% - Accent4 2 3 11 5" xfId="18432"/>
    <cellStyle name="40% - Accent4 2 3 12" xfId="9345"/>
    <cellStyle name="40% - Accent4 2 3 12 2" xfId="19908"/>
    <cellStyle name="40% - Accent4 2 3 13" xfId="11564"/>
    <cellStyle name="40% - Accent4 2 3 13 2" xfId="22127"/>
    <cellStyle name="40% - Accent4 2 3 14" xfId="13783"/>
    <cellStyle name="40% - Accent4 2 3 14 2" xfId="24346"/>
    <cellStyle name="40% - Accent4 2 3 15" xfId="17683"/>
    <cellStyle name="40% - Accent4 2 3 2" xfId="1251"/>
    <cellStyle name="40% - Accent4 2 3 2 2" xfId="8603"/>
    <cellStyle name="40% - Accent4 2 3 2 2 2" xfId="10822"/>
    <cellStyle name="40% - Accent4 2 3 2 2 2 2" xfId="21385"/>
    <cellStyle name="40% - Accent4 2 3 2 2 3" xfId="13041"/>
    <cellStyle name="40% - Accent4 2 3 2 2 3 2" xfId="23604"/>
    <cellStyle name="40% - Accent4 2 3 2 2 4" xfId="15260"/>
    <cellStyle name="40% - Accent4 2 3 2 2 4 2" xfId="25823"/>
    <cellStyle name="40% - Accent4 2 3 2 2 5" xfId="19166"/>
    <cellStyle name="40% - Accent4 2 3 2 3" xfId="7870"/>
    <cellStyle name="40% - Accent4 2 3 2 3 2" xfId="10089"/>
    <cellStyle name="40% - Accent4 2 3 2 3 2 2" xfId="20652"/>
    <cellStyle name="40% - Accent4 2 3 2 3 3" xfId="12308"/>
    <cellStyle name="40% - Accent4 2 3 2 3 3 2" xfId="22871"/>
    <cellStyle name="40% - Accent4 2 3 2 3 4" xfId="14527"/>
    <cellStyle name="40% - Accent4 2 3 2 3 4 2" xfId="25090"/>
    <cellStyle name="40% - Accent4 2 3 2 3 5" xfId="18433"/>
    <cellStyle name="40% - Accent4 2 3 2 4" xfId="9346"/>
    <cellStyle name="40% - Accent4 2 3 2 4 2" xfId="19909"/>
    <cellStyle name="40% - Accent4 2 3 2 5" xfId="11565"/>
    <cellStyle name="40% - Accent4 2 3 2 5 2" xfId="22128"/>
    <cellStyle name="40% - Accent4 2 3 2 6" xfId="13784"/>
    <cellStyle name="40% - Accent4 2 3 2 6 2" xfId="24347"/>
    <cellStyle name="40% - Accent4 2 3 2 7" xfId="17684"/>
    <cellStyle name="40% - Accent4 2 3 3" xfId="1252"/>
    <cellStyle name="40% - Accent4 2 3 3 2" xfId="8604"/>
    <cellStyle name="40% - Accent4 2 3 3 2 2" xfId="10823"/>
    <cellStyle name="40% - Accent4 2 3 3 2 2 2" xfId="21386"/>
    <cellStyle name="40% - Accent4 2 3 3 2 3" xfId="13042"/>
    <cellStyle name="40% - Accent4 2 3 3 2 3 2" xfId="23605"/>
    <cellStyle name="40% - Accent4 2 3 3 2 4" xfId="15261"/>
    <cellStyle name="40% - Accent4 2 3 3 2 4 2" xfId="25824"/>
    <cellStyle name="40% - Accent4 2 3 3 2 5" xfId="19167"/>
    <cellStyle name="40% - Accent4 2 3 3 3" xfId="7871"/>
    <cellStyle name="40% - Accent4 2 3 3 3 2" xfId="10090"/>
    <cellStyle name="40% - Accent4 2 3 3 3 2 2" xfId="20653"/>
    <cellStyle name="40% - Accent4 2 3 3 3 3" xfId="12309"/>
    <cellStyle name="40% - Accent4 2 3 3 3 3 2" xfId="22872"/>
    <cellStyle name="40% - Accent4 2 3 3 3 4" xfId="14528"/>
    <cellStyle name="40% - Accent4 2 3 3 3 4 2" xfId="25091"/>
    <cellStyle name="40% - Accent4 2 3 3 3 5" xfId="18434"/>
    <cellStyle name="40% - Accent4 2 3 3 4" xfId="9347"/>
    <cellStyle name="40% - Accent4 2 3 3 4 2" xfId="19910"/>
    <cellStyle name="40% - Accent4 2 3 3 5" xfId="11566"/>
    <cellStyle name="40% - Accent4 2 3 3 5 2" xfId="22129"/>
    <cellStyle name="40% - Accent4 2 3 3 6" xfId="13785"/>
    <cellStyle name="40% - Accent4 2 3 3 6 2" xfId="24348"/>
    <cellStyle name="40% - Accent4 2 3 3 7" xfId="17685"/>
    <cellStyle name="40% - Accent4 2 3 4" xfId="1253"/>
    <cellStyle name="40% - Accent4 2 3 4 2" xfId="8605"/>
    <cellStyle name="40% - Accent4 2 3 4 2 2" xfId="10824"/>
    <cellStyle name="40% - Accent4 2 3 4 2 2 2" xfId="21387"/>
    <cellStyle name="40% - Accent4 2 3 4 2 3" xfId="13043"/>
    <cellStyle name="40% - Accent4 2 3 4 2 3 2" xfId="23606"/>
    <cellStyle name="40% - Accent4 2 3 4 2 4" xfId="15262"/>
    <cellStyle name="40% - Accent4 2 3 4 2 4 2" xfId="25825"/>
    <cellStyle name="40% - Accent4 2 3 4 2 5" xfId="19168"/>
    <cellStyle name="40% - Accent4 2 3 4 3" xfId="7872"/>
    <cellStyle name="40% - Accent4 2 3 4 3 2" xfId="10091"/>
    <cellStyle name="40% - Accent4 2 3 4 3 2 2" xfId="20654"/>
    <cellStyle name="40% - Accent4 2 3 4 3 3" xfId="12310"/>
    <cellStyle name="40% - Accent4 2 3 4 3 3 2" xfId="22873"/>
    <cellStyle name="40% - Accent4 2 3 4 3 4" xfId="14529"/>
    <cellStyle name="40% - Accent4 2 3 4 3 4 2" xfId="25092"/>
    <cellStyle name="40% - Accent4 2 3 4 3 5" xfId="18435"/>
    <cellStyle name="40% - Accent4 2 3 4 4" xfId="9348"/>
    <cellStyle name="40% - Accent4 2 3 4 4 2" xfId="19911"/>
    <cellStyle name="40% - Accent4 2 3 4 5" xfId="11567"/>
    <cellStyle name="40% - Accent4 2 3 4 5 2" xfId="22130"/>
    <cellStyle name="40% - Accent4 2 3 4 6" xfId="13786"/>
    <cellStyle name="40% - Accent4 2 3 4 6 2" xfId="24349"/>
    <cellStyle name="40% - Accent4 2 3 4 7" xfId="17686"/>
    <cellStyle name="40% - Accent4 2 3 5" xfId="1254"/>
    <cellStyle name="40% - Accent4 2 3 5 2" xfId="8606"/>
    <cellStyle name="40% - Accent4 2 3 5 2 2" xfId="10825"/>
    <cellStyle name="40% - Accent4 2 3 5 2 2 2" xfId="21388"/>
    <cellStyle name="40% - Accent4 2 3 5 2 3" xfId="13044"/>
    <cellStyle name="40% - Accent4 2 3 5 2 3 2" xfId="23607"/>
    <cellStyle name="40% - Accent4 2 3 5 2 4" xfId="15263"/>
    <cellStyle name="40% - Accent4 2 3 5 2 4 2" xfId="25826"/>
    <cellStyle name="40% - Accent4 2 3 5 2 5" xfId="19169"/>
    <cellStyle name="40% - Accent4 2 3 5 3" xfId="7873"/>
    <cellStyle name="40% - Accent4 2 3 5 3 2" xfId="10092"/>
    <cellStyle name="40% - Accent4 2 3 5 3 2 2" xfId="20655"/>
    <cellStyle name="40% - Accent4 2 3 5 3 3" xfId="12311"/>
    <cellStyle name="40% - Accent4 2 3 5 3 3 2" xfId="22874"/>
    <cellStyle name="40% - Accent4 2 3 5 3 4" xfId="14530"/>
    <cellStyle name="40% - Accent4 2 3 5 3 4 2" xfId="25093"/>
    <cellStyle name="40% - Accent4 2 3 5 3 5" xfId="18436"/>
    <cellStyle name="40% - Accent4 2 3 5 4" xfId="9349"/>
    <cellStyle name="40% - Accent4 2 3 5 4 2" xfId="19912"/>
    <cellStyle name="40% - Accent4 2 3 5 5" xfId="11568"/>
    <cellStyle name="40% - Accent4 2 3 5 5 2" xfId="22131"/>
    <cellStyle name="40% - Accent4 2 3 5 6" xfId="13787"/>
    <cellStyle name="40% - Accent4 2 3 5 6 2" xfId="24350"/>
    <cellStyle name="40% - Accent4 2 3 5 7" xfId="17687"/>
    <cellStyle name="40% - Accent4 2 3 6" xfId="1255"/>
    <cellStyle name="40% - Accent4 2 3 6 2" xfId="8607"/>
    <cellStyle name="40% - Accent4 2 3 6 2 2" xfId="10826"/>
    <cellStyle name="40% - Accent4 2 3 6 2 2 2" xfId="21389"/>
    <cellStyle name="40% - Accent4 2 3 6 2 3" xfId="13045"/>
    <cellStyle name="40% - Accent4 2 3 6 2 3 2" xfId="23608"/>
    <cellStyle name="40% - Accent4 2 3 6 2 4" xfId="15264"/>
    <cellStyle name="40% - Accent4 2 3 6 2 4 2" xfId="25827"/>
    <cellStyle name="40% - Accent4 2 3 6 2 5" xfId="19170"/>
    <cellStyle name="40% - Accent4 2 3 6 3" xfId="7874"/>
    <cellStyle name="40% - Accent4 2 3 6 3 2" xfId="10093"/>
    <cellStyle name="40% - Accent4 2 3 6 3 2 2" xfId="20656"/>
    <cellStyle name="40% - Accent4 2 3 6 3 3" xfId="12312"/>
    <cellStyle name="40% - Accent4 2 3 6 3 3 2" xfId="22875"/>
    <cellStyle name="40% - Accent4 2 3 6 3 4" xfId="14531"/>
    <cellStyle name="40% - Accent4 2 3 6 3 4 2" xfId="25094"/>
    <cellStyle name="40% - Accent4 2 3 6 3 5" xfId="18437"/>
    <cellStyle name="40% - Accent4 2 3 6 4" xfId="9350"/>
    <cellStyle name="40% - Accent4 2 3 6 4 2" xfId="19913"/>
    <cellStyle name="40% - Accent4 2 3 6 5" xfId="11569"/>
    <cellStyle name="40% - Accent4 2 3 6 5 2" xfId="22132"/>
    <cellStyle name="40% - Accent4 2 3 6 6" xfId="13788"/>
    <cellStyle name="40% - Accent4 2 3 6 6 2" xfId="24351"/>
    <cellStyle name="40% - Accent4 2 3 6 7" xfId="17688"/>
    <cellStyle name="40% - Accent4 2 3 7" xfId="1256"/>
    <cellStyle name="40% - Accent4 2 3 7 2" xfId="8608"/>
    <cellStyle name="40% - Accent4 2 3 7 2 2" xfId="10827"/>
    <cellStyle name="40% - Accent4 2 3 7 2 2 2" xfId="21390"/>
    <cellStyle name="40% - Accent4 2 3 7 2 3" xfId="13046"/>
    <cellStyle name="40% - Accent4 2 3 7 2 3 2" xfId="23609"/>
    <cellStyle name="40% - Accent4 2 3 7 2 4" xfId="15265"/>
    <cellStyle name="40% - Accent4 2 3 7 2 4 2" xfId="25828"/>
    <cellStyle name="40% - Accent4 2 3 7 2 5" xfId="19171"/>
    <cellStyle name="40% - Accent4 2 3 7 3" xfId="7875"/>
    <cellStyle name="40% - Accent4 2 3 7 3 2" xfId="10094"/>
    <cellStyle name="40% - Accent4 2 3 7 3 2 2" xfId="20657"/>
    <cellStyle name="40% - Accent4 2 3 7 3 3" xfId="12313"/>
    <cellStyle name="40% - Accent4 2 3 7 3 3 2" xfId="22876"/>
    <cellStyle name="40% - Accent4 2 3 7 3 4" xfId="14532"/>
    <cellStyle name="40% - Accent4 2 3 7 3 4 2" xfId="25095"/>
    <cellStyle name="40% - Accent4 2 3 7 3 5" xfId="18438"/>
    <cellStyle name="40% - Accent4 2 3 7 4" xfId="9351"/>
    <cellStyle name="40% - Accent4 2 3 7 4 2" xfId="19914"/>
    <cellStyle name="40% - Accent4 2 3 7 5" xfId="11570"/>
    <cellStyle name="40% - Accent4 2 3 7 5 2" xfId="22133"/>
    <cellStyle name="40% - Accent4 2 3 7 6" xfId="13789"/>
    <cellStyle name="40% - Accent4 2 3 7 6 2" xfId="24352"/>
    <cellStyle name="40% - Accent4 2 3 7 7" xfId="17689"/>
    <cellStyle name="40% - Accent4 2 3 8" xfId="1257"/>
    <cellStyle name="40% - Accent4 2 3 8 2" xfId="8609"/>
    <cellStyle name="40% - Accent4 2 3 8 2 2" xfId="10828"/>
    <cellStyle name="40% - Accent4 2 3 8 2 2 2" xfId="21391"/>
    <cellStyle name="40% - Accent4 2 3 8 2 3" xfId="13047"/>
    <cellStyle name="40% - Accent4 2 3 8 2 3 2" xfId="23610"/>
    <cellStyle name="40% - Accent4 2 3 8 2 4" xfId="15266"/>
    <cellStyle name="40% - Accent4 2 3 8 2 4 2" xfId="25829"/>
    <cellStyle name="40% - Accent4 2 3 8 2 5" xfId="19172"/>
    <cellStyle name="40% - Accent4 2 3 8 3" xfId="7876"/>
    <cellStyle name="40% - Accent4 2 3 8 3 2" xfId="10095"/>
    <cellStyle name="40% - Accent4 2 3 8 3 2 2" xfId="20658"/>
    <cellStyle name="40% - Accent4 2 3 8 3 3" xfId="12314"/>
    <cellStyle name="40% - Accent4 2 3 8 3 3 2" xfId="22877"/>
    <cellStyle name="40% - Accent4 2 3 8 3 4" xfId="14533"/>
    <cellStyle name="40% - Accent4 2 3 8 3 4 2" xfId="25096"/>
    <cellStyle name="40% - Accent4 2 3 8 3 5" xfId="18439"/>
    <cellStyle name="40% - Accent4 2 3 8 4" xfId="9352"/>
    <cellStyle name="40% - Accent4 2 3 8 4 2" xfId="19915"/>
    <cellStyle name="40% - Accent4 2 3 8 5" xfId="11571"/>
    <cellStyle name="40% - Accent4 2 3 8 5 2" xfId="22134"/>
    <cellStyle name="40% - Accent4 2 3 8 6" xfId="13790"/>
    <cellStyle name="40% - Accent4 2 3 8 6 2" xfId="24353"/>
    <cellStyle name="40% - Accent4 2 3 8 7" xfId="17690"/>
    <cellStyle name="40% - Accent4 2 3 9" xfId="1258"/>
    <cellStyle name="40% - Accent4 2 3 9 2" xfId="8610"/>
    <cellStyle name="40% - Accent4 2 3 9 2 2" xfId="10829"/>
    <cellStyle name="40% - Accent4 2 3 9 2 2 2" xfId="21392"/>
    <cellStyle name="40% - Accent4 2 3 9 2 3" xfId="13048"/>
    <cellStyle name="40% - Accent4 2 3 9 2 3 2" xfId="23611"/>
    <cellStyle name="40% - Accent4 2 3 9 2 4" xfId="15267"/>
    <cellStyle name="40% - Accent4 2 3 9 2 4 2" xfId="25830"/>
    <cellStyle name="40% - Accent4 2 3 9 2 5" xfId="19173"/>
    <cellStyle name="40% - Accent4 2 3 9 3" xfId="7877"/>
    <cellStyle name="40% - Accent4 2 3 9 3 2" xfId="10096"/>
    <cellStyle name="40% - Accent4 2 3 9 3 2 2" xfId="20659"/>
    <cellStyle name="40% - Accent4 2 3 9 3 3" xfId="12315"/>
    <cellStyle name="40% - Accent4 2 3 9 3 3 2" xfId="22878"/>
    <cellStyle name="40% - Accent4 2 3 9 3 4" xfId="14534"/>
    <cellStyle name="40% - Accent4 2 3 9 3 4 2" xfId="25097"/>
    <cellStyle name="40% - Accent4 2 3 9 3 5" xfId="18440"/>
    <cellStyle name="40% - Accent4 2 3 9 4" xfId="9353"/>
    <cellStyle name="40% - Accent4 2 3 9 4 2" xfId="19916"/>
    <cellStyle name="40% - Accent4 2 3 9 5" xfId="11572"/>
    <cellStyle name="40% - Accent4 2 3 9 5 2" xfId="22135"/>
    <cellStyle name="40% - Accent4 2 3 9 6" xfId="13791"/>
    <cellStyle name="40% - Accent4 2 3 9 6 2" xfId="24354"/>
    <cellStyle name="40% - Accent4 2 3 9 7" xfId="17691"/>
    <cellStyle name="40% - Accent4 2 4" xfId="1259"/>
    <cellStyle name="40% - Accent4 2 4 10" xfId="8611"/>
    <cellStyle name="40% - Accent4 2 4 10 2" xfId="10830"/>
    <cellStyle name="40% - Accent4 2 4 10 2 2" xfId="21393"/>
    <cellStyle name="40% - Accent4 2 4 10 3" xfId="13049"/>
    <cellStyle name="40% - Accent4 2 4 10 3 2" xfId="23612"/>
    <cellStyle name="40% - Accent4 2 4 10 4" xfId="15268"/>
    <cellStyle name="40% - Accent4 2 4 10 4 2" xfId="25831"/>
    <cellStyle name="40% - Accent4 2 4 10 5" xfId="19174"/>
    <cellStyle name="40% - Accent4 2 4 11" xfId="7878"/>
    <cellStyle name="40% - Accent4 2 4 11 2" xfId="10097"/>
    <cellStyle name="40% - Accent4 2 4 11 2 2" xfId="20660"/>
    <cellStyle name="40% - Accent4 2 4 11 3" xfId="12316"/>
    <cellStyle name="40% - Accent4 2 4 11 3 2" xfId="22879"/>
    <cellStyle name="40% - Accent4 2 4 11 4" xfId="14535"/>
    <cellStyle name="40% - Accent4 2 4 11 4 2" xfId="25098"/>
    <cellStyle name="40% - Accent4 2 4 11 5" xfId="18441"/>
    <cellStyle name="40% - Accent4 2 4 12" xfId="9354"/>
    <cellStyle name="40% - Accent4 2 4 12 2" xfId="19917"/>
    <cellStyle name="40% - Accent4 2 4 13" xfId="11573"/>
    <cellStyle name="40% - Accent4 2 4 13 2" xfId="22136"/>
    <cellStyle name="40% - Accent4 2 4 14" xfId="13792"/>
    <cellStyle name="40% - Accent4 2 4 14 2" xfId="24355"/>
    <cellStyle name="40% - Accent4 2 4 15" xfId="17692"/>
    <cellStyle name="40% - Accent4 2 4 2" xfId="1260"/>
    <cellStyle name="40% - Accent4 2 4 2 2" xfId="8612"/>
    <cellStyle name="40% - Accent4 2 4 2 2 2" xfId="10831"/>
    <cellStyle name="40% - Accent4 2 4 2 2 2 2" xfId="21394"/>
    <cellStyle name="40% - Accent4 2 4 2 2 3" xfId="13050"/>
    <cellStyle name="40% - Accent4 2 4 2 2 3 2" xfId="23613"/>
    <cellStyle name="40% - Accent4 2 4 2 2 4" xfId="15269"/>
    <cellStyle name="40% - Accent4 2 4 2 2 4 2" xfId="25832"/>
    <cellStyle name="40% - Accent4 2 4 2 2 5" xfId="19175"/>
    <cellStyle name="40% - Accent4 2 4 2 3" xfId="7879"/>
    <cellStyle name="40% - Accent4 2 4 2 3 2" xfId="10098"/>
    <cellStyle name="40% - Accent4 2 4 2 3 2 2" xfId="20661"/>
    <cellStyle name="40% - Accent4 2 4 2 3 3" xfId="12317"/>
    <cellStyle name="40% - Accent4 2 4 2 3 3 2" xfId="22880"/>
    <cellStyle name="40% - Accent4 2 4 2 3 4" xfId="14536"/>
    <cellStyle name="40% - Accent4 2 4 2 3 4 2" xfId="25099"/>
    <cellStyle name="40% - Accent4 2 4 2 3 5" xfId="18442"/>
    <cellStyle name="40% - Accent4 2 4 2 4" xfId="9355"/>
    <cellStyle name="40% - Accent4 2 4 2 4 2" xfId="19918"/>
    <cellStyle name="40% - Accent4 2 4 2 5" xfId="11574"/>
    <cellStyle name="40% - Accent4 2 4 2 5 2" xfId="22137"/>
    <cellStyle name="40% - Accent4 2 4 2 6" xfId="13793"/>
    <cellStyle name="40% - Accent4 2 4 2 6 2" xfId="24356"/>
    <cellStyle name="40% - Accent4 2 4 2 7" xfId="17693"/>
    <cellStyle name="40% - Accent4 2 4 3" xfId="1261"/>
    <cellStyle name="40% - Accent4 2 4 3 2" xfId="8613"/>
    <cellStyle name="40% - Accent4 2 4 3 2 2" xfId="10832"/>
    <cellStyle name="40% - Accent4 2 4 3 2 2 2" xfId="21395"/>
    <cellStyle name="40% - Accent4 2 4 3 2 3" xfId="13051"/>
    <cellStyle name="40% - Accent4 2 4 3 2 3 2" xfId="23614"/>
    <cellStyle name="40% - Accent4 2 4 3 2 4" xfId="15270"/>
    <cellStyle name="40% - Accent4 2 4 3 2 4 2" xfId="25833"/>
    <cellStyle name="40% - Accent4 2 4 3 2 5" xfId="19176"/>
    <cellStyle name="40% - Accent4 2 4 3 3" xfId="7880"/>
    <cellStyle name="40% - Accent4 2 4 3 3 2" xfId="10099"/>
    <cellStyle name="40% - Accent4 2 4 3 3 2 2" xfId="20662"/>
    <cellStyle name="40% - Accent4 2 4 3 3 3" xfId="12318"/>
    <cellStyle name="40% - Accent4 2 4 3 3 3 2" xfId="22881"/>
    <cellStyle name="40% - Accent4 2 4 3 3 4" xfId="14537"/>
    <cellStyle name="40% - Accent4 2 4 3 3 4 2" xfId="25100"/>
    <cellStyle name="40% - Accent4 2 4 3 3 5" xfId="18443"/>
    <cellStyle name="40% - Accent4 2 4 3 4" xfId="9356"/>
    <cellStyle name="40% - Accent4 2 4 3 4 2" xfId="19919"/>
    <cellStyle name="40% - Accent4 2 4 3 5" xfId="11575"/>
    <cellStyle name="40% - Accent4 2 4 3 5 2" xfId="22138"/>
    <cellStyle name="40% - Accent4 2 4 3 6" xfId="13794"/>
    <cellStyle name="40% - Accent4 2 4 3 6 2" xfId="24357"/>
    <cellStyle name="40% - Accent4 2 4 3 7" xfId="17694"/>
    <cellStyle name="40% - Accent4 2 4 4" xfId="1262"/>
    <cellStyle name="40% - Accent4 2 4 4 2" xfId="8614"/>
    <cellStyle name="40% - Accent4 2 4 4 2 2" xfId="10833"/>
    <cellStyle name="40% - Accent4 2 4 4 2 2 2" xfId="21396"/>
    <cellStyle name="40% - Accent4 2 4 4 2 3" xfId="13052"/>
    <cellStyle name="40% - Accent4 2 4 4 2 3 2" xfId="23615"/>
    <cellStyle name="40% - Accent4 2 4 4 2 4" xfId="15271"/>
    <cellStyle name="40% - Accent4 2 4 4 2 4 2" xfId="25834"/>
    <cellStyle name="40% - Accent4 2 4 4 2 5" xfId="19177"/>
    <cellStyle name="40% - Accent4 2 4 4 3" xfId="7881"/>
    <cellStyle name="40% - Accent4 2 4 4 3 2" xfId="10100"/>
    <cellStyle name="40% - Accent4 2 4 4 3 2 2" xfId="20663"/>
    <cellStyle name="40% - Accent4 2 4 4 3 3" xfId="12319"/>
    <cellStyle name="40% - Accent4 2 4 4 3 3 2" xfId="22882"/>
    <cellStyle name="40% - Accent4 2 4 4 3 4" xfId="14538"/>
    <cellStyle name="40% - Accent4 2 4 4 3 4 2" xfId="25101"/>
    <cellStyle name="40% - Accent4 2 4 4 3 5" xfId="18444"/>
    <cellStyle name="40% - Accent4 2 4 4 4" xfId="9357"/>
    <cellStyle name="40% - Accent4 2 4 4 4 2" xfId="19920"/>
    <cellStyle name="40% - Accent4 2 4 4 5" xfId="11576"/>
    <cellStyle name="40% - Accent4 2 4 4 5 2" xfId="22139"/>
    <cellStyle name="40% - Accent4 2 4 4 6" xfId="13795"/>
    <cellStyle name="40% - Accent4 2 4 4 6 2" xfId="24358"/>
    <cellStyle name="40% - Accent4 2 4 4 7" xfId="17695"/>
    <cellStyle name="40% - Accent4 2 4 5" xfId="1263"/>
    <cellStyle name="40% - Accent4 2 4 5 2" xfId="8615"/>
    <cellStyle name="40% - Accent4 2 4 5 2 2" xfId="10834"/>
    <cellStyle name="40% - Accent4 2 4 5 2 2 2" xfId="21397"/>
    <cellStyle name="40% - Accent4 2 4 5 2 3" xfId="13053"/>
    <cellStyle name="40% - Accent4 2 4 5 2 3 2" xfId="23616"/>
    <cellStyle name="40% - Accent4 2 4 5 2 4" xfId="15272"/>
    <cellStyle name="40% - Accent4 2 4 5 2 4 2" xfId="25835"/>
    <cellStyle name="40% - Accent4 2 4 5 2 5" xfId="19178"/>
    <cellStyle name="40% - Accent4 2 4 5 3" xfId="7882"/>
    <cellStyle name="40% - Accent4 2 4 5 3 2" xfId="10101"/>
    <cellStyle name="40% - Accent4 2 4 5 3 2 2" xfId="20664"/>
    <cellStyle name="40% - Accent4 2 4 5 3 3" xfId="12320"/>
    <cellStyle name="40% - Accent4 2 4 5 3 3 2" xfId="22883"/>
    <cellStyle name="40% - Accent4 2 4 5 3 4" xfId="14539"/>
    <cellStyle name="40% - Accent4 2 4 5 3 4 2" xfId="25102"/>
    <cellStyle name="40% - Accent4 2 4 5 3 5" xfId="18445"/>
    <cellStyle name="40% - Accent4 2 4 5 4" xfId="9358"/>
    <cellStyle name="40% - Accent4 2 4 5 4 2" xfId="19921"/>
    <cellStyle name="40% - Accent4 2 4 5 5" xfId="11577"/>
    <cellStyle name="40% - Accent4 2 4 5 5 2" xfId="22140"/>
    <cellStyle name="40% - Accent4 2 4 5 6" xfId="13796"/>
    <cellStyle name="40% - Accent4 2 4 5 6 2" xfId="24359"/>
    <cellStyle name="40% - Accent4 2 4 5 7" xfId="17696"/>
    <cellStyle name="40% - Accent4 2 4 6" xfId="1264"/>
    <cellStyle name="40% - Accent4 2 4 6 2" xfId="8616"/>
    <cellStyle name="40% - Accent4 2 4 6 2 2" xfId="10835"/>
    <cellStyle name="40% - Accent4 2 4 6 2 2 2" xfId="21398"/>
    <cellStyle name="40% - Accent4 2 4 6 2 3" xfId="13054"/>
    <cellStyle name="40% - Accent4 2 4 6 2 3 2" xfId="23617"/>
    <cellStyle name="40% - Accent4 2 4 6 2 4" xfId="15273"/>
    <cellStyle name="40% - Accent4 2 4 6 2 4 2" xfId="25836"/>
    <cellStyle name="40% - Accent4 2 4 6 2 5" xfId="19179"/>
    <cellStyle name="40% - Accent4 2 4 6 3" xfId="7883"/>
    <cellStyle name="40% - Accent4 2 4 6 3 2" xfId="10102"/>
    <cellStyle name="40% - Accent4 2 4 6 3 2 2" xfId="20665"/>
    <cellStyle name="40% - Accent4 2 4 6 3 3" xfId="12321"/>
    <cellStyle name="40% - Accent4 2 4 6 3 3 2" xfId="22884"/>
    <cellStyle name="40% - Accent4 2 4 6 3 4" xfId="14540"/>
    <cellStyle name="40% - Accent4 2 4 6 3 4 2" xfId="25103"/>
    <cellStyle name="40% - Accent4 2 4 6 3 5" xfId="18446"/>
    <cellStyle name="40% - Accent4 2 4 6 4" xfId="9359"/>
    <cellStyle name="40% - Accent4 2 4 6 4 2" xfId="19922"/>
    <cellStyle name="40% - Accent4 2 4 6 5" xfId="11578"/>
    <cellStyle name="40% - Accent4 2 4 6 5 2" xfId="22141"/>
    <cellStyle name="40% - Accent4 2 4 6 6" xfId="13797"/>
    <cellStyle name="40% - Accent4 2 4 6 6 2" xfId="24360"/>
    <cellStyle name="40% - Accent4 2 4 6 7" xfId="17697"/>
    <cellStyle name="40% - Accent4 2 4 7" xfId="1265"/>
    <cellStyle name="40% - Accent4 2 4 7 2" xfId="8617"/>
    <cellStyle name="40% - Accent4 2 4 7 2 2" xfId="10836"/>
    <cellStyle name="40% - Accent4 2 4 7 2 2 2" xfId="21399"/>
    <cellStyle name="40% - Accent4 2 4 7 2 3" xfId="13055"/>
    <cellStyle name="40% - Accent4 2 4 7 2 3 2" xfId="23618"/>
    <cellStyle name="40% - Accent4 2 4 7 2 4" xfId="15274"/>
    <cellStyle name="40% - Accent4 2 4 7 2 4 2" xfId="25837"/>
    <cellStyle name="40% - Accent4 2 4 7 2 5" xfId="19180"/>
    <cellStyle name="40% - Accent4 2 4 7 3" xfId="7884"/>
    <cellStyle name="40% - Accent4 2 4 7 3 2" xfId="10103"/>
    <cellStyle name="40% - Accent4 2 4 7 3 2 2" xfId="20666"/>
    <cellStyle name="40% - Accent4 2 4 7 3 3" xfId="12322"/>
    <cellStyle name="40% - Accent4 2 4 7 3 3 2" xfId="22885"/>
    <cellStyle name="40% - Accent4 2 4 7 3 4" xfId="14541"/>
    <cellStyle name="40% - Accent4 2 4 7 3 4 2" xfId="25104"/>
    <cellStyle name="40% - Accent4 2 4 7 3 5" xfId="18447"/>
    <cellStyle name="40% - Accent4 2 4 7 4" xfId="9360"/>
    <cellStyle name="40% - Accent4 2 4 7 4 2" xfId="19923"/>
    <cellStyle name="40% - Accent4 2 4 7 5" xfId="11579"/>
    <cellStyle name="40% - Accent4 2 4 7 5 2" xfId="22142"/>
    <cellStyle name="40% - Accent4 2 4 7 6" xfId="13798"/>
    <cellStyle name="40% - Accent4 2 4 7 6 2" xfId="24361"/>
    <cellStyle name="40% - Accent4 2 4 7 7" xfId="17698"/>
    <cellStyle name="40% - Accent4 2 4 8" xfId="1266"/>
    <cellStyle name="40% - Accent4 2 4 8 2" xfId="8618"/>
    <cellStyle name="40% - Accent4 2 4 8 2 2" xfId="10837"/>
    <cellStyle name="40% - Accent4 2 4 8 2 2 2" xfId="21400"/>
    <cellStyle name="40% - Accent4 2 4 8 2 3" xfId="13056"/>
    <cellStyle name="40% - Accent4 2 4 8 2 3 2" xfId="23619"/>
    <cellStyle name="40% - Accent4 2 4 8 2 4" xfId="15275"/>
    <cellStyle name="40% - Accent4 2 4 8 2 4 2" xfId="25838"/>
    <cellStyle name="40% - Accent4 2 4 8 2 5" xfId="19181"/>
    <cellStyle name="40% - Accent4 2 4 8 3" xfId="7885"/>
    <cellStyle name="40% - Accent4 2 4 8 3 2" xfId="10104"/>
    <cellStyle name="40% - Accent4 2 4 8 3 2 2" xfId="20667"/>
    <cellStyle name="40% - Accent4 2 4 8 3 3" xfId="12323"/>
    <cellStyle name="40% - Accent4 2 4 8 3 3 2" xfId="22886"/>
    <cellStyle name="40% - Accent4 2 4 8 3 4" xfId="14542"/>
    <cellStyle name="40% - Accent4 2 4 8 3 4 2" xfId="25105"/>
    <cellStyle name="40% - Accent4 2 4 8 3 5" xfId="18448"/>
    <cellStyle name="40% - Accent4 2 4 8 4" xfId="9361"/>
    <cellStyle name="40% - Accent4 2 4 8 4 2" xfId="19924"/>
    <cellStyle name="40% - Accent4 2 4 8 5" xfId="11580"/>
    <cellStyle name="40% - Accent4 2 4 8 5 2" xfId="22143"/>
    <cellStyle name="40% - Accent4 2 4 8 6" xfId="13799"/>
    <cellStyle name="40% - Accent4 2 4 8 6 2" xfId="24362"/>
    <cellStyle name="40% - Accent4 2 4 8 7" xfId="17699"/>
    <cellStyle name="40% - Accent4 2 4 9" xfId="1267"/>
    <cellStyle name="40% - Accent4 2 4 9 2" xfId="8619"/>
    <cellStyle name="40% - Accent4 2 4 9 2 2" xfId="10838"/>
    <cellStyle name="40% - Accent4 2 4 9 2 2 2" xfId="21401"/>
    <cellStyle name="40% - Accent4 2 4 9 2 3" xfId="13057"/>
    <cellStyle name="40% - Accent4 2 4 9 2 3 2" xfId="23620"/>
    <cellStyle name="40% - Accent4 2 4 9 2 4" xfId="15276"/>
    <cellStyle name="40% - Accent4 2 4 9 2 4 2" xfId="25839"/>
    <cellStyle name="40% - Accent4 2 4 9 2 5" xfId="19182"/>
    <cellStyle name="40% - Accent4 2 4 9 3" xfId="7886"/>
    <cellStyle name="40% - Accent4 2 4 9 3 2" xfId="10105"/>
    <cellStyle name="40% - Accent4 2 4 9 3 2 2" xfId="20668"/>
    <cellStyle name="40% - Accent4 2 4 9 3 3" xfId="12324"/>
    <cellStyle name="40% - Accent4 2 4 9 3 3 2" xfId="22887"/>
    <cellStyle name="40% - Accent4 2 4 9 3 4" xfId="14543"/>
    <cellStyle name="40% - Accent4 2 4 9 3 4 2" xfId="25106"/>
    <cellStyle name="40% - Accent4 2 4 9 3 5" xfId="18449"/>
    <cellStyle name="40% - Accent4 2 4 9 4" xfId="9362"/>
    <cellStyle name="40% - Accent4 2 4 9 4 2" xfId="19925"/>
    <cellStyle name="40% - Accent4 2 4 9 5" xfId="11581"/>
    <cellStyle name="40% - Accent4 2 4 9 5 2" xfId="22144"/>
    <cellStyle name="40% - Accent4 2 4 9 6" xfId="13800"/>
    <cellStyle name="40% - Accent4 2 4 9 6 2" xfId="24363"/>
    <cellStyle name="40% - Accent4 2 4 9 7" xfId="17700"/>
    <cellStyle name="40% - Accent4 2 5" xfId="1268"/>
    <cellStyle name="40% - Accent4 2 5 10" xfId="8620"/>
    <cellStyle name="40% - Accent4 2 5 10 2" xfId="10839"/>
    <cellStyle name="40% - Accent4 2 5 10 2 2" xfId="21402"/>
    <cellStyle name="40% - Accent4 2 5 10 3" xfId="13058"/>
    <cellStyle name="40% - Accent4 2 5 10 3 2" xfId="23621"/>
    <cellStyle name="40% - Accent4 2 5 10 4" xfId="15277"/>
    <cellStyle name="40% - Accent4 2 5 10 4 2" xfId="25840"/>
    <cellStyle name="40% - Accent4 2 5 10 5" xfId="19183"/>
    <cellStyle name="40% - Accent4 2 5 11" xfId="7887"/>
    <cellStyle name="40% - Accent4 2 5 11 2" xfId="10106"/>
    <cellStyle name="40% - Accent4 2 5 11 2 2" xfId="20669"/>
    <cellStyle name="40% - Accent4 2 5 11 3" xfId="12325"/>
    <cellStyle name="40% - Accent4 2 5 11 3 2" xfId="22888"/>
    <cellStyle name="40% - Accent4 2 5 11 4" xfId="14544"/>
    <cellStyle name="40% - Accent4 2 5 11 4 2" xfId="25107"/>
    <cellStyle name="40% - Accent4 2 5 11 5" xfId="18450"/>
    <cellStyle name="40% - Accent4 2 5 12" xfId="9363"/>
    <cellStyle name="40% - Accent4 2 5 12 2" xfId="19926"/>
    <cellStyle name="40% - Accent4 2 5 13" xfId="11582"/>
    <cellStyle name="40% - Accent4 2 5 13 2" xfId="22145"/>
    <cellStyle name="40% - Accent4 2 5 14" xfId="13801"/>
    <cellStyle name="40% - Accent4 2 5 14 2" xfId="24364"/>
    <cellStyle name="40% - Accent4 2 5 15" xfId="17701"/>
    <cellStyle name="40% - Accent4 2 5 2" xfId="1269"/>
    <cellStyle name="40% - Accent4 2 5 2 2" xfId="8621"/>
    <cellStyle name="40% - Accent4 2 5 2 2 2" xfId="10840"/>
    <cellStyle name="40% - Accent4 2 5 2 2 2 2" xfId="21403"/>
    <cellStyle name="40% - Accent4 2 5 2 2 3" xfId="13059"/>
    <cellStyle name="40% - Accent4 2 5 2 2 3 2" xfId="23622"/>
    <cellStyle name="40% - Accent4 2 5 2 2 4" xfId="15278"/>
    <cellStyle name="40% - Accent4 2 5 2 2 4 2" xfId="25841"/>
    <cellStyle name="40% - Accent4 2 5 2 2 5" xfId="19184"/>
    <cellStyle name="40% - Accent4 2 5 2 3" xfId="7888"/>
    <cellStyle name="40% - Accent4 2 5 2 3 2" xfId="10107"/>
    <cellStyle name="40% - Accent4 2 5 2 3 2 2" xfId="20670"/>
    <cellStyle name="40% - Accent4 2 5 2 3 3" xfId="12326"/>
    <cellStyle name="40% - Accent4 2 5 2 3 3 2" xfId="22889"/>
    <cellStyle name="40% - Accent4 2 5 2 3 4" xfId="14545"/>
    <cellStyle name="40% - Accent4 2 5 2 3 4 2" xfId="25108"/>
    <cellStyle name="40% - Accent4 2 5 2 3 5" xfId="18451"/>
    <cellStyle name="40% - Accent4 2 5 2 4" xfId="9364"/>
    <cellStyle name="40% - Accent4 2 5 2 4 2" xfId="19927"/>
    <cellStyle name="40% - Accent4 2 5 2 5" xfId="11583"/>
    <cellStyle name="40% - Accent4 2 5 2 5 2" xfId="22146"/>
    <cellStyle name="40% - Accent4 2 5 2 6" xfId="13802"/>
    <cellStyle name="40% - Accent4 2 5 2 6 2" xfId="24365"/>
    <cellStyle name="40% - Accent4 2 5 2 7" xfId="17702"/>
    <cellStyle name="40% - Accent4 2 5 3" xfId="1270"/>
    <cellStyle name="40% - Accent4 2 5 3 2" xfId="8622"/>
    <cellStyle name="40% - Accent4 2 5 3 2 2" xfId="10841"/>
    <cellStyle name="40% - Accent4 2 5 3 2 2 2" xfId="21404"/>
    <cellStyle name="40% - Accent4 2 5 3 2 3" xfId="13060"/>
    <cellStyle name="40% - Accent4 2 5 3 2 3 2" xfId="23623"/>
    <cellStyle name="40% - Accent4 2 5 3 2 4" xfId="15279"/>
    <cellStyle name="40% - Accent4 2 5 3 2 4 2" xfId="25842"/>
    <cellStyle name="40% - Accent4 2 5 3 2 5" xfId="19185"/>
    <cellStyle name="40% - Accent4 2 5 3 3" xfId="7889"/>
    <cellStyle name="40% - Accent4 2 5 3 3 2" xfId="10108"/>
    <cellStyle name="40% - Accent4 2 5 3 3 2 2" xfId="20671"/>
    <cellStyle name="40% - Accent4 2 5 3 3 3" xfId="12327"/>
    <cellStyle name="40% - Accent4 2 5 3 3 3 2" xfId="22890"/>
    <cellStyle name="40% - Accent4 2 5 3 3 4" xfId="14546"/>
    <cellStyle name="40% - Accent4 2 5 3 3 4 2" xfId="25109"/>
    <cellStyle name="40% - Accent4 2 5 3 3 5" xfId="18452"/>
    <cellStyle name="40% - Accent4 2 5 3 4" xfId="9365"/>
    <cellStyle name="40% - Accent4 2 5 3 4 2" xfId="19928"/>
    <cellStyle name="40% - Accent4 2 5 3 5" xfId="11584"/>
    <cellStyle name="40% - Accent4 2 5 3 5 2" xfId="22147"/>
    <cellStyle name="40% - Accent4 2 5 3 6" xfId="13803"/>
    <cellStyle name="40% - Accent4 2 5 3 6 2" xfId="24366"/>
    <cellStyle name="40% - Accent4 2 5 3 7" xfId="17703"/>
    <cellStyle name="40% - Accent4 2 5 4" xfId="1271"/>
    <cellStyle name="40% - Accent4 2 5 4 2" xfId="8623"/>
    <cellStyle name="40% - Accent4 2 5 4 2 2" xfId="10842"/>
    <cellStyle name="40% - Accent4 2 5 4 2 2 2" xfId="21405"/>
    <cellStyle name="40% - Accent4 2 5 4 2 3" xfId="13061"/>
    <cellStyle name="40% - Accent4 2 5 4 2 3 2" xfId="23624"/>
    <cellStyle name="40% - Accent4 2 5 4 2 4" xfId="15280"/>
    <cellStyle name="40% - Accent4 2 5 4 2 4 2" xfId="25843"/>
    <cellStyle name="40% - Accent4 2 5 4 2 5" xfId="19186"/>
    <cellStyle name="40% - Accent4 2 5 4 3" xfId="7890"/>
    <cellStyle name="40% - Accent4 2 5 4 3 2" xfId="10109"/>
    <cellStyle name="40% - Accent4 2 5 4 3 2 2" xfId="20672"/>
    <cellStyle name="40% - Accent4 2 5 4 3 3" xfId="12328"/>
    <cellStyle name="40% - Accent4 2 5 4 3 3 2" xfId="22891"/>
    <cellStyle name="40% - Accent4 2 5 4 3 4" xfId="14547"/>
    <cellStyle name="40% - Accent4 2 5 4 3 4 2" xfId="25110"/>
    <cellStyle name="40% - Accent4 2 5 4 3 5" xfId="18453"/>
    <cellStyle name="40% - Accent4 2 5 4 4" xfId="9366"/>
    <cellStyle name="40% - Accent4 2 5 4 4 2" xfId="19929"/>
    <cellStyle name="40% - Accent4 2 5 4 5" xfId="11585"/>
    <cellStyle name="40% - Accent4 2 5 4 5 2" xfId="22148"/>
    <cellStyle name="40% - Accent4 2 5 4 6" xfId="13804"/>
    <cellStyle name="40% - Accent4 2 5 4 6 2" xfId="24367"/>
    <cellStyle name="40% - Accent4 2 5 4 7" xfId="17704"/>
    <cellStyle name="40% - Accent4 2 5 5" xfId="1272"/>
    <cellStyle name="40% - Accent4 2 5 5 2" xfId="8624"/>
    <cellStyle name="40% - Accent4 2 5 5 2 2" xfId="10843"/>
    <cellStyle name="40% - Accent4 2 5 5 2 2 2" xfId="21406"/>
    <cellStyle name="40% - Accent4 2 5 5 2 3" xfId="13062"/>
    <cellStyle name="40% - Accent4 2 5 5 2 3 2" xfId="23625"/>
    <cellStyle name="40% - Accent4 2 5 5 2 4" xfId="15281"/>
    <cellStyle name="40% - Accent4 2 5 5 2 4 2" xfId="25844"/>
    <cellStyle name="40% - Accent4 2 5 5 2 5" xfId="19187"/>
    <cellStyle name="40% - Accent4 2 5 5 3" xfId="7891"/>
    <cellStyle name="40% - Accent4 2 5 5 3 2" xfId="10110"/>
    <cellStyle name="40% - Accent4 2 5 5 3 2 2" xfId="20673"/>
    <cellStyle name="40% - Accent4 2 5 5 3 3" xfId="12329"/>
    <cellStyle name="40% - Accent4 2 5 5 3 3 2" xfId="22892"/>
    <cellStyle name="40% - Accent4 2 5 5 3 4" xfId="14548"/>
    <cellStyle name="40% - Accent4 2 5 5 3 4 2" xfId="25111"/>
    <cellStyle name="40% - Accent4 2 5 5 3 5" xfId="18454"/>
    <cellStyle name="40% - Accent4 2 5 5 4" xfId="9367"/>
    <cellStyle name="40% - Accent4 2 5 5 4 2" xfId="19930"/>
    <cellStyle name="40% - Accent4 2 5 5 5" xfId="11586"/>
    <cellStyle name="40% - Accent4 2 5 5 5 2" xfId="22149"/>
    <cellStyle name="40% - Accent4 2 5 5 6" xfId="13805"/>
    <cellStyle name="40% - Accent4 2 5 5 6 2" xfId="24368"/>
    <cellStyle name="40% - Accent4 2 5 5 7" xfId="17705"/>
    <cellStyle name="40% - Accent4 2 5 6" xfId="1273"/>
    <cellStyle name="40% - Accent4 2 5 6 2" xfId="8625"/>
    <cellStyle name="40% - Accent4 2 5 6 2 2" xfId="10844"/>
    <cellStyle name="40% - Accent4 2 5 6 2 2 2" xfId="21407"/>
    <cellStyle name="40% - Accent4 2 5 6 2 3" xfId="13063"/>
    <cellStyle name="40% - Accent4 2 5 6 2 3 2" xfId="23626"/>
    <cellStyle name="40% - Accent4 2 5 6 2 4" xfId="15282"/>
    <cellStyle name="40% - Accent4 2 5 6 2 4 2" xfId="25845"/>
    <cellStyle name="40% - Accent4 2 5 6 2 5" xfId="19188"/>
    <cellStyle name="40% - Accent4 2 5 6 3" xfId="7892"/>
    <cellStyle name="40% - Accent4 2 5 6 3 2" xfId="10111"/>
    <cellStyle name="40% - Accent4 2 5 6 3 2 2" xfId="20674"/>
    <cellStyle name="40% - Accent4 2 5 6 3 3" xfId="12330"/>
    <cellStyle name="40% - Accent4 2 5 6 3 3 2" xfId="22893"/>
    <cellStyle name="40% - Accent4 2 5 6 3 4" xfId="14549"/>
    <cellStyle name="40% - Accent4 2 5 6 3 4 2" xfId="25112"/>
    <cellStyle name="40% - Accent4 2 5 6 3 5" xfId="18455"/>
    <cellStyle name="40% - Accent4 2 5 6 4" xfId="9368"/>
    <cellStyle name="40% - Accent4 2 5 6 4 2" xfId="19931"/>
    <cellStyle name="40% - Accent4 2 5 6 5" xfId="11587"/>
    <cellStyle name="40% - Accent4 2 5 6 5 2" xfId="22150"/>
    <cellStyle name="40% - Accent4 2 5 6 6" xfId="13806"/>
    <cellStyle name="40% - Accent4 2 5 6 6 2" xfId="24369"/>
    <cellStyle name="40% - Accent4 2 5 6 7" xfId="17706"/>
    <cellStyle name="40% - Accent4 2 5 7" xfId="1274"/>
    <cellStyle name="40% - Accent4 2 5 7 2" xfId="8626"/>
    <cellStyle name="40% - Accent4 2 5 7 2 2" xfId="10845"/>
    <cellStyle name="40% - Accent4 2 5 7 2 2 2" xfId="21408"/>
    <cellStyle name="40% - Accent4 2 5 7 2 3" xfId="13064"/>
    <cellStyle name="40% - Accent4 2 5 7 2 3 2" xfId="23627"/>
    <cellStyle name="40% - Accent4 2 5 7 2 4" xfId="15283"/>
    <cellStyle name="40% - Accent4 2 5 7 2 4 2" xfId="25846"/>
    <cellStyle name="40% - Accent4 2 5 7 2 5" xfId="19189"/>
    <cellStyle name="40% - Accent4 2 5 7 3" xfId="7893"/>
    <cellStyle name="40% - Accent4 2 5 7 3 2" xfId="10112"/>
    <cellStyle name="40% - Accent4 2 5 7 3 2 2" xfId="20675"/>
    <cellStyle name="40% - Accent4 2 5 7 3 3" xfId="12331"/>
    <cellStyle name="40% - Accent4 2 5 7 3 3 2" xfId="22894"/>
    <cellStyle name="40% - Accent4 2 5 7 3 4" xfId="14550"/>
    <cellStyle name="40% - Accent4 2 5 7 3 4 2" xfId="25113"/>
    <cellStyle name="40% - Accent4 2 5 7 3 5" xfId="18456"/>
    <cellStyle name="40% - Accent4 2 5 7 4" xfId="9369"/>
    <cellStyle name="40% - Accent4 2 5 7 4 2" xfId="19932"/>
    <cellStyle name="40% - Accent4 2 5 7 5" xfId="11588"/>
    <cellStyle name="40% - Accent4 2 5 7 5 2" xfId="22151"/>
    <cellStyle name="40% - Accent4 2 5 7 6" xfId="13807"/>
    <cellStyle name="40% - Accent4 2 5 7 6 2" xfId="24370"/>
    <cellStyle name="40% - Accent4 2 5 7 7" xfId="17707"/>
    <cellStyle name="40% - Accent4 2 5 8" xfId="1275"/>
    <cellStyle name="40% - Accent4 2 5 8 2" xfId="8627"/>
    <cellStyle name="40% - Accent4 2 5 8 2 2" xfId="10846"/>
    <cellStyle name="40% - Accent4 2 5 8 2 2 2" xfId="21409"/>
    <cellStyle name="40% - Accent4 2 5 8 2 3" xfId="13065"/>
    <cellStyle name="40% - Accent4 2 5 8 2 3 2" xfId="23628"/>
    <cellStyle name="40% - Accent4 2 5 8 2 4" xfId="15284"/>
    <cellStyle name="40% - Accent4 2 5 8 2 4 2" xfId="25847"/>
    <cellStyle name="40% - Accent4 2 5 8 2 5" xfId="19190"/>
    <cellStyle name="40% - Accent4 2 5 8 3" xfId="7894"/>
    <cellStyle name="40% - Accent4 2 5 8 3 2" xfId="10113"/>
    <cellStyle name="40% - Accent4 2 5 8 3 2 2" xfId="20676"/>
    <cellStyle name="40% - Accent4 2 5 8 3 3" xfId="12332"/>
    <cellStyle name="40% - Accent4 2 5 8 3 3 2" xfId="22895"/>
    <cellStyle name="40% - Accent4 2 5 8 3 4" xfId="14551"/>
    <cellStyle name="40% - Accent4 2 5 8 3 4 2" xfId="25114"/>
    <cellStyle name="40% - Accent4 2 5 8 3 5" xfId="18457"/>
    <cellStyle name="40% - Accent4 2 5 8 4" xfId="9370"/>
    <cellStyle name="40% - Accent4 2 5 8 4 2" xfId="19933"/>
    <cellStyle name="40% - Accent4 2 5 8 5" xfId="11589"/>
    <cellStyle name="40% - Accent4 2 5 8 5 2" xfId="22152"/>
    <cellStyle name="40% - Accent4 2 5 8 6" xfId="13808"/>
    <cellStyle name="40% - Accent4 2 5 8 6 2" xfId="24371"/>
    <cellStyle name="40% - Accent4 2 5 8 7" xfId="17708"/>
    <cellStyle name="40% - Accent4 2 5 9" xfId="1276"/>
    <cellStyle name="40% - Accent4 2 5 9 2" xfId="8628"/>
    <cellStyle name="40% - Accent4 2 5 9 2 2" xfId="10847"/>
    <cellStyle name="40% - Accent4 2 5 9 2 2 2" xfId="21410"/>
    <cellStyle name="40% - Accent4 2 5 9 2 3" xfId="13066"/>
    <cellStyle name="40% - Accent4 2 5 9 2 3 2" xfId="23629"/>
    <cellStyle name="40% - Accent4 2 5 9 2 4" xfId="15285"/>
    <cellStyle name="40% - Accent4 2 5 9 2 4 2" xfId="25848"/>
    <cellStyle name="40% - Accent4 2 5 9 2 5" xfId="19191"/>
    <cellStyle name="40% - Accent4 2 5 9 3" xfId="7895"/>
    <cellStyle name="40% - Accent4 2 5 9 3 2" xfId="10114"/>
    <cellStyle name="40% - Accent4 2 5 9 3 2 2" xfId="20677"/>
    <cellStyle name="40% - Accent4 2 5 9 3 3" xfId="12333"/>
    <cellStyle name="40% - Accent4 2 5 9 3 3 2" xfId="22896"/>
    <cellStyle name="40% - Accent4 2 5 9 3 4" xfId="14552"/>
    <cellStyle name="40% - Accent4 2 5 9 3 4 2" xfId="25115"/>
    <cellStyle name="40% - Accent4 2 5 9 3 5" xfId="18458"/>
    <cellStyle name="40% - Accent4 2 5 9 4" xfId="9371"/>
    <cellStyle name="40% - Accent4 2 5 9 4 2" xfId="19934"/>
    <cellStyle name="40% - Accent4 2 5 9 5" xfId="11590"/>
    <cellStyle name="40% - Accent4 2 5 9 5 2" xfId="22153"/>
    <cellStyle name="40% - Accent4 2 5 9 6" xfId="13809"/>
    <cellStyle name="40% - Accent4 2 5 9 6 2" xfId="24372"/>
    <cellStyle name="40% - Accent4 2 5 9 7" xfId="17709"/>
    <cellStyle name="40% - Accent4 2 6" xfId="1277"/>
    <cellStyle name="40% - Accent4 2 6 10" xfId="13810"/>
    <cellStyle name="40% - Accent4 2 6 10 2" xfId="24373"/>
    <cellStyle name="40% - Accent4 2 6 11" xfId="17710"/>
    <cellStyle name="40% - Accent4 2 6 2" xfId="1278"/>
    <cellStyle name="40% - Accent4 2 6 2 2" xfId="8630"/>
    <cellStyle name="40% - Accent4 2 6 2 2 2" xfId="10849"/>
    <cellStyle name="40% - Accent4 2 6 2 2 2 2" xfId="21412"/>
    <cellStyle name="40% - Accent4 2 6 2 2 3" xfId="13068"/>
    <cellStyle name="40% - Accent4 2 6 2 2 3 2" xfId="23631"/>
    <cellStyle name="40% - Accent4 2 6 2 2 4" xfId="15287"/>
    <cellStyle name="40% - Accent4 2 6 2 2 4 2" xfId="25850"/>
    <cellStyle name="40% - Accent4 2 6 2 2 5" xfId="19193"/>
    <cellStyle name="40% - Accent4 2 6 2 3" xfId="7897"/>
    <cellStyle name="40% - Accent4 2 6 2 3 2" xfId="10116"/>
    <cellStyle name="40% - Accent4 2 6 2 3 2 2" xfId="20679"/>
    <cellStyle name="40% - Accent4 2 6 2 3 3" xfId="12335"/>
    <cellStyle name="40% - Accent4 2 6 2 3 3 2" xfId="22898"/>
    <cellStyle name="40% - Accent4 2 6 2 3 4" xfId="14554"/>
    <cellStyle name="40% - Accent4 2 6 2 3 4 2" xfId="25117"/>
    <cellStyle name="40% - Accent4 2 6 2 3 5" xfId="18460"/>
    <cellStyle name="40% - Accent4 2 6 2 4" xfId="9373"/>
    <cellStyle name="40% - Accent4 2 6 2 4 2" xfId="19936"/>
    <cellStyle name="40% - Accent4 2 6 2 5" xfId="11592"/>
    <cellStyle name="40% - Accent4 2 6 2 5 2" xfId="22155"/>
    <cellStyle name="40% - Accent4 2 6 2 6" xfId="13811"/>
    <cellStyle name="40% - Accent4 2 6 2 6 2" xfId="24374"/>
    <cellStyle name="40% - Accent4 2 6 2 7" xfId="17711"/>
    <cellStyle name="40% - Accent4 2 6 3" xfId="1279"/>
    <cellStyle name="40% - Accent4 2 6 3 2" xfId="8631"/>
    <cellStyle name="40% - Accent4 2 6 3 2 2" xfId="10850"/>
    <cellStyle name="40% - Accent4 2 6 3 2 2 2" xfId="21413"/>
    <cellStyle name="40% - Accent4 2 6 3 2 3" xfId="13069"/>
    <cellStyle name="40% - Accent4 2 6 3 2 3 2" xfId="23632"/>
    <cellStyle name="40% - Accent4 2 6 3 2 4" xfId="15288"/>
    <cellStyle name="40% - Accent4 2 6 3 2 4 2" xfId="25851"/>
    <cellStyle name="40% - Accent4 2 6 3 2 5" xfId="19194"/>
    <cellStyle name="40% - Accent4 2 6 3 3" xfId="7898"/>
    <cellStyle name="40% - Accent4 2 6 3 3 2" xfId="10117"/>
    <cellStyle name="40% - Accent4 2 6 3 3 2 2" xfId="20680"/>
    <cellStyle name="40% - Accent4 2 6 3 3 3" xfId="12336"/>
    <cellStyle name="40% - Accent4 2 6 3 3 3 2" xfId="22899"/>
    <cellStyle name="40% - Accent4 2 6 3 3 4" xfId="14555"/>
    <cellStyle name="40% - Accent4 2 6 3 3 4 2" xfId="25118"/>
    <cellStyle name="40% - Accent4 2 6 3 3 5" xfId="18461"/>
    <cellStyle name="40% - Accent4 2 6 3 4" xfId="9374"/>
    <cellStyle name="40% - Accent4 2 6 3 4 2" xfId="19937"/>
    <cellStyle name="40% - Accent4 2 6 3 5" xfId="11593"/>
    <cellStyle name="40% - Accent4 2 6 3 5 2" xfId="22156"/>
    <cellStyle name="40% - Accent4 2 6 3 6" xfId="13812"/>
    <cellStyle name="40% - Accent4 2 6 3 6 2" xfId="24375"/>
    <cellStyle name="40% - Accent4 2 6 3 7" xfId="17712"/>
    <cellStyle name="40% - Accent4 2 6 4" xfId="1280"/>
    <cellStyle name="40% - Accent4 2 6 4 2" xfId="8632"/>
    <cellStyle name="40% - Accent4 2 6 4 2 2" xfId="10851"/>
    <cellStyle name="40% - Accent4 2 6 4 2 2 2" xfId="21414"/>
    <cellStyle name="40% - Accent4 2 6 4 2 3" xfId="13070"/>
    <cellStyle name="40% - Accent4 2 6 4 2 3 2" xfId="23633"/>
    <cellStyle name="40% - Accent4 2 6 4 2 4" xfId="15289"/>
    <cellStyle name="40% - Accent4 2 6 4 2 4 2" xfId="25852"/>
    <cellStyle name="40% - Accent4 2 6 4 2 5" xfId="19195"/>
    <cellStyle name="40% - Accent4 2 6 4 3" xfId="7899"/>
    <cellStyle name="40% - Accent4 2 6 4 3 2" xfId="10118"/>
    <cellStyle name="40% - Accent4 2 6 4 3 2 2" xfId="20681"/>
    <cellStyle name="40% - Accent4 2 6 4 3 3" xfId="12337"/>
    <cellStyle name="40% - Accent4 2 6 4 3 3 2" xfId="22900"/>
    <cellStyle name="40% - Accent4 2 6 4 3 4" xfId="14556"/>
    <cellStyle name="40% - Accent4 2 6 4 3 4 2" xfId="25119"/>
    <cellStyle name="40% - Accent4 2 6 4 3 5" xfId="18462"/>
    <cellStyle name="40% - Accent4 2 6 4 4" xfId="9375"/>
    <cellStyle name="40% - Accent4 2 6 4 4 2" xfId="19938"/>
    <cellStyle name="40% - Accent4 2 6 4 5" xfId="11594"/>
    <cellStyle name="40% - Accent4 2 6 4 5 2" xfId="22157"/>
    <cellStyle name="40% - Accent4 2 6 4 6" xfId="13813"/>
    <cellStyle name="40% - Accent4 2 6 4 6 2" xfId="24376"/>
    <cellStyle name="40% - Accent4 2 6 4 7" xfId="17713"/>
    <cellStyle name="40% - Accent4 2 6 5" xfId="1281"/>
    <cellStyle name="40% - Accent4 2 6 5 2" xfId="8633"/>
    <cellStyle name="40% - Accent4 2 6 5 2 2" xfId="10852"/>
    <cellStyle name="40% - Accent4 2 6 5 2 2 2" xfId="21415"/>
    <cellStyle name="40% - Accent4 2 6 5 2 3" xfId="13071"/>
    <cellStyle name="40% - Accent4 2 6 5 2 3 2" xfId="23634"/>
    <cellStyle name="40% - Accent4 2 6 5 2 4" xfId="15290"/>
    <cellStyle name="40% - Accent4 2 6 5 2 4 2" xfId="25853"/>
    <cellStyle name="40% - Accent4 2 6 5 2 5" xfId="19196"/>
    <cellStyle name="40% - Accent4 2 6 5 3" xfId="7900"/>
    <cellStyle name="40% - Accent4 2 6 5 3 2" xfId="10119"/>
    <cellStyle name="40% - Accent4 2 6 5 3 2 2" xfId="20682"/>
    <cellStyle name="40% - Accent4 2 6 5 3 3" xfId="12338"/>
    <cellStyle name="40% - Accent4 2 6 5 3 3 2" xfId="22901"/>
    <cellStyle name="40% - Accent4 2 6 5 3 4" xfId="14557"/>
    <cellStyle name="40% - Accent4 2 6 5 3 4 2" xfId="25120"/>
    <cellStyle name="40% - Accent4 2 6 5 3 5" xfId="18463"/>
    <cellStyle name="40% - Accent4 2 6 5 4" xfId="9376"/>
    <cellStyle name="40% - Accent4 2 6 5 4 2" xfId="19939"/>
    <cellStyle name="40% - Accent4 2 6 5 5" xfId="11595"/>
    <cellStyle name="40% - Accent4 2 6 5 5 2" xfId="22158"/>
    <cellStyle name="40% - Accent4 2 6 5 6" xfId="13814"/>
    <cellStyle name="40% - Accent4 2 6 5 6 2" xfId="24377"/>
    <cellStyle name="40% - Accent4 2 6 5 7" xfId="17714"/>
    <cellStyle name="40% - Accent4 2 6 6" xfId="8629"/>
    <cellStyle name="40% - Accent4 2 6 6 2" xfId="10848"/>
    <cellStyle name="40% - Accent4 2 6 6 2 2" xfId="21411"/>
    <cellStyle name="40% - Accent4 2 6 6 3" xfId="13067"/>
    <cellStyle name="40% - Accent4 2 6 6 3 2" xfId="23630"/>
    <cellStyle name="40% - Accent4 2 6 6 4" xfId="15286"/>
    <cellStyle name="40% - Accent4 2 6 6 4 2" xfId="25849"/>
    <cellStyle name="40% - Accent4 2 6 6 5" xfId="19192"/>
    <cellStyle name="40% - Accent4 2 6 7" xfId="7896"/>
    <cellStyle name="40% - Accent4 2 6 7 2" xfId="10115"/>
    <cellStyle name="40% - Accent4 2 6 7 2 2" xfId="20678"/>
    <cellStyle name="40% - Accent4 2 6 7 3" xfId="12334"/>
    <cellStyle name="40% - Accent4 2 6 7 3 2" xfId="22897"/>
    <cellStyle name="40% - Accent4 2 6 7 4" xfId="14553"/>
    <cellStyle name="40% - Accent4 2 6 7 4 2" xfId="25116"/>
    <cellStyle name="40% - Accent4 2 6 7 5" xfId="18459"/>
    <cellStyle name="40% - Accent4 2 6 8" xfId="9372"/>
    <cellStyle name="40% - Accent4 2 6 8 2" xfId="19935"/>
    <cellStyle name="40% - Accent4 2 6 9" xfId="11591"/>
    <cellStyle name="40% - Accent4 2 6 9 2" xfId="22154"/>
    <cellStyle name="40% - Accent4 2 7" xfId="1282"/>
    <cellStyle name="40% - Accent4 2 7 2" xfId="8634"/>
    <cellStyle name="40% - Accent4 2 7 2 2" xfId="10853"/>
    <cellStyle name="40% - Accent4 2 7 2 2 2" xfId="21416"/>
    <cellStyle name="40% - Accent4 2 7 2 3" xfId="13072"/>
    <cellStyle name="40% - Accent4 2 7 2 3 2" xfId="23635"/>
    <cellStyle name="40% - Accent4 2 7 2 4" xfId="15291"/>
    <cellStyle name="40% - Accent4 2 7 2 4 2" xfId="25854"/>
    <cellStyle name="40% - Accent4 2 7 2 5" xfId="19197"/>
    <cellStyle name="40% - Accent4 2 7 3" xfId="7901"/>
    <cellStyle name="40% - Accent4 2 7 3 2" xfId="10120"/>
    <cellStyle name="40% - Accent4 2 7 3 2 2" xfId="20683"/>
    <cellStyle name="40% - Accent4 2 7 3 3" xfId="12339"/>
    <cellStyle name="40% - Accent4 2 7 3 3 2" xfId="22902"/>
    <cellStyle name="40% - Accent4 2 7 3 4" xfId="14558"/>
    <cellStyle name="40% - Accent4 2 7 3 4 2" xfId="25121"/>
    <cellStyle name="40% - Accent4 2 7 3 5" xfId="18464"/>
    <cellStyle name="40% - Accent4 2 7 4" xfId="9377"/>
    <cellStyle name="40% - Accent4 2 7 4 2" xfId="19940"/>
    <cellStyle name="40% - Accent4 2 7 5" xfId="11596"/>
    <cellStyle name="40% - Accent4 2 7 5 2" xfId="22159"/>
    <cellStyle name="40% - Accent4 2 7 6" xfId="13815"/>
    <cellStyle name="40% - Accent4 2 7 6 2" xfId="24378"/>
    <cellStyle name="40% - Accent4 2 7 7" xfId="17715"/>
    <cellStyle name="40% - Accent4 2 8" xfId="1283"/>
    <cellStyle name="40% - Accent4 2 8 2" xfId="8635"/>
    <cellStyle name="40% - Accent4 2 8 2 2" xfId="10854"/>
    <cellStyle name="40% - Accent4 2 8 2 2 2" xfId="21417"/>
    <cellStyle name="40% - Accent4 2 8 2 3" xfId="13073"/>
    <cellStyle name="40% - Accent4 2 8 2 3 2" xfId="23636"/>
    <cellStyle name="40% - Accent4 2 8 2 4" xfId="15292"/>
    <cellStyle name="40% - Accent4 2 8 2 4 2" xfId="25855"/>
    <cellStyle name="40% - Accent4 2 8 2 5" xfId="19198"/>
    <cellStyle name="40% - Accent4 2 8 3" xfId="7902"/>
    <cellStyle name="40% - Accent4 2 8 3 2" xfId="10121"/>
    <cellStyle name="40% - Accent4 2 8 3 2 2" xfId="20684"/>
    <cellStyle name="40% - Accent4 2 8 3 3" xfId="12340"/>
    <cellStyle name="40% - Accent4 2 8 3 3 2" xfId="22903"/>
    <cellStyle name="40% - Accent4 2 8 3 4" xfId="14559"/>
    <cellStyle name="40% - Accent4 2 8 3 4 2" xfId="25122"/>
    <cellStyle name="40% - Accent4 2 8 3 5" xfId="18465"/>
    <cellStyle name="40% - Accent4 2 8 4" xfId="9378"/>
    <cellStyle name="40% - Accent4 2 8 4 2" xfId="19941"/>
    <cellStyle name="40% - Accent4 2 8 5" xfId="11597"/>
    <cellStyle name="40% - Accent4 2 8 5 2" xfId="22160"/>
    <cellStyle name="40% - Accent4 2 8 6" xfId="13816"/>
    <cellStyle name="40% - Accent4 2 8 6 2" xfId="24379"/>
    <cellStyle name="40% - Accent4 2 8 7" xfId="17716"/>
    <cellStyle name="40% - Accent4 2 9" xfId="1284"/>
    <cellStyle name="40% - Accent4 2 9 2" xfId="8636"/>
    <cellStyle name="40% - Accent4 2 9 2 2" xfId="10855"/>
    <cellStyle name="40% - Accent4 2 9 2 2 2" xfId="21418"/>
    <cellStyle name="40% - Accent4 2 9 2 3" xfId="13074"/>
    <cellStyle name="40% - Accent4 2 9 2 3 2" xfId="23637"/>
    <cellStyle name="40% - Accent4 2 9 2 4" xfId="15293"/>
    <cellStyle name="40% - Accent4 2 9 2 4 2" xfId="25856"/>
    <cellStyle name="40% - Accent4 2 9 2 5" xfId="19199"/>
    <cellStyle name="40% - Accent4 2 9 3" xfId="7903"/>
    <cellStyle name="40% - Accent4 2 9 3 2" xfId="10122"/>
    <cellStyle name="40% - Accent4 2 9 3 2 2" xfId="20685"/>
    <cellStyle name="40% - Accent4 2 9 3 3" xfId="12341"/>
    <cellStyle name="40% - Accent4 2 9 3 3 2" xfId="22904"/>
    <cellStyle name="40% - Accent4 2 9 3 4" xfId="14560"/>
    <cellStyle name="40% - Accent4 2 9 3 4 2" xfId="25123"/>
    <cellStyle name="40% - Accent4 2 9 3 5" xfId="18466"/>
    <cellStyle name="40% - Accent4 2 9 4" xfId="9379"/>
    <cellStyle name="40% - Accent4 2 9 4 2" xfId="19942"/>
    <cellStyle name="40% - Accent4 2 9 5" xfId="11598"/>
    <cellStyle name="40% - Accent4 2 9 5 2" xfId="22161"/>
    <cellStyle name="40% - Accent4 2 9 6" xfId="13817"/>
    <cellStyle name="40% - Accent4 2 9 6 2" xfId="24380"/>
    <cellStyle name="40% - Accent4 2 9 7" xfId="17717"/>
    <cellStyle name="40% - Accent4 20" xfId="1285"/>
    <cellStyle name="40% - Accent4 21" xfId="1286"/>
    <cellStyle name="40% - Accent4 22" xfId="1287"/>
    <cellStyle name="40% - Accent4 23" xfId="1288"/>
    <cellStyle name="40% - Accent4 24" xfId="1289"/>
    <cellStyle name="40% - Accent4 25" xfId="1290"/>
    <cellStyle name="40% - Accent4 26" xfId="1291"/>
    <cellStyle name="40% - Accent4 3" xfId="1292"/>
    <cellStyle name="40% - Accent4 3 10" xfId="1293"/>
    <cellStyle name="40% - Accent4 3 2" xfId="1294"/>
    <cellStyle name="40% - Accent4 3 2 2" xfId="8637"/>
    <cellStyle name="40% - Accent4 3 2 2 2" xfId="10856"/>
    <cellStyle name="40% - Accent4 3 2 2 2 2" xfId="21419"/>
    <cellStyle name="40% - Accent4 3 2 2 3" xfId="13075"/>
    <cellStyle name="40% - Accent4 3 2 2 3 2" xfId="23638"/>
    <cellStyle name="40% - Accent4 3 2 2 4" xfId="15294"/>
    <cellStyle name="40% - Accent4 3 2 2 4 2" xfId="25857"/>
    <cellStyle name="40% - Accent4 3 2 2 5" xfId="19200"/>
    <cellStyle name="40% - Accent4 3 2 3" xfId="7904"/>
    <cellStyle name="40% - Accent4 3 2 3 2" xfId="10123"/>
    <cellStyle name="40% - Accent4 3 2 3 2 2" xfId="20686"/>
    <cellStyle name="40% - Accent4 3 2 3 3" xfId="12342"/>
    <cellStyle name="40% - Accent4 3 2 3 3 2" xfId="22905"/>
    <cellStyle name="40% - Accent4 3 2 3 4" xfId="14561"/>
    <cellStyle name="40% - Accent4 3 2 3 4 2" xfId="25124"/>
    <cellStyle name="40% - Accent4 3 2 3 5" xfId="18467"/>
    <cellStyle name="40% - Accent4 3 2 4" xfId="9380"/>
    <cellStyle name="40% - Accent4 3 2 4 2" xfId="19943"/>
    <cellStyle name="40% - Accent4 3 2 5" xfId="11599"/>
    <cellStyle name="40% - Accent4 3 2 5 2" xfId="22162"/>
    <cellStyle name="40% - Accent4 3 2 6" xfId="13818"/>
    <cellStyle name="40% - Accent4 3 2 6 2" xfId="24381"/>
    <cellStyle name="40% - Accent4 3 2 7" xfId="17718"/>
    <cellStyle name="40% - Accent4 3 3" xfId="1295"/>
    <cellStyle name="40% - Accent4 3 3 2" xfId="8638"/>
    <cellStyle name="40% - Accent4 3 3 2 2" xfId="10857"/>
    <cellStyle name="40% - Accent4 3 3 2 2 2" xfId="21420"/>
    <cellStyle name="40% - Accent4 3 3 2 3" xfId="13076"/>
    <cellStyle name="40% - Accent4 3 3 2 3 2" xfId="23639"/>
    <cellStyle name="40% - Accent4 3 3 2 4" xfId="15295"/>
    <cellStyle name="40% - Accent4 3 3 2 4 2" xfId="25858"/>
    <cellStyle name="40% - Accent4 3 3 2 5" xfId="19201"/>
    <cellStyle name="40% - Accent4 3 3 3" xfId="7905"/>
    <cellStyle name="40% - Accent4 3 3 3 2" xfId="10124"/>
    <cellStyle name="40% - Accent4 3 3 3 2 2" xfId="20687"/>
    <cellStyle name="40% - Accent4 3 3 3 3" xfId="12343"/>
    <cellStyle name="40% - Accent4 3 3 3 3 2" xfId="22906"/>
    <cellStyle name="40% - Accent4 3 3 3 4" xfId="14562"/>
    <cellStyle name="40% - Accent4 3 3 3 4 2" xfId="25125"/>
    <cellStyle name="40% - Accent4 3 3 3 5" xfId="18468"/>
    <cellStyle name="40% - Accent4 3 3 4" xfId="9381"/>
    <cellStyle name="40% - Accent4 3 3 4 2" xfId="19944"/>
    <cellStyle name="40% - Accent4 3 3 5" xfId="11600"/>
    <cellStyle name="40% - Accent4 3 3 5 2" xfId="22163"/>
    <cellStyle name="40% - Accent4 3 3 6" xfId="13819"/>
    <cellStyle name="40% - Accent4 3 3 6 2" xfId="24382"/>
    <cellStyle name="40% - Accent4 3 3 7" xfId="17719"/>
    <cellStyle name="40% - Accent4 3 4" xfId="1296"/>
    <cellStyle name="40% - Accent4 3 4 2" xfId="8639"/>
    <cellStyle name="40% - Accent4 3 4 2 2" xfId="10858"/>
    <cellStyle name="40% - Accent4 3 4 2 2 2" xfId="21421"/>
    <cellStyle name="40% - Accent4 3 4 2 3" xfId="13077"/>
    <cellStyle name="40% - Accent4 3 4 2 3 2" xfId="23640"/>
    <cellStyle name="40% - Accent4 3 4 2 4" xfId="15296"/>
    <cellStyle name="40% - Accent4 3 4 2 4 2" xfId="25859"/>
    <cellStyle name="40% - Accent4 3 4 2 5" xfId="19202"/>
    <cellStyle name="40% - Accent4 3 4 3" xfId="7906"/>
    <cellStyle name="40% - Accent4 3 4 3 2" xfId="10125"/>
    <cellStyle name="40% - Accent4 3 4 3 2 2" xfId="20688"/>
    <cellStyle name="40% - Accent4 3 4 3 3" xfId="12344"/>
    <cellStyle name="40% - Accent4 3 4 3 3 2" xfId="22907"/>
    <cellStyle name="40% - Accent4 3 4 3 4" xfId="14563"/>
    <cellStyle name="40% - Accent4 3 4 3 4 2" xfId="25126"/>
    <cellStyle name="40% - Accent4 3 4 3 5" xfId="18469"/>
    <cellStyle name="40% - Accent4 3 4 4" xfId="9382"/>
    <cellStyle name="40% - Accent4 3 4 4 2" xfId="19945"/>
    <cellStyle name="40% - Accent4 3 4 5" xfId="11601"/>
    <cellStyle name="40% - Accent4 3 4 5 2" xfId="22164"/>
    <cellStyle name="40% - Accent4 3 4 6" xfId="13820"/>
    <cellStyle name="40% - Accent4 3 4 6 2" xfId="24383"/>
    <cellStyle name="40% - Accent4 3 4 7" xfId="17720"/>
    <cellStyle name="40% - Accent4 3 5" xfId="1297"/>
    <cellStyle name="40% - Accent4 3 5 2" xfId="8640"/>
    <cellStyle name="40% - Accent4 3 5 2 2" xfId="10859"/>
    <cellStyle name="40% - Accent4 3 5 2 2 2" xfId="21422"/>
    <cellStyle name="40% - Accent4 3 5 2 3" xfId="13078"/>
    <cellStyle name="40% - Accent4 3 5 2 3 2" xfId="23641"/>
    <cellStyle name="40% - Accent4 3 5 2 4" xfId="15297"/>
    <cellStyle name="40% - Accent4 3 5 2 4 2" xfId="25860"/>
    <cellStyle name="40% - Accent4 3 5 2 5" xfId="19203"/>
    <cellStyle name="40% - Accent4 3 5 3" xfId="7907"/>
    <cellStyle name="40% - Accent4 3 5 3 2" xfId="10126"/>
    <cellStyle name="40% - Accent4 3 5 3 2 2" xfId="20689"/>
    <cellStyle name="40% - Accent4 3 5 3 3" xfId="12345"/>
    <cellStyle name="40% - Accent4 3 5 3 3 2" xfId="22908"/>
    <cellStyle name="40% - Accent4 3 5 3 4" xfId="14564"/>
    <cellStyle name="40% - Accent4 3 5 3 4 2" xfId="25127"/>
    <cellStyle name="40% - Accent4 3 5 3 5" xfId="18470"/>
    <cellStyle name="40% - Accent4 3 5 4" xfId="9383"/>
    <cellStyle name="40% - Accent4 3 5 4 2" xfId="19946"/>
    <cellStyle name="40% - Accent4 3 5 5" xfId="11602"/>
    <cellStyle name="40% - Accent4 3 5 5 2" xfId="22165"/>
    <cellStyle name="40% - Accent4 3 5 6" xfId="13821"/>
    <cellStyle name="40% - Accent4 3 5 6 2" xfId="24384"/>
    <cellStyle name="40% - Accent4 3 5 7" xfId="17721"/>
    <cellStyle name="40% - Accent4 3 6" xfId="1298"/>
    <cellStyle name="40% - Accent4 3 7" xfId="1299"/>
    <cellStyle name="40% - Accent4 3 8" xfId="1300"/>
    <cellStyle name="40% - Accent4 3 9" xfId="1301"/>
    <cellStyle name="40% - Accent4 4" xfId="1302"/>
    <cellStyle name="40% - Accent4 4 2" xfId="1303"/>
    <cellStyle name="40% - Accent4 4 3" xfId="1304"/>
    <cellStyle name="40% - Accent4 4 4" xfId="1305"/>
    <cellStyle name="40% - Accent4 4 5" xfId="1306"/>
    <cellStyle name="40% - Accent4 4 6" xfId="1307"/>
    <cellStyle name="40% - Accent4 5" xfId="1308"/>
    <cellStyle name="40% - Accent4 5 2" xfId="1309"/>
    <cellStyle name="40% - Accent4 5 3" xfId="1310"/>
    <cellStyle name="40% - Accent4 5 4" xfId="1311"/>
    <cellStyle name="40% - Accent4 5 5" xfId="1312"/>
    <cellStyle name="40% - Accent4 5 6" xfId="1313"/>
    <cellStyle name="40% - Accent4 6" xfId="1314"/>
    <cellStyle name="40% - Accent4 6 2" xfId="1315"/>
    <cellStyle name="40% - Accent4 6 3" xfId="1316"/>
    <cellStyle name="40% - Accent4 6 4" xfId="1317"/>
    <cellStyle name="40% - Accent4 6 5" xfId="1318"/>
    <cellStyle name="40% - Accent4 6 6" xfId="1319"/>
    <cellStyle name="40% - Accent4 7" xfId="1320"/>
    <cellStyle name="40% - Accent4 7 10" xfId="11603"/>
    <cellStyle name="40% - Accent4 7 10 2" xfId="22166"/>
    <cellStyle name="40% - Accent4 7 11" xfId="13822"/>
    <cellStyle name="40% - Accent4 7 11 2" xfId="24385"/>
    <cellStyle name="40% - Accent4 7 12" xfId="17722"/>
    <cellStyle name="40% - Accent4 7 2" xfId="1321"/>
    <cellStyle name="40% - Accent4 7 3" xfId="1322"/>
    <cellStyle name="40% - Accent4 7 4" xfId="1323"/>
    <cellStyle name="40% - Accent4 7 5" xfId="1324"/>
    <cellStyle name="40% - Accent4 7 6" xfId="1325"/>
    <cellStyle name="40% - Accent4 7 7" xfId="8641"/>
    <cellStyle name="40% - Accent4 7 7 2" xfId="10860"/>
    <cellStyle name="40% - Accent4 7 7 2 2" xfId="21423"/>
    <cellStyle name="40% - Accent4 7 7 3" xfId="13079"/>
    <cellStyle name="40% - Accent4 7 7 3 2" xfId="23642"/>
    <cellStyle name="40% - Accent4 7 7 4" xfId="15298"/>
    <cellStyle name="40% - Accent4 7 7 4 2" xfId="25861"/>
    <cellStyle name="40% - Accent4 7 7 5" xfId="19204"/>
    <cellStyle name="40% - Accent4 7 8" xfId="7908"/>
    <cellStyle name="40% - Accent4 7 8 2" xfId="10127"/>
    <cellStyle name="40% - Accent4 7 8 2 2" xfId="20690"/>
    <cellStyle name="40% - Accent4 7 8 3" xfId="12346"/>
    <cellStyle name="40% - Accent4 7 8 3 2" xfId="22909"/>
    <cellStyle name="40% - Accent4 7 8 4" xfId="14565"/>
    <cellStyle name="40% - Accent4 7 8 4 2" xfId="25128"/>
    <cellStyle name="40% - Accent4 7 8 5" xfId="18471"/>
    <cellStyle name="40% - Accent4 7 9" xfId="9384"/>
    <cellStyle name="40% - Accent4 7 9 2" xfId="19947"/>
    <cellStyle name="40% - Accent4 8" xfId="1326"/>
    <cellStyle name="40% - Accent4 8 2" xfId="1327"/>
    <cellStyle name="40% - Accent4 8 3" xfId="1328"/>
    <cellStyle name="40% - Accent4 8 4" xfId="1329"/>
    <cellStyle name="40% - Accent4 8 5" xfId="1330"/>
    <cellStyle name="40% - Accent4 8 6" xfId="1331"/>
    <cellStyle name="40% - Accent4 9" xfId="1332"/>
    <cellStyle name="40% - Accent4 9 2" xfId="1333"/>
    <cellStyle name="40% - Accent4 9 3" xfId="1334"/>
    <cellStyle name="40% - Accent4 9 4" xfId="1335"/>
    <cellStyle name="40% - Accent4 9 5" xfId="1336"/>
    <cellStyle name="40% - Accent5 10" xfId="1337"/>
    <cellStyle name="40% - Accent5 11" xfId="1338"/>
    <cellStyle name="40% - Accent5 12" xfId="1339"/>
    <cellStyle name="40% - Accent5 13" xfId="1340"/>
    <cellStyle name="40% - Accent5 14" xfId="1341"/>
    <cellStyle name="40% - Accent5 15" xfId="1342"/>
    <cellStyle name="40% - Accent5 16" xfId="1343"/>
    <cellStyle name="40% - Accent5 2" xfId="1344"/>
    <cellStyle name="40% - Accent5 2 10" xfId="1345"/>
    <cellStyle name="40% - Accent5 2 10 2" xfId="8642"/>
    <cellStyle name="40% - Accent5 2 10 2 2" xfId="10861"/>
    <cellStyle name="40% - Accent5 2 10 2 2 2" xfId="21424"/>
    <cellStyle name="40% - Accent5 2 10 2 3" xfId="13080"/>
    <cellStyle name="40% - Accent5 2 10 2 3 2" xfId="23643"/>
    <cellStyle name="40% - Accent5 2 10 2 4" xfId="15299"/>
    <cellStyle name="40% - Accent5 2 10 2 4 2" xfId="25862"/>
    <cellStyle name="40% - Accent5 2 10 2 5" xfId="19205"/>
    <cellStyle name="40% - Accent5 2 10 3" xfId="7909"/>
    <cellStyle name="40% - Accent5 2 10 3 2" xfId="10128"/>
    <cellStyle name="40% - Accent5 2 10 3 2 2" xfId="20691"/>
    <cellStyle name="40% - Accent5 2 10 3 3" xfId="12347"/>
    <cellStyle name="40% - Accent5 2 10 3 3 2" xfId="22910"/>
    <cellStyle name="40% - Accent5 2 10 3 4" xfId="14566"/>
    <cellStyle name="40% - Accent5 2 10 3 4 2" xfId="25129"/>
    <cellStyle name="40% - Accent5 2 10 3 5" xfId="18472"/>
    <cellStyle name="40% - Accent5 2 10 4" xfId="9385"/>
    <cellStyle name="40% - Accent5 2 10 4 2" xfId="19948"/>
    <cellStyle name="40% - Accent5 2 10 5" xfId="11604"/>
    <cellStyle name="40% - Accent5 2 10 5 2" xfId="22167"/>
    <cellStyle name="40% - Accent5 2 10 6" xfId="13823"/>
    <cellStyle name="40% - Accent5 2 10 6 2" xfId="24386"/>
    <cellStyle name="40% - Accent5 2 10 7" xfId="17723"/>
    <cellStyle name="40% - Accent5 2 11" xfId="1346"/>
    <cellStyle name="40% - Accent5 2 11 2" xfId="1347"/>
    <cellStyle name="40% - Accent5 2 11 2 2" xfId="8643"/>
    <cellStyle name="40% - Accent5 2 11 2 2 2" xfId="10862"/>
    <cellStyle name="40% - Accent5 2 11 2 2 2 2" xfId="21425"/>
    <cellStyle name="40% - Accent5 2 11 2 2 3" xfId="13081"/>
    <cellStyle name="40% - Accent5 2 11 2 2 3 2" xfId="23644"/>
    <cellStyle name="40% - Accent5 2 11 2 2 4" xfId="15300"/>
    <cellStyle name="40% - Accent5 2 11 2 2 4 2" xfId="25863"/>
    <cellStyle name="40% - Accent5 2 11 2 2 5" xfId="19206"/>
    <cellStyle name="40% - Accent5 2 11 2 3" xfId="7910"/>
    <cellStyle name="40% - Accent5 2 11 2 3 2" xfId="10129"/>
    <cellStyle name="40% - Accent5 2 11 2 3 2 2" xfId="20692"/>
    <cellStyle name="40% - Accent5 2 11 2 3 3" xfId="12348"/>
    <cellStyle name="40% - Accent5 2 11 2 3 3 2" xfId="22911"/>
    <cellStyle name="40% - Accent5 2 11 2 3 4" xfId="14567"/>
    <cellStyle name="40% - Accent5 2 11 2 3 4 2" xfId="25130"/>
    <cellStyle name="40% - Accent5 2 11 2 3 5" xfId="18473"/>
    <cellStyle name="40% - Accent5 2 11 2 4" xfId="9386"/>
    <cellStyle name="40% - Accent5 2 11 2 4 2" xfId="19949"/>
    <cellStyle name="40% - Accent5 2 11 2 5" xfId="11605"/>
    <cellStyle name="40% - Accent5 2 11 2 5 2" xfId="22168"/>
    <cellStyle name="40% - Accent5 2 11 2 6" xfId="13824"/>
    <cellStyle name="40% - Accent5 2 11 2 6 2" xfId="24387"/>
    <cellStyle name="40% - Accent5 2 11 2 7" xfId="17724"/>
    <cellStyle name="40% - Accent5 2 11 3" xfId="1348"/>
    <cellStyle name="40% - Accent5 2 11 3 2" xfId="8644"/>
    <cellStyle name="40% - Accent5 2 11 3 2 2" xfId="10863"/>
    <cellStyle name="40% - Accent5 2 11 3 2 2 2" xfId="21426"/>
    <cellStyle name="40% - Accent5 2 11 3 2 3" xfId="13082"/>
    <cellStyle name="40% - Accent5 2 11 3 2 3 2" xfId="23645"/>
    <cellStyle name="40% - Accent5 2 11 3 2 4" xfId="15301"/>
    <cellStyle name="40% - Accent5 2 11 3 2 4 2" xfId="25864"/>
    <cellStyle name="40% - Accent5 2 11 3 2 5" xfId="19207"/>
    <cellStyle name="40% - Accent5 2 11 3 3" xfId="7911"/>
    <cellStyle name="40% - Accent5 2 11 3 3 2" xfId="10130"/>
    <cellStyle name="40% - Accent5 2 11 3 3 2 2" xfId="20693"/>
    <cellStyle name="40% - Accent5 2 11 3 3 3" xfId="12349"/>
    <cellStyle name="40% - Accent5 2 11 3 3 3 2" xfId="22912"/>
    <cellStyle name="40% - Accent5 2 11 3 3 4" xfId="14568"/>
    <cellStyle name="40% - Accent5 2 11 3 3 4 2" xfId="25131"/>
    <cellStyle name="40% - Accent5 2 11 3 3 5" xfId="18474"/>
    <cellStyle name="40% - Accent5 2 11 3 4" xfId="9387"/>
    <cellStyle name="40% - Accent5 2 11 3 4 2" xfId="19950"/>
    <cellStyle name="40% - Accent5 2 11 3 5" xfId="11606"/>
    <cellStyle name="40% - Accent5 2 11 3 5 2" xfId="22169"/>
    <cellStyle name="40% - Accent5 2 11 3 6" xfId="13825"/>
    <cellStyle name="40% - Accent5 2 11 3 6 2" xfId="24388"/>
    <cellStyle name="40% - Accent5 2 11 3 7" xfId="17725"/>
    <cellStyle name="40% - Accent5 2 11 4" xfId="1349"/>
    <cellStyle name="40% - Accent5 2 11 4 2" xfId="8645"/>
    <cellStyle name="40% - Accent5 2 11 4 2 2" xfId="10864"/>
    <cellStyle name="40% - Accent5 2 11 4 2 2 2" xfId="21427"/>
    <cellStyle name="40% - Accent5 2 11 4 2 3" xfId="13083"/>
    <cellStyle name="40% - Accent5 2 11 4 2 3 2" xfId="23646"/>
    <cellStyle name="40% - Accent5 2 11 4 2 4" xfId="15302"/>
    <cellStyle name="40% - Accent5 2 11 4 2 4 2" xfId="25865"/>
    <cellStyle name="40% - Accent5 2 11 4 2 5" xfId="19208"/>
    <cellStyle name="40% - Accent5 2 11 4 3" xfId="7912"/>
    <cellStyle name="40% - Accent5 2 11 4 3 2" xfId="10131"/>
    <cellStyle name="40% - Accent5 2 11 4 3 2 2" xfId="20694"/>
    <cellStyle name="40% - Accent5 2 11 4 3 3" xfId="12350"/>
    <cellStyle name="40% - Accent5 2 11 4 3 3 2" xfId="22913"/>
    <cellStyle name="40% - Accent5 2 11 4 3 4" xfId="14569"/>
    <cellStyle name="40% - Accent5 2 11 4 3 4 2" xfId="25132"/>
    <cellStyle name="40% - Accent5 2 11 4 3 5" xfId="18475"/>
    <cellStyle name="40% - Accent5 2 11 4 4" xfId="9388"/>
    <cellStyle name="40% - Accent5 2 11 4 4 2" xfId="19951"/>
    <cellStyle name="40% - Accent5 2 11 4 5" xfId="11607"/>
    <cellStyle name="40% - Accent5 2 11 4 5 2" xfId="22170"/>
    <cellStyle name="40% - Accent5 2 11 4 6" xfId="13826"/>
    <cellStyle name="40% - Accent5 2 11 4 6 2" xfId="24389"/>
    <cellStyle name="40% - Accent5 2 11 4 7" xfId="17726"/>
    <cellStyle name="40% - Accent5 2 11 5" xfId="1350"/>
    <cellStyle name="40% - Accent5 2 11 5 2" xfId="8646"/>
    <cellStyle name="40% - Accent5 2 11 5 2 2" xfId="10865"/>
    <cellStyle name="40% - Accent5 2 11 5 2 2 2" xfId="21428"/>
    <cellStyle name="40% - Accent5 2 11 5 2 3" xfId="13084"/>
    <cellStyle name="40% - Accent5 2 11 5 2 3 2" xfId="23647"/>
    <cellStyle name="40% - Accent5 2 11 5 2 4" xfId="15303"/>
    <cellStyle name="40% - Accent5 2 11 5 2 4 2" xfId="25866"/>
    <cellStyle name="40% - Accent5 2 11 5 2 5" xfId="19209"/>
    <cellStyle name="40% - Accent5 2 11 5 3" xfId="7913"/>
    <cellStyle name="40% - Accent5 2 11 5 3 2" xfId="10132"/>
    <cellStyle name="40% - Accent5 2 11 5 3 2 2" xfId="20695"/>
    <cellStyle name="40% - Accent5 2 11 5 3 3" xfId="12351"/>
    <cellStyle name="40% - Accent5 2 11 5 3 3 2" xfId="22914"/>
    <cellStyle name="40% - Accent5 2 11 5 3 4" xfId="14570"/>
    <cellStyle name="40% - Accent5 2 11 5 3 4 2" xfId="25133"/>
    <cellStyle name="40% - Accent5 2 11 5 3 5" xfId="18476"/>
    <cellStyle name="40% - Accent5 2 11 5 4" xfId="9389"/>
    <cellStyle name="40% - Accent5 2 11 5 4 2" xfId="19952"/>
    <cellStyle name="40% - Accent5 2 11 5 5" xfId="11608"/>
    <cellStyle name="40% - Accent5 2 11 5 5 2" xfId="22171"/>
    <cellStyle name="40% - Accent5 2 11 5 6" xfId="13827"/>
    <cellStyle name="40% - Accent5 2 11 5 6 2" xfId="24390"/>
    <cellStyle name="40% - Accent5 2 11 5 7" xfId="17727"/>
    <cellStyle name="40% - Accent5 2 12" xfId="1351"/>
    <cellStyle name="40% - Accent5 2 13" xfId="1352"/>
    <cellStyle name="40% - Accent5 2 14" xfId="1353"/>
    <cellStyle name="40% - Accent5 2 15" xfId="1354"/>
    <cellStyle name="40% - Accent5 2 15 2" xfId="8647"/>
    <cellStyle name="40% - Accent5 2 15 2 2" xfId="10866"/>
    <cellStyle name="40% - Accent5 2 15 2 2 2" xfId="21429"/>
    <cellStyle name="40% - Accent5 2 15 2 3" xfId="13085"/>
    <cellStyle name="40% - Accent5 2 15 2 3 2" xfId="23648"/>
    <cellStyle name="40% - Accent5 2 15 2 4" xfId="15304"/>
    <cellStyle name="40% - Accent5 2 15 2 4 2" xfId="25867"/>
    <cellStyle name="40% - Accent5 2 15 2 5" xfId="19210"/>
    <cellStyle name="40% - Accent5 2 15 3" xfId="7914"/>
    <cellStyle name="40% - Accent5 2 15 3 2" xfId="10133"/>
    <cellStyle name="40% - Accent5 2 15 3 2 2" xfId="20696"/>
    <cellStyle name="40% - Accent5 2 15 3 3" xfId="12352"/>
    <cellStyle name="40% - Accent5 2 15 3 3 2" xfId="22915"/>
    <cellStyle name="40% - Accent5 2 15 3 4" xfId="14571"/>
    <cellStyle name="40% - Accent5 2 15 3 4 2" xfId="25134"/>
    <cellStyle name="40% - Accent5 2 15 3 5" xfId="18477"/>
    <cellStyle name="40% - Accent5 2 15 4" xfId="9390"/>
    <cellStyle name="40% - Accent5 2 15 4 2" xfId="19953"/>
    <cellStyle name="40% - Accent5 2 15 5" xfId="11609"/>
    <cellStyle name="40% - Accent5 2 15 5 2" xfId="22172"/>
    <cellStyle name="40% - Accent5 2 15 6" xfId="13828"/>
    <cellStyle name="40% - Accent5 2 15 6 2" xfId="24391"/>
    <cellStyle name="40% - Accent5 2 15 7" xfId="17728"/>
    <cellStyle name="40% - Accent5 2 16" xfId="1355"/>
    <cellStyle name="40% - Accent5 2 2" xfId="1356"/>
    <cellStyle name="40% - Accent5 2 2 10" xfId="8648"/>
    <cellStyle name="40% - Accent5 2 2 10 2" xfId="10867"/>
    <cellStyle name="40% - Accent5 2 2 10 2 2" xfId="21430"/>
    <cellStyle name="40% - Accent5 2 2 10 3" xfId="13086"/>
    <cellStyle name="40% - Accent5 2 2 10 3 2" xfId="23649"/>
    <cellStyle name="40% - Accent5 2 2 10 4" xfId="15305"/>
    <cellStyle name="40% - Accent5 2 2 10 4 2" xfId="25868"/>
    <cellStyle name="40% - Accent5 2 2 10 5" xfId="19211"/>
    <cellStyle name="40% - Accent5 2 2 11" xfId="7915"/>
    <cellStyle name="40% - Accent5 2 2 11 2" xfId="10134"/>
    <cellStyle name="40% - Accent5 2 2 11 2 2" xfId="20697"/>
    <cellStyle name="40% - Accent5 2 2 11 3" xfId="12353"/>
    <cellStyle name="40% - Accent5 2 2 11 3 2" xfId="22916"/>
    <cellStyle name="40% - Accent5 2 2 11 4" xfId="14572"/>
    <cellStyle name="40% - Accent5 2 2 11 4 2" xfId="25135"/>
    <cellStyle name="40% - Accent5 2 2 11 5" xfId="18478"/>
    <cellStyle name="40% - Accent5 2 2 12" xfId="9391"/>
    <cellStyle name="40% - Accent5 2 2 12 2" xfId="19954"/>
    <cellStyle name="40% - Accent5 2 2 13" xfId="11610"/>
    <cellStyle name="40% - Accent5 2 2 13 2" xfId="22173"/>
    <cellStyle name="40% - Accent5 2 2 14" xfId="13829"/>
    <cellStyle name="40% - Accent5 2 2 14 2" xfId="24392"/>
    <cellStyle name="40% - Accent5 2 2 15" xfId="17729"/>
    <cellStyle name="40% - Accent5 2 2 2" xfId="1357"/>
    <cellStyle name="40% - Accent5 2 2 2 2" xfId="8649"/>
    <cellStyle name="40% - Accent5 2 2 2 2 2" xfId="10868"/>
    <cellStyle name="40% - Accent5 2 2 2 2 2 2" xfId="21431"/>
    <cellStyle name="40% - Accent5 2 2 2 2 3" xfId="13087"/>
    <cellStyle name="40% - Accent5 2 2 2 2 3 2" xfId="23650"/>
    <cellStyle name="40% - Accent5 2 2 2 2 4" xfId="15306"/>
    <cellStyle name="40% - Accent5 2 2 2 2 4 2" xfId="25869"/>
    <cellStyle name="40% - Accent5 2 2 2 2 5" xfId="19212"/>
    <cellStyle name="40% - Accent5 2 2 2 3" xfId="7916"/>
    <cellStyle name="40% - Accent5 2 2 2 3 2" xfId="10135"/>
    <cellStyle name="40% - Accent5 2 2 2 3 2 2" xfId="20698"/>
    <cellStyle name="40% - Accent5 2 2 2 3 3" xfId="12354"/>
    <cellStyle name="40% - Accent5 2 2 2 3 3 2" xfId="22917"/>
    <cellStyle name="40% - Accent5 2 2 2 3 4" xfId="14573"/>
    <cellStyle name="40% - Accent5 2 2 2 3 4 2" xfId="25136"/>
    <cellStyle name="40% - Accent5 2 2 2 3 5" xfId="18479"/>
    <cellStyle name="40% - Accent5 2 2 2 4" xfId="9392"/>
    <cellStyle name="40% - Accent5 2 2 2 4 2" xfId="19955"/>
    <cellStyle name="40% - Accent5 2 2 2 5" xfId="11611"/>
    <cellStyle name="40% - Accent5 2 2 2 5 2" xfId="22174"/>
    <cellStyle name="40% - Accent5 2 2 2 6" xfId="13830"/>
    <cellStyle name="40% - Accent5 2 2 2 6 2" xfId="24393"/>
    <cellStyle name="40% - Accent5 2 2 2 7" xfId="17730"/>
    <cellStyle name="40% - Accent5 2 2 3" xfId="1358"/>
    <cellStyle name="40% - Accent5 2 2 3 2" xfId="8650"/>
    <cellStyle name="40% - Accent5 2 2 3 2 2" xfId="10869"/>
    <cellStyle name="40% - Accent5 2 2 3 2 2 2" xfId="21432"/>
    <cellStyle name="40% - Accent5 2 2 3 2 3" xfId="13088"/>
    <cellStyle name="40% - Accent5 2 2 3 2 3 2" xfId="23651"/>
    <cellStyle name="40% - Accent5 2 2 3 2 4" xfId="15307"/>
    <cellStyle name="40% - Accent5 2 2 3 2 4 2" xfId="25870"/>
    <cellStyle name="40% - Accent5 2 2 3 2 5" xfId="19213"/>
    <cellStyle name="40% - Accent5 2 2 3 3" xfId="7917"/>
    <cellStyle name="40% - Accent5 2 2 3 3 2" xfId="10136"/>
    <cellStyle name="40% - Accent5 2 2 3 3 2 2" xfId="20699"/>
    <cellStyle name="40% - Accent5 2 2 3 3 3" xfId="12355"/>
    <cellStyle name="40% - Accent5 2 2 3 3 3 2" xfId="22918"/>
    <cellStyle name="40% - Accent5 2 2 3 3 4" xfId="14574"/>
    <cellStyle name="40% - Accent5 2 2 3 3 4 2" xfId="25137"/>
    <cellStyle name="40% - Accent5 2 2 3 3 5" xfId="18480"/>
    <cellStyle name="40% - Accent5 2 2 3 4" xfId="9393"/>
    <cellStyle name="40% - Accent5 2 2 3 4 2" xfId="19956"/>
    <cellStyle name="40% - Accent5 2 2 3 5" xfId="11612"/>
    <cellStyle name="40% - Accent5 2 2 3 5 2" xfId="22175"/>
    <cellStyle name="40% - Accent5 2 2 3 6" xfId="13831"/>
    <cellStyle name="40% - Accent5 2 2 3 6 2" xfId="24394"/>
    <cellStyle name="40% - Accent5 2 2 3 7" xfId="17731"/>
    <cellStyle name="40% - Accent5 2 2 4" xfId="1359"/>
    <cellStyle name="40% - Accent5 2 2 4 2" xfId="8651"/>
    <cellStyle name="40% - Accent5 2 2 4 2 2" xfId="10870"/>
    <cellStyle name="40% - Accent5 2 2 4 2 2 2" xfId="21433"/>
    <cellStyle name="40% - Accent5 2 2 4 2 3" xfId="13089"/>
    <cellStyle name="40% - Accent5 2 2 4 2 3 2" xfId="23652"/>
    <cellStyle name="40% - Accent5 2 2 4 2 4" xfId="15308"/>
    <cellStyle name="40% - Accent5 2 2 4 2 4 2" xfId="25871"/>
    <cellStyle name="40% - Accent5 2 2 4 2 5" xfId="19214"/>
    <cellStyle name="40% - Accent5 2 2 4 3" xfId="7918"/>
    <cellStyle name="40% - Accent5 2 2 4 3 2" xfId="10137"/>
    <cellStyle name="40% - Accent5 2 2 4 3 2 2" xfId="20700"/>
    <cellStyle name="40% - Accent5 2 2 4 3 3" xfId="12356"/>
    <cellStyle name="40% - Accent5 2 2 4 3 3 2" xfId="22919"/>
    <cellStyle name="40% - Accent5 2 2 4 3 4" xfId="14575"/>
    <cellStyle name="40% - Accent5 2 2 4 3 4 2" xfId="25138"/>
    <cellStyle name="40% - Accent5 2 2 4 3 5" xfId="18481"/>
    <cellStyle name="40% - Accent5 2 2 4 4" xfId="9394"/>
    <cellStyle name="40% - Accent5 2 2 4 4 2" xfId="19957"/>
    <cellStyle name="40% - Accent5 2 2 4 5" xfId="11613"/>
    <cellStyle name="40% - Accent5 2 2 4 5 2" xfId="22176"/>
    <cellStyle name="40% - Accent5 2 2 4 6" xfId="13832"/>
    <cellStyle name="40% - Accent5 2 2 4 6 2" xfId="24395"/>
    <cellStyle name="40% - Accent5 2 2 4 7" xfId="17732"/>
    <cellStyle name="40% - Accent5 2 2 5" xfId="1360"/>
    <cellStyle name="40% - Accent5 2 2 5 2" xfId="8652"/>
    <cellStyle name="40% - Accent5 2 2 5 2 2" xfId="10871"/>
    <cellStyle name="40% - Accent5 2 2 5 2 2 2" xfId="21434"/>
    <cellStyle name="40% - Accent5 2 2 5 2 3" xfId="13090"/>
    <cellStyle name="40% - Accent5 2 2 5 2 3 2" xfId="23653"/>
    <cellStyle name="40% - Accent5 2 2 5 2 4" xfId="15309"/>
    <cellStyle name="40% - Accent5 2 2 5 2 4 2" xfId="25872"/>
    <cellStyle name="40% - Accent5 2 2 5 2 5" xfId="19215"/>
    <cellStyle name="40% - Accent5 2 2 5 3" xfId="7919"/>
    <cellStyle name="40% - Accent5 2 2 5 3 2" xfId="10138"/>
    <cellStyle name="40% - Accent5 2 2 5 3 2 2" xfId="20701"/>
    <cellStyle name="40% - Accent5 2 2 5 3 3" xfId="12357"/>
    <cellStyle name="40% - Accent5 2 2 5 3 3 2" xfId="22920"/>
    <cellStyle name="40% - Accent5 2 2 5 3 4" xfId="14576"/>
    <cellStyle name="40% - Accent5 2 2 5 3 4 2" xfId="25139"/>
    <cellStyle name="40% - Accent5 2 2 5 3 5" xfId="18482"/>
    <cellStyle name="40% - Accent5 2 2 5 4" xfId="9395"/>
    <cellStyle name="40% - Accent5 2 2 5 4 2" xfId="19958"/>
    <cellStyle name="40% - Accent5 2 2 5 5" xfId="11614"/>
    <cellStyle name="40% - Accent5 2 2 5 5 2" xfId="22177"/>
    <cellStyle name="40% - Accent5 2 2 5 6" xfId="13833"/>
    <cellStyle name="40% - Accent5 2 2 5 6 2" xfId="24396"/>
    <cellStyle name="40% - Accent5 2 2 5 7" xfId="17733"/>
    <cellStyle name="40% - Accent5 2 2 6" xfId="1361"/>
    <cellStyle name="40% - Accent5 2 2 6 2" xfId="8653"/>
    <cellStyle name="40% - Accent5 2 2 6 2 2" xfId="10872"/>
    <cellStyle name="40% - Accent5 2 2 6 2 2 2" xfId="21435"/>
    <cellStyle name="40% - Accent5 2 2 6 2 3" xfId="13091"/>
    <cellStyle name="40% - Accent5 2 2 6 2 3 2" xfId="23654"/>
    <cellStyle name="40% - Accent5 2 2 6 2 4" xfId="15310"/>
    <cellStyle name="40% - Accent5 2 2 6 2 4 2" xfId="25873"/>
    <cellStyle name="40% - Accent5 2 2 6 2 5" xfId="19216"/>
    <cellStyle name="40% - Accent5 2 2 6 3" xfId="7920"/>
    <cellStyle name="40% - Accent5 2 2 6 3 2" xfId="10139"/>
    <cellStyle name="40% - Accent5 2 2 6 3 2 2" xfId="20702"/>
    <cellStyle name="40% - Accent5 2 2 6 3 3" xfId="12358"/>
    <cellStyle name="40% - Accent5 2 2 6 3 3 2" xfId="22921"/>
    <cellStyle name="40% - Accent5 2 2 6 3 4" xfId="14577"/>
    <cellStyle name="40% - Accent5 2 2 6 3 4 2" xfId="25140"/>
    <cellStyle name="40% - Accent5 2 2 6 3 5" xfId="18483"/>
    <cellStyle name="40% - Accent5 2 2 6 4" xfId="9396"/>
    <cellStyle name="40% - Accent5 2 2 6 4 2" xfId="19959"/>
    <cellStyle name="40% - Accent5 2 2 6 5" xfId="11615"/>
    <cellStyle name="40% - Accent5 2 2 6 5 2" xfId="22178"/>
    <cellStyle name="40% - Accent5 2 2 6 6" xfId="13834"/>
    <cellStyle name="40% - Accent5 2 2 6 6 2" xfId="24397"/>
    <cellStyle name="40% - Accent5 2 2 6 7" xfId="17734"/>
    <cellStyle name="40% - Accent5 2 2 7" xfId="1362"/>
    <cellStyle name="40% - Accent5 2 2 7 2" xfId="8654"/>
    <cellStyle name="40% - Accent5 2 2 7 2 2" xfId="10873"/>
    <cellStyle name="40% - Accent5 2 2 7 2 2 2" xfId="21436"/>
    <cellStyle name="40% - Accent5 2 2 7 2 3" xfId="13092"/>
    <cellStyle name="40% - Accent5 2 2 7 2 3 2" xfId="23655"/>
    <cellStyle name="40% - Accent5 2 2 7 2 4" xfId="15311"/>
    <cellStyle name="40% - Accent5 2 2 7 2 4 2" xfId="25874"/>
    <cellStyle name="40% - Accent5 2 2 7 2 5" xfId="19217"/>
    <cellStyle name="40% - Accent5 2 2 7 3" xfId="7921"/>
    <cellStyle name="40% - Accent5 2 2 7 3 2" xfId="10140"/>
    <cellStyle name="40% - Accent5 2 2 7 3 2 2" xfId="20703"/>
    <cellStyle name="40% - Accent5 2 2 7 3 3" xfId="12359"/>
    <cellStyle name="40% - Accent5 2 2 7 3 3 2" xfId="22922"/>
    <cellStyle name="40% - Accent5 2 2 7 3 4" xfId="14578"/>
    <cellStyle name="40% - Accent5 2 2 7 3 4 2" xfId="25141"/>
    <cellStyle name="40% - Accent5 2 2 7 3 5" xfId="18484"/>
    <cellStyle name="40% - Accent5 2 2 7 4" xfId="9397"/>
    <cellStyle name="40% - Accent5 2 2 7 4 2" xfId="19960"/>
    <cellStyle name="40% - Accent5 2 2 7 5" xfId="11616"/>
    <cellStyle name="40% - Accent5 2 2 7 5 2" xfId="22179"/>
    <cellStyle name="40% - Accent5 2 2 7 6" xfId="13835"/>
    <cellStyle name="40% - Accent5 2 2 7 6 2" xfId="24398"/>
    <cellStyle name="40% - Accent5 2 2 7 7" xfId="17735"/>
    <cellStyle name="40% - Accent5 2 2 8" xfId="1363"/>
    <cellStyle name="40% - Accent5 2 2 8 2" xfId="8655"/>
    <cellStyle name="40% - Accent5 2 2 8 2 2" xfId="10874"/>
    <cellStyle name="40% - Accent5 2 2 8 2 2 2" xfId="21437"/>
    <cellStyle name="40% - Accent5 2 2 8 2 3" xfId="13093"/>
    <cellStyle name="40% - Accent5 2 2 8 2 3 2" xfId="23656"/>
    <cellStyle name="40% - Accent5 2 2 8 2 4" xfId="15312"/>
    <cellStyle name="40% - Accent5 2 2 8 2 4 2" xfId="25875"/>
    <cellStyle name="40% - Accent5 2 2 8 2 5" xfId="19218"/>
    <cellStyle name="40% - Accent5 2 2 8 3" xfId="7922"/>
    <cellStyle name="40% - Accent5 2 2 8 3 2" xfId="10141"/>
    <cellStyle name="40% - Accent5 2 2 8 3 2 2" xfId="20704"/>
    <cellStyle name="40% - Accent5 2 2 8 3 3" xfId="12360"/>
    <cellStyle name="40% - Accent5 2 2 8 3 3 2" xfId="22923"/>
    <cellStyle name="40% - Accent5 2 2 8 3 4" xfId="14579"/>
    <cellStyle name="40% - Accent5 2 2 8 3 4 2" xfId="25142"/>
    <cellStyle name="40% - Accent5 2 2 8 3 5" xfId="18485"/>
    <cellStyle name="40% - Accent5 2 2 8 4" xfId="9398"/>
    <cellStyle name="40% - Accent5 2 2 8 4 2" xfId="19961"/>
    <cellStyle name="40% - Accent5 2 2 8 5" xfId="11617"/>
    <cellStyle name="40% - Accent5 2 2 8 5 2" xfId="22180"/>
    <cellStyle name="40% - Accent5 2 2 8 6" xfId="13836"/>
    <cellStyle name="40% - Accent5 2 2 8 6 2" xfId="24399"/>
    <cellStyle name="40% - Accent5 2 2 8 7" xfId="17736"/>
    <cellStyle name="40% - Accent5 2 2 9" xfId="1364"/>
    <cellStyle name="40% - Accent5 2 2 9 2" xfId="8656"/>
    <cellStyle name="40% - Accent5 2 2 9 2 2" xfId="10875"/>
    <cellStyle name="40% - Accent5 2 2 9 2 2 2" xfId="21438"/>
    <cellStyle name="40% - Accent5 2 2 9 2 3" xfId="13094"/>
    <cellStyle name="40% - Accent5 2 2 9 2 3 2" xfId="23657"/>
    <cellStyle name="40% - Accent5 2 2 9 2 4" xfId="15313"/>
    <cellStyle name="40% - Accent5 2 2 9 2 4 2" xfId="25876"/>
    <cellStyle name="40% - Accent5 2 2 9 2 5" xfId="19219"/>
    <cellStyle name="40% - Accent5 2 2 9 3" xfId="7923"/>
    <cellStyle name="40% - Accent5 2 2 9 3 2" xfId="10142"/>
    <cellStyle name="40% - Accent5 2 2 9 3 2 2" xfId="20705"/>
    <cellStyle name="40% - Accent5 2 2 9 3 3" xfId="12361"/>
    <cellStyle name="40% - Accent5 2 2 9 3 3 2" xfId="22924"/>
    <cellStyle name="40% - Accent5 2 2 9 3 4" xfId="14580"/>
    <cellStyle name="40% - Accent5 2 2 9 3 4 2" xfId="25143"/>
    <cellStyle name="40% - Accent5 2 2 9 3 5" xfId="18486"/>
    <cellStyle name="40% - Accent5 2 2 9 4" xfId="9399"/>
    <cellStyle name="40% - Accent5 2 2 9 4 2" xfId="19962"/>
    <cellStyle name="40% - Accent5 2 2 9 5" xfId="11618"/>
    <cellStyle name="40% - Accent5 2 2 9 5 2" xfId="22181"/>
    <cellStyle name="40% - Accent5 2 2 9 6" xfId="13837"/>
    <cellStyle name="40% - Accent5 2 2 9 6 2" xfId="24400"/>
    <cellStyle name="40% - Accent5 2 2 9 7" xfId="17737"/>
    <cellStyle name="40% - Accent5 2 3" xfId="1365"/>
    <cellStyle name="40% - Accent5 2 3 10" xfId="8657"/>
    <cellStyle name="40% - Accent5 2 3 10 2" xfId="10876"/>
    <cellStyle name="40% - Accent5 2 3 10 2 2" xfId="21439"/>
    <cellStyle name="40% - Accent5 2 3 10 3" xfId="13095"/>
    <cellStyle name="40% - Accent5 2 3 10 3 2" xfId="23658"/>
    <cellStyle name="40% - Accent5 2 3 10 4" xfId="15314"/>
    <cellStyle name="40% - Accent5 2 3 10 4 2" xfId="25877"/>
    <cellStyle name="40% - Accent5 2 3 10 5" xfId="19220"/>
    <cellStyle name="40% - Accent5 2 3 11" xfId="7924"/>
    <cellStyle name="40% - Accent5 2 3 11 2" xfId="10143"/>
    <cellStyle name="40% - Accent5 2 3 11 2 2" xfId="20706"/>
    <cellStyle name="40% - Accent5 2 3 11 3" xfId="12362"/>
    <cellStyle name="40% - Accent5 2 3 11 3 2" xfId="22925"/>
    <cellStyle name="40% - Accent5 2 3 11 4" xfId="14581"/>
    <cellStyle name="40% - Accent5 2 3 11 4 2" xfId="25144"/>
    <cellStyle name="40% - Accent5 2 3 11 5" xfId="18487"/>
    <cellStyle name="40% - Accent5 2 3 12" xfId="9400"/>
    <cellStyle name="40% - Accent5 2 3 12 2" xfId="19963"/>
    <cellStyle name="40% - Accent5 2 3 13" xfId="11619"/>
    <cellStyle name="40% - Accent5 2 3 13 2" xfId="22182"/>
    <cellStyle name="40% - Accent5 2 3 14" xfId="13838"/>
    <cellStyle name="40% - Accent5 2 3 14 2" xfId="24401"/>
    <cellStyle name="40% - Accent5 2 3 15" xfId="17738"/>
    <cellStyle name="40% - Accent5 2 3 2" xfId="1366"/>
    <cellStyle name="40% - Accent5 2 3 2 2" xfId="8658"/>
    <cellStyle name="40% - Accent5 2 3 2 2 2" xfId="10877"/>
    <cellStyle name="40% - Accent5 2 3 2 2 2 2" xfId="21440"/>
    <cellStyle name="40% - Accent5 2 3 2 2 3" xfId="13096"/>
    <cellStyle name="40% - Accent5 2 3 2 2 3 2" xfId="23659"/>
    <cellStyle name="40% - Accent5 2 3 2 2 4" xfId="15315"/>
    <cellStyle name="40% - Accent5 2 3 2 2 4 2" xfId="25878"/>
    <cellStyle name="40% - Accent5 2 3 2 2 5" xfId="19221"/>
    <cellStyle name="40% - Accent5 2 3 2 3" xfId="7925"/>
    <cellStyle name="40% - Accent5 2 3 2 3 2" xfId="10144"/>
    <cellStyle name="40% - Accent5 2 3 2 3 2 2" xfId="20707"/>
    <cellStyle name="40% - Accent5 2 3 2 3 3" xfId="12363"/>
    <cellStyle name="40% - Accent5 2 3 2 3 3 2" xfId="22926"/>
    <cellStyle name="40% - Accent5 2 3 2 3 4" xfId="14582"/>
    <cellStyle name="40% - Accent5 2 3 2 3 4 2" xfId="25145"/>
    <cellStyle name="40% - Accent5 2 3 2 3 5" xfId="18488"/>
    <cellStyle name="40% - Accent5 2 3 2 4" xfId="9401"/>
    <cellStyle name="40% - Accent5 2 3 2 4 2" xfId="19964"/>
    <cellStyle name="40% - Accent5 2 3 2 5" xfId="11620"/>
    <cellStyle name="40% - Accent5 2 3 2 5 2" xfId="22183"/>
    <cellStyle name="40% - Accent5 2 3 2 6" xfId="13839"/>
    <cellStyle name="40% - Accent5 2 3 2 6 2" xfId="24402"/>
    <cellStyle name="40% - Accent5 2 3 2 7" xfId="17739"/>
    <cellStyle name="40% - Accent5 2 3 3" xfId="1367"/>
    <cellStyle name="40% - Accent5 2 3 3 2" xfId="8659"/>
    <cellStyle name="40% - Accent5 2 3 3 2 2" xfId="10878"/>
    <cellStyle name="40% - Accent5 2 3 3 2 2 2" xfId="21441"/>
    <cellStyle name="40% - Accent5 2 3 3 2 3" xfId="13097"/>
    <cellStyle name="40% - Accent5 2 3 3 2 3 2" xfId="23660"/>
    <cellStyle name="40% - Accent5 2 3 3 2 4" xfId="15316"/>
    <cellStyle name="40% - Accent5 2 3 3 2 4 2" xfId="25879"/>
    <cellStyle name="40% - Accent5 2 3 3 2 5" xfId="19222"/>
    <cellStyle name="40% - Accent5 2 3 3 3" xfId="7926"/>
    <cellStyle name="40% - Accent5 2 3 3 3 2" xfId="10145"/>
    <cellStyle name="40% - Accent5 2 3 3 3 2 2" xfId="20708"/>
    <cellStyle name="40% - Accent5 2 3 3 3 3" xfId="12364"/>
    <cellStyle name="40% - Accent5 2 3 3 3 3 2" xfId="22927"/>
    <cellStyle name="40% - Accent5 2 3 3 3 4" xfId="14583"/>
    <cellStyle name="40% - Accent5 2 3 3 3 4 2" xfId="25146"/>
    <cellStyle name="40% - Accent5 2 3 3 3 5" xfId="18489"/>
    <cellStyle name="40% - Accent5 2 3 3 4" xfId="9402"/>
    <cellStyle name="40% - Accent5 2 3 3 4 2" xfId="19965"/>
    <cellStyle name="40% - Accent5 2 3 3 5" xfId="11621"/>
    <cellStyle name="40% - Accent5 2 3 3 5 2" xfId="22184"/>
    <cellStyle name="40% - Accent5 2 3 3 6" xfId="13840"/>
    <cellStyle name="40% - Accent5 2 3 3 6 2" xfId="24403"/>
    <cellStyle name="40% - Accent5 2 3 3 7" xfId="17740"/>
    <cellStyle name="40% - Accent5 2 3 4" xfId="1368"/>
    <cellStyle name="40% - Accent5 2 3 4 2" xfId="8660"/>
    <cellStyle name="40% - Accent5 2 3 4 2 2" xfId="10879"/>
    <cellStyle name="40% - Accent5 2 3 4 2 2 2" xfId="21442"/>
    <cellStyle name="40% - Accent5 2 3 4 2 3" xfId="13098"/>
    <cellStyle name="40% - Accent5 2 3 4 2 3 2" xfId="23661"/>
    <cellStyle name="40% - Accent5 2 3 4 2 4" xfId="15317"/>
    <cellStyle name="40% - Accent5 2 3 4 2 4 2" xfId="25880"/>
    <cellStyle name="40% - Accent5 2 3 4 2 5" xfId="19223"/>
    <cellStyle name="40% - Accent5 2 3 4 3" xfId="7927"/>
    <cellStyle name="40% - Accent5 2 3 4 3 2" xfId="10146"/>
    <cellStyle name="40% - Accent5 2 3 4 3 2 2" xfId="20709"/>
    <cellStyle name="40% - Accent5 2 3 4 3 3" xfId="12365"/>
    <cellStyle name="40% - Accent5 2 3 4 3 3 2" xfId="22928"/>
    <cellStyle name="40% - Accent5 2 3 4 3 4" xfId="14584"/>
    <cellStyle name="40% - Accent5 2 3 4 3 4 2" xfId="25147"/>
    <cellStyle name="40% - Accent5 2 3 4 3 5" xfId="18490"/>
    <cellStyle name="40% - Accent5 2 3 4 4" xfId="9403"/>
    <cellStyle name="40% - Accent5 2 3 4 4 2" xfId="19966"/>
    <cellStyle name="40% - Accent5 2 3 4 5" xfId="11622"/>
    <cellStyle name="40% - Accent5 2 3 4 5 2" xfId="22185"/>
    <cellStyle name="40% - Accent5 2 3 4 6" xfId="13841"/>
    <cellStyle name="40% - Accent5 2 3 4 6 2" xfId="24404"/>
    <cellStyle name="40% - Accent5 2 3 4 7" xfId="17741"/>
    <cellStyle name="40% - Accent5 2 3 5" xfId="1369"/>
    <cellStyle name="40% - Accent5 2 3 5 2" xfId="8661"/>
    <cellStyle name="40% - Accent5 2 3 5 2 2" xfId="10880"/>
    <cellStyle name="40% - Accent5 2 3 5 2 2 2" xfId="21443"/>
    <cellStyle name="40% - Accent5 2 3 5 2 3" xfId="13099"/>
    <cellStyle name="40% - Accent5 2 3 5 2 3 2" xfId="23662"/>
    <cellStyle name="40% - Accent5 2 3 5 2 4" xfId="15318"/>
    <cellStyle name="40% - Accent5 2 3 5 2 4 2" xfId="25881"/>
    <cellStyle name="40% - Accent5 2 3 5 2 5" xfId="19224"/>
    <cellStyle name="40% - Accent5 2 3 5 3" xfId="7928"/>
    <cellStyle name="40% - Accent5 2 3 5 3 2" xfId="10147"/>
    <cellStyle name="40% - Accent5 2 3 5 3 2 2" xfId="20710"/>
    <cellStyle name="40% - Accent5 2 3 5 3 3" xfId="12366"/>
    <cellStyle name="40% - Accent5 2 3 5 3 3 2" xfId="22929"/>
    <cellStyle name="40% - Accent5 2 3 5 3 4" xfId="14585"/>
    <cellStyle name="40% - Accent5 2 3 5 3 4 2" xfId="25148"/>
    <cellStyle name="40% - Accent5 2 3 5 3 5" xfId="18491"/>
    <cellStyle name="40% - Accent5 2 3 5 4" xfId="9404"/>
    <cellStyle name="40% - Accent5 2 3 5 4 2" xfId="19967"/>
    <cellStyle name="40% - Accent5 2 3 5 5" xfId="11623"/>
    <cellStyle name="40% - Accent5 2 3 5 5 2" xfId="22186"/>
    <cellStyle name="40% - Accent5 2 3 5 6" xfId="13842"/>
    <cellStyle name="40% - Accent5 2 3 5 6 2" xfId="24405"/>
    <cellStyle name="40% - Accent5 2 3 5 7" xfId="17742"/>
    <cellStyle name="40% - Accent5 2 3 6" xfId="1370"/>
    <cellStyle name="40% - Accent5 2 3 6 2" xfId="8662"/>
    <cellStyle name="40% - Accent5 2 3 6 2 2" xfId="10881"/>
    <cellStyle name="40% - Accent5 2 3 6 2 2 2" xfId="21444"/>
    <cellStyle name="40% - Accent5 2 3 6 2 3" xfId="13100"/>
    <cellStyle name="40% - Accent5 2 3 6 2 3 2" xfId="23663"/>
    <cellStyle name="40% - Accent5 2 3 6 2 4" xfId="15319"/>
    <cellStyle name="40% - Accent5 2 3 6 2 4 2" xfId="25882"/>
    <cellStyle name="40% - Accent5 2 3 6 2 5" xfId="19225"/>
    <cellStyle name="40% - Accent5 2 3 6 3" xfId="7929"/>
    <cellStyle name="40% - Accent5 2 3 6 3 2" xfId="10148"/>
    <cellStyle name="40% - Accent5 2 3 6 3 2 2" xfId="20711"/>
    <cellStyle name="40% - Accent5 2 3 6 3 3" xfId="12367"/>
    <cellStyle name="40% - Accent5 2 3 6 3 3 2" xfId="22930"/>
    <cellStyle name="40% - Accent5 2 3 6 3 4" xfId="14586"/>
    <cellStyle name="40% - Accent5 2 3 6 3 4 2" xfId="25149"/>
    <cellStyle name="40% - Accent5 2 3 6 3 5" xfId="18492"/>
    <cellStyle name="40% - Accent5 2 3 6 4" xfId="9405"/>
    <cellStyle name="40% - Accent5 2 3 6 4 2" xfId="19968"/>
    <cellStyle name="40% - Accent5 2 3 6 5" xfId="11624"/>
    <cellStyle name="40% - Accent5 2 3 6 5 2" xfId="22187"/>
    <cellStyle name="40% - Accent5 2 3 6 6" xfId="13843"/>
    <cellStyle name="40% - Accent5 2 3 6 6 2" xfId="24406"/>
    <cellStyle name="40% - Accent5 2 3 6 7" xfId="17743"/>
    <cellStyle name="40% - Accent5 2 3 7" xfId="1371"/>
    <cellStyle name="40% - Accent5 2 3 7 2" xfId="8663"/>
    <cellStyle name="40% - Accent5 2 3 7 2 2" xfId="10882"/>
    <cellStyle name="40% - Accent5 2 3 7 2 2 2" xfId="21445"/>
    <cellStyle name="40% - Accent5 2 3 7 2 3" xfId="13101"/>
    <cellStyle name="40% - Accent5 2 3 7 2 3 2" xfId="23664"/>
    <cellStyle name="40% - Accent5 2 3 7 2 4" xfId="15320"/>
    <cellStyle name="40% - Accent5 2 3 7 2 4 2" xfId="25883"/>
    <cellStyle name="40% - Accent5 2 3 7 2 5" xfId="19226"/>
    <cellStyle name="40% - Accent5 2 3 7 3" xfId="7930"/>
    <cellStyle name="40% - Accent5 2 3 7 3 2" xfId="10149"/>
    <cellStyle name="40% - Accent5 2 3 7 3 2 2" xfId="20712"/>
    <cellStyle name="40% - Accent5 2 3 7 3 3" xfId="12368"/>
    <cellStyle name="40% - Accent5 2 3 7 3 3 2" xfId="22931"/>
    <cellStyle name="40% - Accent5 2 3 7 3 4" xfId="14587"/>
    <cellStyle name="40% - Accent5 2 3 7 3 4 2" xfId="25150"/>
    <cellStyle name="40% - Accent5 2 3 7 3 5" xfId="18493"/>
    <cellStyle name="40% - Accent5 2 3 7 4" xfId="9406"/>
    <cellStyle name="40% - Accent5 2 3 7 4 2" xfId="19969"/>
    <cellStyle name="40% - Accent5 2 3 7 5" xfId="11625"/>
    <cellStyle name="40% - Accent5 2 3 7 5 2" xfId="22188"/>
    <cellStyle name="40% - Accent5 2 3 7 6" xfId="13844"/>
    <cellStyle name="40% - Accent5 2 3 7 6 2" xfId="24407"/>
    <cellStyle name="40% - Accent5 2 3 7 7" xfId="17744"/>
    <cellStyle name="40% - Accent5 2 3 8" xfId="1372"/>
    <cellStyle name="40% - Accent5 2 3 8 2" xfId="8664"/>
    <cellStyle name="40% - Accent5 2 3 8 2 2" xfId="10883"/>
    <cellStyle name="40% - Accent5 2 3 8 2 2 2" xfId="21446"/>
    <cellStyle name="40% - Accent5 2 3 8 2 3" xfId="13102"/>
    <cellStyle name="40% - Accent5 2 3 8 2 3 2" xfId="23665"/>
    <cellStyle name="40% - Accent5 2 3 8 2 4" xfId="15321"/>
    <cellStyle name="40% - Accent5 2 3 8 2 4 2" xfId="25884"/>
    <cellStyle name="40% - Accent5 2 3 8 2 5" xfId="19227"/>
    <cellStyle name="40% - Accent5 2 3 8 3" xfId="7931"/>
    <cellStyle name="40% - Accent5 2 3 8 3 2" xfId="10150"/>
    <cellStyle name="40% - Accent5 2 3 8 3 2 2" xfId="20713"/>
    <cellStyle name="40% - Accent5 2 3 8 3 3" xfId="12369"/>
    <cellStyle name="40% - Accent5 2 3 8 3 3 2" xfId="22932"/>
    <cellStyle name="40% - Accent5 2 3 8 3 4" xfId="14588"/>
    <cellStyle name="40% - Accent5 2 3 8 3 4 2" xfId="25151"/>
    <cellStyle name="40% - Accent5 2 3 8 3 5" xfId="18494"/>
    <cellStyle name="40% - Accent5 2 3 8 4" xfId="9407"/>
    <cellStyle name="40% - Accent5 2 3 8 4 2" xfId="19970"/>
    <cellStyle name="40% - Accent5 2 3 8 5" xfId="11626"/>
    <cellStyle name="40% - Accent5 2 3 8 5 2" xfId="22189"/>
    <cellStyle name="40% - Accent5 2 3 8 6" xfId="13845"/>
    <cellStyle name="40% - Accent5 2 3 8 6 2" xfId="24408"/>
    <cellStyle name="40% - Accent5 2 3 8 7" xfId="17745"/>
    <cellStyle name="40% - Accent5 2 3 9" xfId="1373"/>
    <cellStyle name="40% - Accent5 2 3 9 2" xfId="8665"/>
    <cellStyle name="40% - Accent5 2 3 9 2 2" xfId="10884"/>
    <cellStyle name="40% - Accent5 2 3 9 2 2 2" xfId="21447"/>
    <cellStyle name="40% - Accent5 2 3 9 2 3" xfId="13103"/>
    <cellStyle name="40% - Accent5 2 3 9 2 3 2" xfId="23666"/>
    <cellStyle name="40% - Accent5 2 3 9 2 4" xfId="15322"/>
    <cellStyle name="40% - Accent5 2 3 9 2 4 2" xfId="25885"/>
    <cellStyle name="40% - Accent5 2 3 9 2 5" xfId="19228"/>
    <cellStyle name="40% - Accent5 2 3 9 3" xfId="7932"/>
    <cellStyle name="40% - Accent5 2 3 9 3 2" xfId="10151"/>
    <cellStyle name="40% - Accent5 2 3 9 3 2 2" xfId="20714"/>
    <cellStyle name="40% - Accent5 2 3 9 3 3" xfId="12370"/>
    <cellStyle name="40% - Accent5 2 3 9 3 3 2" xfId="22933"/>
    <cellStyle name="40% - Accent5 2 3 9 3 4" xfId="14589"/>
    <cellStyle name="40% - Accent5 2 3 9 3 4 2" xfId="25152"/>
    <cellStyle name="40% - Accent5 2 3 9 3 5" xfId="18495"/>
    <cellStyle name="40% - Accent5 2 3 9 4" xfId="9408"/>
    <cellStyle name="40% - Accent5 2 3 9 4 2" xfId="19971"/>
    <cellStyle name="40% - Accent5 2 3 9 5" xfId="11627"/>
    <cellStyle name="40% - Accent5 2 3 9 5 2" xfId="22190"/>
    <cellStyle name="40% - Accent5 2 3 9 6" xfId="13846"/>
    <cellStyle name="40% - Accent5 2 3 9 6 2" xfId="24409"/>
    <cellStyle name="40% - Accent5 2 3 9 7" xfId="17746"/>
    <cellStyle name="40% - Accent5 2 4" xfId="1374"/>
    <cellStyle name="40% - Accent5 2 4 10" xfId="8666"/>
    <cellStyle name="40% - Accent5 2 4 10 2" xfId="10885"/>
    <cellStyle name="40% - Accent5 2 4 10 2 2" xfId="21448"/>
    <cellStyle name="40% - Accent5 2 4 10 3" xfId="13104"/>
    <cellStyle name="40% - Accent5 2 4 10 3 2" xfId="23667"/>
    <cellStyle name="40% - Accent5 2 4 10 4" xfId="15323"/>
    <cellStyle name="40% - Accent5 2 4 10 4 2" xfId="25886"/>
    <cellStyle name="40% - Accent5 2 4 10 5" xfId="19229"/>
    <cellStyle name="40% - Accent5 2 4 11" xfId="7933"/>
    <cellStyle name="40% - Accent5 2 4 11 2" xfId="10152"/>
    <cellStyle name="40% - Accent5 2 4 11 2 2" xfId="20715"/>
    <cellStyle name="40% - Accent5 2 4 11 3" xfId="12371"/>
    <cellStyle name="40% - Accent5 2 4 11 3 2" xfId="22934"/>
    <cellStyle name="40% - Accent5 2 4 11 4" xfId="14590"/>
    <cellStyle name="40% - Accent5 2 4 11 4 2" xfId="25153"/>
    <cellStyle name="40% - Accent5 2 4 11 5" xfId="18496"/>
    <cellStyle name="40% - Accent5 2 4 12" xfId="9409"/>
    <cellStyle name="40% - Accent5 2 4 12 2" xfId="19972"/>
    <cellStyle name="40% - Accent5 2 4 13" xfId="11628"/>
    <cellStyle name="40% - Accent5 2 4 13 2" xfId="22191"/>
    <cellStyle name="40% - Accent5 2 4 14" xfId="13847"/>
    <cellStyle name="40% - Accent5 2 4 14 2" xfId="24410"/>
    <cellStyle name="40% - Accent5 2 4 15" xfId="17747"/>
    <cellStyle name="40% - Accent5 2 4 2" xfId="1375"/>
    <cellStyle name="40% - Accent5 2 4 2 2" xfId="8667"/>
    <cellStyle name="40% - Accent5 2 4 2 2 2" xfId="10886"/>
    <cellStyle name="40% - Accent5 2 4 2 2 2 2" xfId="21449"/>
    <cellStyle name="40% - Accent5 2 4 2 2 3" xfId="13105"/>
    <cellStyle name="40% - Accent5 2 4 2 2 3 2" xfId="23668"/>
    <cellStyle name="40% - Accent5 2 4 2 2 4" xfId="15324"/>
    <cellStyle name="40% - Accent5 2 4 2 2 4 2" xfId="25887"/>
    <cellStyle name="40% - Accent5 2 4 2 2 5" xfId="19230"/>
    <cellStyle name="40% - Accent5 2 4 2 3" xfId="7934"/>
    <cellStyle name="40% - Accent5 2 4 2 3 2" xfId="10153"/>
    <cellStyle name="40% - Accent5 2 4 2 3 2 2" xfId="20716"/>
    <cellStyle name="40% - Accent5 2 4 2 3 3" xfId="12372"/>
    <cellStyle name="40% - Accent5 2 4 2 3 3 2" xfId="22935"/>
    <cellStyle name="40% - Accent5 2 4 2 3 4" xfId="14591"/>
    <cellStyle name="40% - Accent5 2 4 2 3 4 2" xfId="25154"/>
    <cellStyle name="40% - Accent5 2 4 2 3 5" xfId="18497"/>
    <cellStyle name="40% - Accent5 2 4 2 4" xfId="9410"/>
    <cellStyle name="40% - Accent5 2 4 2 4 2" xfId="19973"/>
    <cellStyle name="40% - Accent5 2 4 2 5" xfId="11629"/>
    <cellStyle name="40% - Accent5 2 4 2 5 2" xfId="22192"/>
    <cellStyle name="40% - Accent5 2 4 2 6" xfId="13848"/>
    <cellStyle name="40% - Accent5 2 4 2 6 2" xfId="24411"/>
    <cellStyle name="40% - Accent5 2 4 2 7" xfId="17748"/>
    <cellStyle name="40% - Accent5 2 4 3" xfId="1376"/>
    <cellStyle name="40% - Accent5 2 4 3 2" xfId="8668"/>
    <cellStyle name="40% - Accent5 2 4 3 2 2" xfId="10887"/>
    <cellStyle name="40% - Accent5 2 4 3 2 2 2" xfId="21450"/>
    <cellStyle name="40% - Accent5 2 4 3 2 3" xfId="13106"/>
    <cellStyle name="40% - Accent5 2 4 3 2 3 2" xfId="23669"/>
    <cellStyle name="40% - Accent5 2 4 3 2 4" xfId="15325"/>
    <cellStyle name="40% - Accent5 2 4 3 2 4 2" xfId="25888"/>
    <cellStyle name="40% - Accent5 2 4 3 2 5" xfId="19231"/>
    <cellStyle name="40% - Accent5 2 4 3 3" xfId="7935"/>
    <cellStyle name="40% - Accent5 2 4 3 3 2" xfId="10154"/>
    <cellStyle name="40% - Accent5 2 4 3 3 2 2" xfId="20717"/>
    <cellStyle name="40% - Accent5 2 4 3 3 3" xfId="12373"/>
    <cellStyle name="40% - Accent5 2 4 3 3 3 2" xfId="22936"/>
    <cellStyle name="40% - Accent5 2 4 3 3 4" xfId="14592"/>
    <cellStyle name="40% - Accent5 2 4 3 3 4 2" xfId="25155"/>
    <cellStyle name="40% - Accent5 2 4 3 3 5" xfId="18498"/>
    <cellStyle name="40% - Accent5 2 4 3 4" xfId="9411"/>
    <cellStyle name="40% - Accent5 2 4 3 4 2" xfId="19974"/>
    <cellStyle name="40% - Accent5 2 4 3 5" xfId="11630"/>
    <cellStyle name="40% - Accent5 2 4 3 5 2" xfId="22193"/>
    <cellStyle name="40% - Accent5 2 4 3 6" xfId="13849"/>
    <cellStyle name="40% - Accent5 2 4 3 6 2" xfId="24412"/>
    <cellStyle name="40% - Accent5 2 4 3 7" xfId="17749"/>
    <cellStyle name="40% - Accent5 2 4 4" xfId="1377"/>
    <cellStyle name="40% - Accent5 2 4 4 2" xfId="8669"/>
    <cellStyle name="40% - Accent5 2 4 4 2 2" xfId="10888"/>
    <cellStyle name="40% - Accent5 2 4 4 2 2 2" xfId="21451"/>
    <cellStyle name="40% - Accent5 2 4 4 2 3" xfId="13107"/>
    <cellStyle name="40% - Accent5 2 4 4 2 3 2" xfId="23670"/>
    <cellStyle name="40% - Accent5 2 4 4 2 4" xfId="15326"/>
    <cellStyle name="40% - Accent5 2 4 4 2 4 2" xfId="25889"/>
    <cellStyle name="40% - Accent5 2 4 4 2 5" xfId="19232"/>
    <cellStyle name="40% - Accent5 2 4 4 3" xfId="7936"/>
    <cellStyle name="40% - Accent5 2 4 4 3 2" xfId="10155"/>
    <cellStyle name="40% - Accent5 2 4 4 3 2 2" xfId="20718"/>
    <cellStyle name="40% - Accent5 2 4 4 3 3" xfId="12374"/>
    <cellStyle name="40% - Accent5 2 4 4 3 3 2" xfId="22937"/>
    <cellStyle name="40% - Accent5 2 4 4 3 4" xfId="14593"/>
    <cellStyle name="40% - Accent5 2 4 4 3 4 2" xfId="25156"/>
    <cellStyle name="40% - Accent5 2 4 4 3 5" xfId="18499"/>
    <cellStyle name="40% - Accent5 2 4 4 4" xfId="9412"/>
    <cellStyle name="40% - Accent5 2 4 4 4 2" xfId="19975"/>
    <cellStyle name="40% - Accent5 2 4 4 5" xfId="11631"/>
    <cellStyle name="40% - Accent5 2 4 4 5 2" xfId="22194"/>
    <cellStyle name="40% - Accent5 2 4 4 6" xfId="13850"/>
    <cellStyle name="40% - Accent5 2 4 4 6 2" xfId="24413"/>
    <cellStyle name="40% - Accent5 2 4 4 7" xfId="17750"/>
    <cellStyle name="40% - Accent5 2 4 5" xfId="1378"/>
    <cellStyle name="40% - Accent5 2 4 5 2" xfId="8670"/>
    <cellStyle name="40% - Accent5 2 4 5 2 2" xfId="10889"/>
    <cellStyle name="40% - Accent5 2 4 5 2 2 2" xfId="21452"/>
    <cellStyle name="40% - Accent5 2 4 5 2 3" xfId="13108"/>
    <cellStyle name="40% - Accent5 2 4 5 2 3 2" xfId="23671"/>
    <cellStyle name="40% - Accent5 2 4 5 2 4" xfId="15327"/>
    <cellStyle name="40% - Accent5 2 4 5 2 4 2" xfId="25890"/>
    <cellStyle name="40% - Accent5 2 4 5 2 5" xfId="19233"/>
    <cellStyle name="40% - Accent5 2 4 5 3" xfId="7937"/>
    <cellStyle name="40% - Accent5 2 4 5 3 2" xfId="10156"/>
    <cellStyle name="40% - Accent5 2 4 5 3 2 2" xfId="20719"/>
    <cellStyle name="40% - Accent5 2 4 5 3 3" xfId="12375"/>
    <cellStyle name="40% - Accent5 2 4 5 3 3 2" xfId="22938"/>
    <cellStyle name="40% - Accent5 2 4 5 3 4" xfId="14594"/>
    <cellStyle name="40% - Accent5 2 4 5 3 4 2" xfId="25157"/>
    <cellStyle name="40% - Accent5 2 4 5 3 5" xfId="18500"/>
    <cellStyle name="40% - Accent5 2 4 5 4" xfId="9413"/>
    <cellStyle name="40% - Accent5 2 4 5 4 2" xfId="19976"/>
    <cellStyle name="40% - Accent5 2 4 5 5" xfId="11632"/>
    <cellStyle name="40% - Accent5 2 4 5 5 2" xfId="22195"/>
    <cellStyle name="40% - Accent5 2 4 5 6" xfId="13851"/>
    <cellStyle name="40% - Accent5 2 4 5 6 2" xfId="24414"/>
    <cellStyle name="40% - Accent5 2 4 5 7" xfId="17751"/>
    <cellStyle name="40% - Accent5 2 4 6" xfId="1379"/>
    <cellStyle name="40% - Accent5 2 4 6 2" xfId="8671"/>
    <cellStyle name="40% - Accent5 2 4 6 2 2" xfId="10890"/>
    <cellStyle name="40% - Accent5 2 4 6 2 2 2" xfId="21453"/>
    <cellStyle name="40% - Accent5 2 4 6 2 3" xfId="13109"/>
    <cellStyle name="40% - Accent5 2 4 6 2 3 2" xfId="23672"/>
    <cellStyle name="40% - Accent5 2 4 6 2 4" xfId="15328"/>
    <cellStyle name="40% - Accent5 2 4 6 2 4 2" xfId="25891"/>
    <cellStyle name="40% - Accent5 2 4 6 2 5" xfId="19234"/>
    <cellStyle name="40% - Accent5 2 4 6 3" xfId="7938"/>
    <cellStyle name="40% - Accent5 2 4 6 3 2" xfId="10157"/>
    <cellStyle name="40% - Accent5 2 4 6 3 2 2" xfId="20720"/>
    <cellStyle name="40% - Accent5 2 4 6 3 3" xfId="12376"/>
    <cellStyle name="40% - Accent5 2 4 6 3 3 2" xfId="22939"/>
    <cellStyle name="40% - Accent5 2 4 6 3 4" xfId="14595"/>
    <cellStyle name="40% - Accent5 2 4 6 3 4 2" xfId="25158"/>
    <cellStyle name="40% - Accent5 2 4 6 3 5" xfId="18501"/>
    <cellStyle name="40% - Accent5 2 4 6 4" xfId="9414"/>
    <cellStyle name="40% - Accent5 2 4 6 4 2" xfId="19977"/>
    <cellStyle name="40% - Accent5 2 4 6 5" xfId="11633"/>
    <cellStyle name="40% - Accent5 2 4 6 5 2" xfId="22196"/>
    <cellStyle name="40% - Accent5 2 4 6 6" xfId="13852"/>
    <cellStyle name="40% - Accent5 2 4 6 6 2" xfId="24415"/>
    <cellStyle name="40% - Accent5 2 4 6 7" xfId="17752"/>
    <cellStyle name="40% - Accent5 2 4 7" xfId="1380"/>
    <cellStyle name="40% - Accent5 2 4 7 2" xfId="8672"/>
    <cellStyle name="40% - Accent5 2 4 7 2 2" xfId="10891"/>
    <cellStyle name="40% - Accent5 2 4 7 2 2 2" xfId="21454"/>
    <cellStyle name="40% - Accent5 2 4 7 2 3" xfId="13110"/>
    <cellStyle name="40% - Accent5 2 4 7 2 3 2" xfId="23673"/>
    <cellStyle name="40% - Accent5 2 4 7 2 4" xfId="15329"/>
    <cellStyle name="40% - Accent5 2 4 7 2 4 2" xfId="25892"/>
    <cellStyle name="40% - Accent5 2 4 7 2 5" xfId="19235"/>
    <cellStyle name="40% - Accent5 2 4 7 3" xfId="7939"/>
    <cellStyle name="40% - Accent5 2 4 7 3 2" xfId="10158"/>
    <cellStyle name="40% - Accent5 2 4 7 3 2 2" xfId="20721"/>
    <cellStyle name="40% - Accent5 2 4 7 3 3" xfId="12377"/>
    <cellStyle name="40% - Accent5 2 4 7 3 3 2" xfId="22940"/>
    <cellStyle name="40% - Accent5 2 4 7 3 4" xfId="14596"/>
    <cellStyle name="40% - Accent5 2 4 7 3 4 2" xfId="25159"/>
    <cellStyle name="40% - Accent5 2 4 7 3 5" xfId="18502"/>
    <cellStyle name="40% - Accent5 2 4 7 4" xfId="9415"/>
    <cellStyle name="40% - Accent5 2 4 7 4 2" xfId="19978"/>
    <cellStyle name="40% - Accent5 2 4 7 5" xfId="11634"/>
    <cellStyle name="40% - Accent5 2 4 7 5 2" xfId="22197"/>
    <cellStyle name="40% - Accent5 2 4 7 6" xfId="13853"/>
    <cellStyle name="40% - Accent5 2 4 7 6 2" xfId="24416"/>
    <cellStyle name="40% - Accent5 2 4 7 7" xfId="17753"/>
    <cellStyle name="40% - Accent5 2 4 8" xfId="1381"/>
    <cellStyle name="40% - Accent5 2 4 8 2" xfId="8673"/>
    <cellStyle name="40% - Accent5 2 4 8 2 2" xfId="10892"/>
    <cellStyle name="40% - Accent5 2 4 8 2 2 2" xfId="21455"/>
    <cellStyle name="40% - Accent5 2 4 8 2 3" xfId="13111"/>
    <cellStyle name="40% - Accent5 2 4 8 2 3 2" xfId="23674"/>
    <cellStyle name="40% - Accent5 2 4 8 2 4" xfId="15330"/>
    <cellStyle name="40% - Accent5 2 4 8 2 4 2" xfId="25893"/>
    <cellStyle name="40% - Accent5 2 4 8 2 5" xfId="19236"/>
    <cellStyle name="40% - Accent5 2 4 8 3" xfId="7940"/>
    <cellStyle name="40% - Accent5 2 4 8 3 2" xfId="10159"/>
    <cellStyle name="40% - Accent5 2 4 8 3 2 2" xfId="20722"/>
    <cellStyle name="40% - Accent5 2 4 8 3 3" xfId="12378"/>
    <cellStyle name="40% - Accent5 2 4 8 3 3 2" xfId="22941"/>
    <cellStyle name="40% - Accent5 2 4 8 3 4" xfId="14597"/>
    <cellStyle name="40% - Accent5 2 4 8 3 4 2" xfId="25160"/>
    <cellStyle name="40% - Accent5 2 4 8 3 5" xfId="18503"/>
    <cellStyle name="40% - Accent5 2 4 8 4" xfId="9416"/>
    <cellStyle name="40% - Accent5 2 4 8 4 2" xfId="19979"/>
    <cellStyle name="40% - Accent5 2 4 8 5" xfId="11635"/>
    <cellStyle name="40% - Accent5 2 4 8 5 2" xfId="22198"/>
    <cellStyle name="40% - Accent5 2 4 8 6" xfId="13854"/>
    <cellStyle name="40% - Accent5 2 4 8 6 2" xfId="24417"/>
    <cellStyle name="40% - Accent5 2 4 8 7" xfId="17754"/>
    <cellStyle name="40% - Accent5 2 4 9" xfId="1382"/>
    <cellStyle name="40% - Accent5 2 4 9 2" xfId="8674"/>
    <cellStyle name="40% - Accent5 2 4 9 2 2" xfId="10893"/>
    <cellStyle name="40% - Accent5 2 4 9 2 2 2" xfId="21456"/>
    <cellStyle name="40% - Accent5 2 4 9 2 3" xfId="13112"/>
    <cellStyle name="40% - Accent5 2 4 9 2 3 2" xfId="23675"/>
    <cellStyle name="40% - Accent5 2 4 9 2 4" xfId="15331"/>
    <cellStyle name="40% - Accent5 2 4 9 2 4 2" xfId="25894"/>
    <cellStyle name="40% - Accent5 2 4 9 2 5" xfId="19237"/>
    <cellStyle name="40% - Accent5 2 4 9 3" xfId="7941"/>
    <cellStyle name="40% - Accent5 2 4 9 3 2" xfId="10160"/>
    <cellStyle name="40% - Accent5 2 4 9 3 2 2" xfId="20723"/>
    <cellStyle name="40% - Accent5 2 4 9 3 3" xfId="12379"/>
    <cellStyle name="40% - Accent5 2 4 9 3 3 2" xfId="22942"/>
    <cellStyle name="40% - Accent5 2 4 9 3 4" xfId="14598"/>
    <cellStyle name="40% - Accent5 2 4 9 3 4 2" xfId="25161"/>
    <cellStyle name="40% - Accent5 2 4 9 3 5" xfId="18504"/>
    <cellStyle name="40% - Accent5 2 4 9 4" xfId="9417"/>
    <cellStyle name="40% - Accent5 2 4 9 4 2" xfId="19980"/>
    <cellStyle name="40% - Accent5 2 4 9 5" xfId="11636"/>
    <cellStyle name="40% - Accent5 2 4 9 5 2" xfId="22199"/>
    <cellStyle name="40% - Accent5 2 4 9 6" xfId="13855"/>
    <cellStyle name="40% - Accent5 2 4 9 6 2" xfId="24418"/>
    <cellStyle name="40% - Accent5 2 4 9 7" xfId="17755"/>
    <cellStyle name="40% - Accent5 2 5" xfId="1383"/>
    <cellStyle name="40% - Accent5 2 5 10" xfId="8675"/>
    <cellStyle name="40% - Accent5 2 5 10 2" xfId="10894"/>
    <cellStyle name="40% - Accent5 2 5 10 2 2" xfId="21457"/>
    <cellStyle name="40% - Accent5 2 5 10 3" xfId="13113"/>
    <cellStyle name="40% - Accent5 2 5 10 3 2" xfId="23676"/>
    <cellStyle name="40% - Accent5 2 5 10 4" xfId="15332"/>
    <cellStyle name="40% - Accent5 2 5 10 4 2" xfId="25895"/>
    <cellStyle name="40% - Accent5 2 5 10 5" xfId="19238"/>
    <cellStyle name="40% - Accent5 2 5 11" xfId="7942"/>
    <cellStyle name="40% - Accent5 2 5 11 2" xfId="10161"/>
    <cellStyle name="40% - Accent5 2 5 11 2 2" xfId="20724"/>
    <cellStyle name="40% - Accent5 2 5 11 3" xfId="12380"/>
    <cellStyle name="40% - Accent5 2 5 11 3 2" xfId="22943"/>
    <cellStyle name="40% - Accent5 2 5 11 4" xfId="14599"/>
    <cellStyle name="40% - Accent5 2 5 11 4 2" xfId="25162"/>
    <cellStyle name="40% - Accent5 2 5 11 5" xfId="18505"/>
    <cellStyle name="40% - Accent5 2 5 12" xfId="9418"/>
    <cellStyle name="40% - Accent5 2 5 12 2" xfId="19981"/>
    <cellStyle name="40% - Accent5 2 5 13" xfId="11637"/>
    <cellStyle name="40% - Accent5 2 5 13 2" xfId="22200"/>
    <cellStyle name="40% - Accent5 2 5 14" xfId="13856"/>
    <cellStyle name="40% - Accent5 2 5 14 2" xfId="24419"/>
    <cellStyle name="40% - Accent5 2 5 15" xfId="17756"/>
    <cellStyle name="40% - Accent5 2 5 2" xfId="1384"/>
    <cellStyle name="40% - Accent5 2 5 2 2" xfId="8676"/>
    <cellStyle name="40% - Accent5 2 5 2 2 2" xfId="10895"/>
    <cellStyle name="40% - Accent5 2 5 2 2 2 2" xfId="21458"/>
    <cellStyle name="40% - Accent5 2 5 2 2 3" xfId="13114"/>
    <cellStyle name="40% - Accent5 2 5 2 2 3 2" xfId="23677"/>
    <cellStyle name="40% - Accent5 2 5 2 2 4" xfId="15333"/>
    <cellStyle name="40% - Accent5 2 5 2 2 4 2" xfId="25896"/>
    <cellStyle name="40% - Accent5 2 5 2 2 5" xfId="19239"/>
    <cellStyle name="40% - Accent5 2 5 2 3" xfId="7943"/>
    <cellStyle name="40% - Accent5 2 5 2 3 2" xfId="10162"/>
    <cellStyle name="40% - Accent5 2 5 2 3 2 2" xfId="20725"/>
    <cellStyle name="40% - Accent5 2 5 2 3 3" xfId="12381"/>
    <cellStyle name="40% - Accent5 2 5 2 3 3 2" xfId="22944"/>
    <cellStyle name="40% - Accent5 2 5 2 3 4" xfId="14600"/>
    <cellStyle name="40% - Accent5 2 5 2 3 4 2" xfId="25163"/>
    <cellStyle name="40% - Accent5 2 5 2 3 5" xfId="18506"/>
    <cellStyle name="40% - Accent5 2 5 2 4" xfId="9419"/>
    <cellStyle name="40% - Accent5 2 5 2 4 2" xfId="19982"/>
    <cellStyle name="40% - Accent5 2 5 2 5" xfId="11638"/>
    <cellStyle name="40% - Accent5 2 5 2 5 2" xfId="22201"/>
    <cellStyle name="40% - Accent5 2 5 2 6" xfId="13857"/>
    <cellStyle name="40% - Accent5 2 5 2 6 2" xfId="24420"/>
    <cellStyle name="40% - Accent5 2 5 2 7" xfId="17757"/>
    <cellStyle name="40% - Accent5 2 5 3" xfId="1385"/>
    <cellStyle name="40% - Accent5 2 5 3 2" xfId="8677"/>
    <cellStyle name="40% - Accent5 2 5 3 2 2" xfId="10896"/>
    <cellStyle name="40% - Accent5 2 5 3 2 2 2" xfId="21459"/>
    <cellStyle name="40% - Accent5 2 5 3 2 3" xfId="13115"/>
    <cellStyle name="40% - Accent5 2 5 3 2 3 2" xfId="23678"/>
    <cellStyle name="40% - Accent5 2 5 3 2 4" xfId="15334"/>
    <cellStyle name="40% - Accent5 2 5 3 2 4 2" xfId="25897"/>
    <cellStyle name="40% - Accent5 2 5 3 2 5" xfId="19240"/>
    <cellStyle name="40% - Accent5 2 5 3 3" xfId="7944"/>
    <cellStyle name="40% - Accent5 2 5 3 3 2" xfId="10163"/>
    <cellStyle name="40% - Accent5 2 5 3 3 2 2" xfId="20726"/>
    <cellStyle name="40% - Accent5 2 5 3 3 3" xfId="12382"/>
    <cellStyle name="40% - Accent5 2 5 3 3 3 2" xfId="22945"/>
    <cellStyle name="40% - Accent5 2 5 3 3 4" xfId="14601"/>
    <cellStyle name="40% - Accent5 2 5 3 3 4 2" xfId="25164"/>
    <cellStyle name="40% - Accent5 2 5 3 3 5" xfId="18507"/>
    <cellStyle name="40% - Accent5 2 5 3 4" xfId="9420"/>
    <cellStyle name="40% - Accent5 2 5 3 4 2" xfId="19983"/>
    <cellStyle name="40% - Accent5 2 5 3 5" xfId="11639"/>
    <cellStyle name="40% - Accent5 2 5 3 5 2" xfId="22202"/>
    <cellStyle name="40% - Accent5 2 5 3 6" xfId="13858"/>
    <cellStyle name="40% - Accent5 2 5 3 6 2" xfId="24421"/>
    <cellStyle name="40% - Accent5 2 5 3 7" xfId="17758"/>
    <cellStyle name="40% - Accent5 2 5 4" xfId="1386"/>
    <cellStyle name="40% - Accent5 2 5 4 2" xfId="8678"/>
    <cellStyle name="40% - Accent5 2 5 4 2 2" xfId="10897"/>
    <cellStyle name="40% - Accent5 2 5 4 2 2 2" xfId="21460"/>
    <cellStyle name="40% - Accent5 2 5 4 2 3" xfId="13116"/>
    <cellStyle name="40% - Accent5 2 5 4 2 3 2" xfId="23679"/>
    <cellStyle name="40% - Accent5 2 5 4 2 4" xfId="15335"/>
    <cellStyle name="40% - Accent5 2 5 4 2 4 2" xfId="25898"/>
    <cellStyle name="40% - Accent5 2 5 4 2 5" xfId="19241"/>
    <cellStyle name="40% - Accent5 2 5 4 3" xfId="7945"/>
    <cellStyle name="40% - Accent5 2 5 4 3 2" xfId="10164"/>
    <cellStyle name="40% - Accent5 2 5 4 3 2 2" xfId="20727"/>
    <cellStyle name="40% - Accent5 2 5 4 3 3" xfId="12383"/>
    <cellStyle name="40% - Accent5 2 5 4 3 3 2" xfId="22946"/>
    <cellStyle name="40% - Accent5 2 5 4 3 4" xfId="14602"/>
    <cellStyle name="40% - Accent5 2 5 4 3 4 2" xfId="25165"/>
    <cellStyle name="40% - Accent5 2 5 4 3 5" xfId="18508"/>
    <cellStyle name="40% - Accent5 2 5 4 4" xfId="9421"/>
    <cellStyle name="40% - Accent5 2 5 4 4 2" xfId="19984"/>
    <cellStyle name="40% - Accent5 2 5 4 5" xfId="11640"/>
    <cellStyle name="40% - Accent5 2 5 4 5 2" xfId="22203"/>
    <cellStyle name="40% - Accent5 2 5 4 6" xfId="13859"/>
    <cellStyle name="40% - Accent5 2 5 4 6 2" xfId="24422"/>
    <cellStyle name="40% - Accent5 2 5 4 7" xfId="17759"/>
    <cellStyle name="40% - Accent5 2 5 5" xfId="1387"/>
    <cellStyle name="40% - Accent5 2 5 5 2" xfId="8679"/>
    <cellStyle name="40% - Accent5 2 5 5 2 2" xfId="10898"/>
    <cellStyle name="40% - Accent5 2 5 5 2 2 2" xfId="21461"/>
    <cellStyle name="40% - Accent5 2 5 5 2 3" xfId="13117"/>
    <cellStyle name="40% - Accent5 2 5 5 2 3 2" xfId="23680"/>
    <cellStyle name="40% - Accent5 2 5 5 2 4" xfId="15336"/>
    <cellStyle name="40% - Accent5 2 5 5 2 4 2" xfId="25899"/>
    <cellStyle name="40% - Accent5 2 5 5 2 5" xfId="19242"/>
    <cellStyle name="40% - Accent5 2 5 5 3" xfId="7946"/>
    <cellStyle name="40% - Accent5 2 5 5 3 2" xfId="10165"/>
    <cellStyle name="40% - Accent5 2 5 5 3 2 2" xfId="20728"/>
    <cellStyle name="40% - Accent5 2 5 5 3 3" xfId="12384"/>
    <cellStyle name="40% - Accent5 2 5 5 3 3 2" xfId="22947"/>
    <cellStyle name="40% - Accent5 2 5 5 3 4" xfId="14603"/>
    <cellStyle name="40% - Accent5 2 5 5 3 4 2" xfId="25166"/>
    <cellStyle name="40% - Accent5 2 5 5 3 5" xfId="18509"/>
    <cellStyle name="40% - Accent5 2 5 5 4" xfId="9422"/>
    <cellStyle name="40% - Accent5 2 5 5 4 2" xfId="19985"/>
    <cellStyle name="40% - Accent5 2 5 5 5" xfId="11641"/>
    <cellStyle name="40% - Accent5 2 5 5 5 2" xfId="22204"/>
    <cellStyle name="40% - Accent5 2 5 5 6" xfId="13860"/>
    <cellStyle name="40% - Accent5 2 5 5 6 2" xfId="24423"/>
    <cellStyle name="40% - Accent5 2 5 5 7" xfId="17760"/>
    <cellStyle name="40% - Accent5 2 5 6" xfId="1388"/>
    <cellStyle name="40% - Accent5 2 5 6 2" xfId="8680"/>
    <cellStyle name="40% - Accent5 2 5 6 2 2" xfId="10899"/>
    <cellStyle name="40% - Accent5 2 5 6 2 2 2" xfId="21462"/>
    <cellStyle name="40% - Accent5 2 5 6 2 3" xfId="13118"/>
    <cellStyle name="40% - Accent5 2 5 6 2 3 2" xfId="23681"/>
    <cellStyle name="40% - Accent5 2 5 6 2 4" xfId="15337"/>
    <cellStyle name="40% - Accent5 2 5 6 2 4 2" xfId="25900"/>
    <cellStyle name="40% - Accent5 2 5 6 2 5" xfId="19243"/>
    <cellStyle name="40% - Accent5 2 5 6 3" xfId="7947"/>
    <cellStyle name="40% - Accent5 2 5 6 3 2" xfId="10166"/>
    <cellStyle name="40% - Accent5 2 5 6 3 2 2" xfId="20729"/>
    <cellStyle name="40% - Accent5 2 5 6 3 3" xfId="12385"/>
    <cellStyle name="40% - Accent5 2 5 6 3 3 2" xfId="22948"/>
    <cellStyle name="40% - Accent5 2 5 6 3 4" xfId="14604"/>
    <cellStyle name="40% - Accent5 2 5 6 3 4 2" xfId="25167"/>
    <cellStyle name="40% - Accent5 2 5 6 3 5" xfId="18510"/>
    <cellStyle name="40% - Accent5 2 5 6 4" xfId="9423"/>
    <cellStyle name="40% - Accent5 2 5 6 4 2" xfId="19986"/>
    <cellStyle name="40% - Accent5 2 5 6 5" xfId="11642"/>
    <cellStyle name="40% - Accent5 2 5 6 5 2" xfId="22205"/>
    <cellStyle name="40% - Accent5 2 5 6 6" xfId="13861"/>
    <cellStyle name="40% - Accent5 2 5 6 6 2" xfId="24424"/>
    <cellStyle name="40% - Accent5 2 5 6 7" xfId="17761"/>
    <cellStyle name="40% - Accent5 2 5 7" xfId="1389"/>
    <cellStyle name="40% - Accent5 2 5 7 2" xfId="8681"/>
    <cellStyle name="40% - Accent5 2 5 7 2 2" xfId="10900"/>
    <cellStyle name="40% - Accent5 2 5 7 2 2 2" xfId="21463"/>
    <cellStyle name="40% - Accent5 2 5 7 2 3" xfId="13119"/>
    <cellStyle name="40% - Accent5 2 5 7 2 3 2" xfId="23682"/>
    <cellStyle name="40% - Accent5 2 5 7 2 4" xfId="15338"/>
    <cellStyle name="40% - Accent5 2 5 7 2 4 2" xfId="25901"/>
    <cellStyle name="40% - Accent5 2 5 7 2 5" xfId="19244"/>
    <cellStyle name="40% - Accent5 2 5 7 3" xfId="7948"/>
    <cellStyle name="40% - Accent5 2 5 7 3 2" xfId="10167"/>
    <cellStyle name="40% - Accent5 2 5 7 3 2 2" xfId="20730"/>
    <cellStyle name="40% - Accent5 2 5 7 3 3" xfId="12386"/>
    <cellStyle name="40% - Accent5 2 5 7 3 3 2" xfId="22949"/>
    <cellStyle name="40% - Accent5 2 5 7 3 4" xfId="14605"/>
    <cellStyle name="40% - Accent5 2 5 7 3 4 2" xfId="25168"/>
    <cellStyle name="40% - Accent5 2 5 7 3 5" xfId="18511"/>
    <cellStyle name="40% - Accent5 2 5 7 4" xfId="9424"/>
    <cellStyle name="40% - Accent5 2 5 7 4 2" xfId="19987"/>
    <cellStyle name="40% - Accent5 2 5 7 5" xfId="11643"/>
    <cellStyle name="40% - Accent5 2 5 7 5 2" xfId="22206"/>
    <cellStyle name="40% - Accent5 2 5 7 6" xfId="13862"/>
    <cellStyle name="40% - Accent5 2 5 7 6 2" xfId="24425"/>
    <cellStyle name="40% - Accent5 2 5 7 7" xfId="17762"/>
    <cellStyle name="40% - Accent5 2 5 8" xfId="1390"/>
    <cellStyle name="40% - Accent5 2 5 8 2" xfId="8682"/>
    <cellStyle name="40% - Accent5 2 5 8 2 2" xfId="10901"/>
    <cellStyle name="40% - Accent5 2 5 8 2 2 2" xfId="21464"/>
    <cellStyle name="40% - Accent5 2 5 8 2 3" xfId="13120"/>
    <cellStyle name="40% - Accent5 2 5 8 2 3 2" xfId="23683"/>
    <cellStyle name="40% - Accent5 2 5 8 2 4" xfId="15339"/>
    <cellStyle name="40% - Accent5 2 5 8 2 4 2" xfId="25902"/>
    <cellStyle name="40% - Accent5 2 5 8 2 5" xfId="19245"/>
    <cellStyle name="40% - Accent5 2 5 8 3" xfId="7949"/>
    <cellStyle name="40% - Accent5 2 5 8 3 2" xfId="10168"/>
    <cellStyle name="40% - Accent5 2 5 8 3 2 2" xfId="20731"/>
    <cellStyle name="40% - Accent5 2 5 8 3 3" xfId="12387"/>
    <cellStyle name="40% - Accent5 2 5 8 3 3 2" xfId="22950"/>
    <cellStyle name="40% - Accent5 2 5 8 3 4" xfId="14606"/>
    <cellStyle name="40% - Accent5 2 5 8 3 4 2" xfId="25169"/>
    <cellStyle name="40% - Accent5 2 5 8 3 5" xfId="18512"/>
    <cellStyle name="40% - Accent5 2 5 8 4" xfId="9425"/>
    <cellStyle name="40% - Accent5 2 5 8 4 2" xfId="19988"/>
    <cellStyle name="40% - Accent5 2 5 8 5" xfId="11644"/>
    <cellStyle name="40% - Accent5 2 5 8 5 2" xfId="22207"/>
    <cellStyle name="40% - Accent5 2 5 8 6" xfId="13863"/>
    <cellStyle name="40% - Accent5 2 5 8 6 2" xfId="24426"/>
    <cellStyle name="40% - Accent5 2 5 8 7" xfId="17763"/>
    <cellStyle name="40% - Accent5 2 5 9" xfId="1391"/>
    <cellStyle name="40% - Accent5 2 5 9 2" xfId="8683"/>
    <cellStyle name="40% - Accent5 2 5 9 2 2" xfId="10902"/>
    <cellStyle name="40% - Accent5 2 5 9 2 2 2" xfId="21465"/>
    <cellStyle name="40% - Accent5 2 5 9 2 3" xfId="13121"/>
    <cellStyle name="40% - Accent5 2 5 9 2 3 2" xfId="23684"/>
    <cellStyle name="40% - Accent5 2 5 9 2 4" xfId="15340"/>
    <cellStyle name="40% - Accent5 2 5 9 2 4 2" xfId="25903"/>
    <cellStyle name="40% - Accent5 2 5 9 2 5" xfId="19246"/>
    <cellStyle name="40% - Accent5 2 5 9 3" xfId="7950"/>
    <cellStyle name="40% - Accent5 2 5 9 3 2" xfId="10169"/>
    <cellStyle name="40% - Accent5 2 5 9 3 2 2" xfId="20732"/>
    <cellStyle name="40% - Accent5 2 5 9 3 3" xfId="12388"/>
    <cellStyle name="40% - Accent5 2 5 9 3 3 2" xfId="22951"/>
    <cellStyle name="40% - Accent5 2 5 9 3 4" xfId="14607"/>
    <cellStyle name="40% - Accent5 2 5 9 3 4 2" xfId="25170"/>
    <cellStyle name="40% - Accent5 2 5 9 3 5" xfId="18513"/>
    <cellStyle name="40% - Accent5 2 5 9 4" xfId="9426"/>
    <cellStyle name="40% - Accent5 2 5 9 4 2" xfId="19989"/>
    <cellStyle name="40% - Accent5 2 5 9 5" xfId="11645"/>
    <cellStyle name="40% - Accent5 2 5 9 5 2" xfId="22208"/>
    <cellStyle name="40% - Accent5 2 5 9 6" xfId="13864"/>
    <cellStyle name="40% - Accent5 2 5 9 6 2" xfId="24427"/>
    <cellStyle name="40% - Accent5 2 5 9 7" xfId="17764"/>
    <cellStyle name="40% - Accent5 2 6" xfId="1392"/>
    <cellStyle name="40% - Accent5 2 6 10" xfId="13865"/>
    <cellStyle name="40% - Accent5 2 6 10 2" xfId="24428"/>
    <cellStyle name="40% - Accent5 2 6 11" xfId="17765"/>
    <cellStyle name="40% - Accent5 2 6 2" xfId="1393"/>
    <cellStyle name="40% - Accent5 2 6 2 2" xfId="8685"/>
    <cellStyle name="40% - Accent5 2 6 2 2 2" xfId="10904"/>
    <cellStyle name="40% - Accent5 2 6 2 2 2 2" xfId="21467"/>
    <cellStyle name="40% - Accent5 2 6 2 2 3" xfId="13123"/>
    <cellStyle name="40% - Accent5 2 6 2 2 3 2" xfId="23686"/>
    <cellStyle name="40% - Accent5 2 6 2 2 4" xfId="15342"/>
    <cellStyle name="40% - Accent5 2 6 2 2 4 2" xfId="25905"/>
    <cellStyle name="40% - Accent5 2 6 2 2 5" xfId="19248"/>
    <cellStyle name="40% - Accent5 2 6 2 3" xfId="7952"/>
    <cellStyle name="40% - Accent5 2 6 2 3 2" xfId="10171"/>
    <cellStyle name="40% - Accent5 2 6 2 3 2 2" xfId="20734"/>
    <cellStyle name="40% - Accent5 2 6 2 3 3" xfId="12390"/>
    <cellStyle name="40% - Accent5 2 6 2 3 3 2" xfId="22953"/>
    <cellStyle name="40% - Accent5 2 6 2 3 4" xfId="14609"/>
    <cellStyle name="40% - Accent5 2 6 2 3 4 2" xfId="25172"/>
    <cellStyle name="40% - Accent5 2 6 2 3 5" xfId="18515"/>
    <cellStyle name="40% - Accent5 2 6 2 4" xfId="9428"/>
    <cellStyle name="40% - Accent5 2 6 2 4 2" xfId="19991"/>
    <cellStyle name="40% - Accent5 2 6 2 5" xfId="11647"/>
    <cellStyle name="40% - Accent5 2 6 2 5 2" xfId="22210"/>
    <cellStyle name="40% - Accent5 2 6 2 6" xfId="13866"/>
    <cellStyle name="40% - Accent5 2 6 2 6 2" xfId="24429"/>
    <cellStyle name="40% - Accent5 2 6 2 7" xfId="17766"/>
    <cellStyle name="40% - Accent5 2 6 3" xfId="1394"/>
    <cellStyle name="40% - Accent5 2 6 3 2" xfId="8686"/>
    <cellStyle name="40% - Accent5 2 6 3 2 2" xfId="10905"/>
    <cellStyle name="40% - Accent5 2 6 3 2 2 2" xfId="21468"/>
    <cellStyle name="40% - Accent5 2 6 3 2 3" xfId="13124"/>
    <cellStyle name="40% - Accent5 2 6 3 2 3 2" xfId="23687"/>
    <cellStyle name="40% - Accent5 2 6 3 2 4" xfId="15343"/>
    <cellStyle name="40% - Accent5 2 6 3 2 4 2" xfId="25906"/>
    <cellStyle name="40% - Accent5 2 6 3 2 5" xfId="19249"/>
    <cellStyle name="40% - Accent5 2 6 3 3" xfId="7953"/>
    <cellStyle name="40% - Accent5 2 6 3 3 2" xfId="10172"/>
    <cellStyle name="40% - Accent5 2 6 3 3 2 2" xfId="20735"/>
    <cellStyle name="40% - Accent5 2 6 3 3 3" xfId="12391"/>
    <cellStyle name="40% - Accent5 2 6 3 3 3 2" xfId="22954"/>
    <cellStyle name="40% - Accent5 2 6 3 3 4" xfId="14610"/>
    <cellStyle name="40% - Accent5 2 6 3 3 4 2" xfId="25173"/>
    <cellStyle name="40% - Accent5 2 6 3 3 5" xfId="18516"/>
    <cellStyle name="40% - Accent5 2 6 3 4" xfId="9429"/>
    <cellStyle name="40% - Accent5 2 6 3 4 2" xfId="19992"/>
    <cellStyle name="40% - Accent5 2 6 3 5" xfId="11648"/>
    <cellStyle name="40% - Accent5 2 6 3 5 2" xfId="22211"/>
    <cellStyle name="40% - Accent5 2 6 3 6" xfId="13867"/>
    <cellStyle name="40% - Accent5 2 6 3 6 2" xfId="24430"/>
    <cellStyle name="40% - Accent5 2 6 3 7" xfId="17767"/>
    <cellStyle name="40% - Accent5 2 6 4" xfId="1395"/>
    <cellStyle name="40% - Accent5 2 6 4 2" xfId="8687"/>
    <cellStyle name="40% - Accent5 2 6 4 2 2" xfId="10906"/>
    <cellStyle name="40% - Accent5 2 6 4 2 2 2" xfId="21469"/>
    <cellStyle name="40% - Accent5 2 6 4 2 3" xfId="13125"/>
    <cellStyle name="40% - Accent5 2 6 4 2 3 2" xfId="23688"/>
    <cellStyle name="40% - Accent5 2 6 4 2 4" xfId="15344"/>
    <cellStyle name="40% - Accent5 2 6 4 2 4 2" xfId="25907"/>
    <cellStyle name="40% - Accent5 2 6 4 2 5" xfId="19250"/>
    <cellStyle name="40% - Accent5 2 6 4 3" xfId="7954"/>
    <cellStyle name="40% - Accent5 2 6 4 3 2" xfId="10173"/>
    <cellStyle name="40% - Accent5 2 6 4 3 2 2" xfId="20736"/>
    <cellStyle name="40% - Accent5 2 6 4 3 3" xfId="12392"/>
    <cellStyle name="40% - Accent5 2 6 4 3 3 2" xfId="22955"/>
    <cellStyle name="40% - Accent5 2 6 4 3 4" xfId="14611"/>
    <cellStyle name="40% - Accent5 2 6 4 3 4 2" xfId="25174"/>
    <cellStyle name="40% - Accent5 2 6 4 3 5" xfId="18517"/>
    <cellStyle name="40% - Accent5 2 6 4 4" xfId="9430"/>
    <cellStyle name="40% - Accent5 2 6 4 4 2" xfId="19993"/>
    <cellStyle name="40% - Accent5 2 6 4 5" xfId="11649"/>
    <cellStyle name="40% - Accent5 2 6 4 5 2" xfId="22212"/>
    <cellStyle name="40% - Accent5 2 6 4 6" xfId="13868"/>
    <cellStyle name="40% - Accent5 2 6 4 6 2" xfId="24431"/>
    <cellStyle name="40% - Accent5 2 6 4 7" xfId="17768"/>
    <cellStyle name="40% - Accent5 2 6 5" xfId="1396"/>
    <cellStyle name="40% - Accent5 2 6 5 2" xfId="8688"/>
    <cellStyle name="40% - Accent5 2 6 5 2 2" xfId="10907"/>
    <cellStyle name="40% - Accent5 2 6 5 2 2 2" xfId="21470"/>
    <cellStyle name="40% - Accent5 2 6 5 2 3" xfId="13126"/>
    <cellStyle name="40% - Accent5 2 6 5 2 3 2" xfId="23689"/>
    <cellStyle name="40% - Accent5 2 6 5 2 4" xfId="15345"/>
    <cellStyle name="40% - Accent5 2 6 5 2 4 2" xfId="25908"/>
    <cellStyle name="40% - Accent5 2 6 5 2 5" xfId="19251"/>
    <cellStyle name="40% - Accent5 2 6 5 3" xfId="7955"/>
    <cellStyle name="40% - Accent5 2 6 5 3 2" xfId="10174"/>
    <cellStyle name="40% - Accent5 2 6 5 3 2 2" xfId="20737"/>
    <cellStyle name="40% - Accent5 2 6 5 3 3" xfId="12393"/>
    <cellStyle name="40% - Accent5 2 6 5 3 3 2" xfId="22956"/>
    <cellStyle name="40% - Accent5 2 6 5 3 4" xfId="14612"/>
    <cellStyle name="40% - Accent5 2 6 5 3 4 2" xfId="25175"/>
    <cellStyle name="40% - Accent5 2 6 5 3 5" xfId="18518"/>
    <cellStyle name="40% - Accent5 2 6 5 4" xfId="9431"/>
    <cellStyle name="40% - Accent5 2 6 5 4 2" xfId="19994"/>
    <cellStyle name="40% - Accent5 2 6 5 5" xfId="11650"/>
    <cellStyle name="40% - Accent5 2 6 5 5 2" xfId="22213"/>
    <cellStyle name="40% - Accent5 2 6 5 6" xfId="13869"/>
    <cellStyle name="40% - Accent5 2 6 5 6 2" xfId="24432"/>
    <cellStyle name="40% - Accent5 2 6 5 7" xfId="17769"/>
    <cellStyle name="40% - Accent5 2 6 6" xfId="8684"/>
    <cellStyle name="40% - Accent5 2 6 6 2" xfId="10903"/>
    <cellStyle name="40% - Accent5 2 6 6 2 2" xfId="21466"/>
    <cellStyle name="40% - Accent5 2 6 6 3" xfId="13122"/>
    <cellStyle name="40% - Accent5 2 6 6 3 2" xfId="23685"/>
    <cellStyle name="40% - Accent5 2 6 6 4" xfId="15341"/>
    <cellStyle name="40% - Accent5 2 6 6 4 2" xfId="25904"/>
    <cellStyle name="40% - Accent5 2 6 6 5" xfId="19247"/>
    <cellStyle name="40% - Accent5 2 6 7" xfId="7951"/>
    <cellStyle name="40% - Accent5 2 6 7 2" xfId="10170"/>
    <cellStyle name="40% - Accent5 2 6 7 2 2" xfId="20733"/>
    <cellStyle name="40% - Accent5 2 6 7 3" xfId="12389"/>
    <cellStyle name="40% - Accent5 2 6 7 3 2" xfId="22952"/>
    <cellStyle name="40% - Accent5 2 6 7 4" xfId="14608"/>
    <cellStyle name="40% - Accent5 2 6 7 4 2" xfId="25171"/>
    <cellStyle name="40% - Accent5 2 6 7 5" xfId="18514"/>
    <cellStyle name="40% - Accent5 2 6 8" xfId="9427"/>
    <cellStyle name="40% - Accent5 2 6 8 2" xfId="19990"/>
    <cellStyle name="40% - Accent5 2 6 9" xfId="11646"/>
    <cellStyle name="40% - Accent5 2 6 9 2" xfId="22209"/>
    <cellStyle name="40% - Accent5 2 7" xfId="1397"/>
    <cellStyle name="40% - Accent5 2 7 2" xfId="8689"/>
    <cellStyle name="40% - Accent5 2 7 2 2" xfId="10908"/>
    <cellStyle name="40% - Accent5 2 7 2 2 2" xfId="21471"/>
    <cellStyle name="40% - Accent5 2 7 2 3" xfId="13127"/>
    <cellStyle name="40% - Accent5 2 7 2 3 2" xfId="23690"/>
    <cellStyle name="40% - Accent5 2 7 2 4" xfId="15346"/>
    <cellStyle name="40% - Accent5 2 7 2 4 2" xfId="25909"/>
    <cellStyle name="40% - Accent5 2 7 2 5" xfId="19252"/>
    <cellStyle name="40% - Accent5 2 7 3" xfId="7956"/>
    <cellStyle name="40% - Accent5 2 7 3 2" xfId="10175"/>
    <cellStyle name="40% - Accent5 2 7 3 2 2" xfId="20738"/>
    <cellStyle name="40% - Accent5 2 7 3 3" xfId="12394"/>
    <cellStyle name="40% - Accent5 2 7 3 3 2" xfId="22957"/>
    <cellStyle name="40% - Accent5 2 7 3 4" xfId="14613"/>
    <cellStyle name="40% - Accent5 2 7 3 4 2" xfId="25176"/>
    <cellStyle name="40% - Accent5 2 7 3 5" xfId="18519"/>
    <cellStyle name="40% - Accent5 2 7 4" xfId="9432"/>
    <cellStyle name="40% - Accent5 2 7 4 2" xfId="19995"/>
    <cellStyle name="40% - Accent5 2 7 5" xfId="11651"/>
    <cellStyle name="40% - Accent5 2 7 5 2" xfId="22214"/>
    <cellStyle name="40% - Accent5 2 7 6" xfId="13870"/>
    <cellStyle name="40% - Accent5 2 7 6 2" xfId="24433"/>
    <cellStyle name="40% - Accent5 2 7 7" xfId="17770"/>
    <cellStyle name="40% - Accent5 2 8" xfId="1398"/>
    <cellStyle name="40% - Accent5 2 8 2" xfId="8690"/>
    <cellStyle name="40% - Accent5 2 8 2 2" xfId="10909"/>
    <cellStyle name="40% - Accent5 2 8 2 2 2" xfId="21472"/>
    <cellStyle name="40% - Accent5 2 8 2 3" xfId="13128"/>
    <cellStyle name="40% - Accent5 2 8 2 3 2" xfId="23691"/>
    <cellStyle name="40% - Accent5 2 8 2 4" xfId="15347"/>
    <cellStyle name="40% - Accent5 2 8 2 4 2" xfId="25910"/>
    <cellStyle name="40% - Accent5 2 8 2 5" xfId="19253"/>
    <cellStyle name="40% - Accent5 2 8 3" xfId="7957"/>
    <cellStyle name="40% - Accent5 2 8 3 2" xfId="10176"/>
    <cellStyle name="40% - Accent5 2 8 3 2 2" xfId="20739"/>
    <cellStyle name="40% - Accent5 2 8 3 3" xfId="12395"/>
    <cellStyle name="40% - Accent5 2 8 3 3 2" xfId="22958"/>
    <cellStyle name="40% - Accent5 2 8 3 4" xfId="14614"/>
    <cellStyle name="40% - Accent5 2 8 3 4 2" xfId="25177"/>
    <cellStyle name="40% - Accent5 2 8 3 5" xfId="18520"/>
    <cellStyle name="40% - Accent5 2 8 4" xfId="9433"/>
    <cellStyle name="40% - Accent5 2 8 4 2" xfId="19996"/>
    <cellStyle name="40% - Accent5 2 8 5" xfId="11652"/>
    <cellStyle name="40% - Accent5 2 8 5 2" xfId="22215"/>
    <cellStyle name="40% - Accent5 2 8 6" xfId="13871"/>
    <cellStyle name="40% - Accent5 2 8 6 2" xfId="24434"/>
    <cellStyle name="40% - Accent5 2 8 7" xfId="17771"/>
    <cellStyle name="40% - Accent5 2 9" xfId="1399"/>
    <cellStyle name="40% - Accent5 2 9 2" xfId="8691"/>
    <cellStyle name="40% - Accent5 2 9 2 2" xfId="10910"/>
    <cellStyle name="40% - Accent5 2 9 2 2 2" xfId="21473"/>
    <cellStyle name="40% - Accent5 2 9 2 3" xfId="13129"/>
    <cellStyle name="40% - Accent5 2 9 2 3 2" xfId="23692"/>
    <cellStyle name="40% - Accent5 2 9 2 4" xfId="15348"/>
    <cellStyle name="40% - Accent5 2 9 2 4 2" xfId="25911"/>
    <cellStyle name="40% - Accent5 2 9 2 5" xfId="19254"/>
    <cellStyle name="40% - Accent5 2 9 3" xfId="7958"/>
    <cellStyle name="40% - Accent5 2 9 3 2" xfId="10177"/>
    <cellStyle name="40% - Accent5 2 9 3 2 2" xfId="20740"/>
    <cellStyle name="40% - Accent5 2 9 3 3" xfId="12396"/>
    <cellStyle name="40% - Accent5 2 9 3 3 2" xfId="22959"/>
    <cellStyle name="40% - Accent5 2 9 3 4" xfId="14615"/>
    <cellStyle name="40% - Accent5 2 9 3 4 2" xfId="25178"/>
    <cellStyle name="40% - Accent5 2 9 3 5" xfId="18521"/>
    <cellStyle name="40% - Accent5 2 9 4" xfId="9434"/>
    <cellStyle name="40% - Accent5 2 9 4 2" xfId="19997"/>
    <cellStyle name="40% - Accent5 2 9 5" xfId="11653"/>
    <cellStyle name="40% - Accent5 2 9 5 2" xfId="22216"/>
    <cellStyle name="40% - Accent5 2 9 6" xfId="13872"/>
    <cellStyle name="40% - Accent5 2 9 6 2" xfId="24435"/>
    <cellStyle name="40% - Accent5 2 9 7" xfId="17772"/>
    <cellStyle name="40% - Accent5 3" xfId="1400"/>
    <cellStyle name="40% - Accent5 3 10" xfId="1401"/>
    <cellStyle name="40% - Accent5 3 2" xfId="1402"/>
    <cellStyle name="40% - Accent5 3 2 2" xfId="8692"/>
    <cellStyle name="40% - Accent5 3 2 2 2" xfId="10911"/>
    <cellStyle name="40% - Accent5 3 2 2 2 2" xfId="21474"/>
    <cellStyle name="40% - Accent5 3 2 2 3" xfId="13130"/>
    <cellStyle name="40% - Accent5 3 2 2 3 2" xfId="23693"/>
    <cellStyle name="40% - Accent5 3 2 2 4" xfId="15349"/>
    <cellStyle name="40% - Accent5 3 2 2 4 2" xfId="25912"/>
    <cellStyle name="40% - Accent5 3 2 2 5" xfId="19255"/>
    <cellStyle name="40% - Accent5 3 2 3" xfId="7959"/>
    <cellStyle name="40% - Accent5 3 2 3 2" xfId="10178"/>
    <cellStyle name="40% - Accent5 3 2 3 2 2" xfId="20741"/>
    <cellStyle name="40% - Accent5 3 2 3 3" xfId="12397"/>
    <cellStyle name="40% - Accent5 3 2 3 3 2" xfId="22960"/>
    <cellStyle name="40% - Accent5 3 2 3 4" xfId="14616"/>
    <cellStyle name="40% - Accent5 3 2 3 4 2" xfId="25179"/>
    <cellStyle name="40% - Accent5 3 2 3 5" xfId="18522"/>
    <cellStyle name="40% - Accent5 3 2 4" xfId="9435"/>
    <cellStyle name="40% - Accent5 3 2 4 2" xfId="19998"/>
    <cellStyle name="40% - Accent5 3 2 5" xfId="11654"/>
    <cellStyle name="40% - Accent5 3 2 5 2" xfId="22217"/>
    <cellStyle name="40% - Accent5 3 2 6" xfId="13873"/>
    <cellStyle name="40% - Accent5 3 2 6 2" xfId="24436"/>
    <cellStyle name="40% - Accent5 3 2 7" xfId="17773"/>
    <cellStyle name="40% - Accent5 3 3" xfId="1403"/>
    <cellStyle name="40% - Accent5 3 3 2" xfId="8693"/>
    <cellStyle name="40% - Accent5 3 3 2 2" xfId="10912"/>
    <cellStyle name="40% - Accent5 3 3 2 2 2" xfId="21475"/>
    <cellStyle name="40% - Accent5 3 3 2 3" xfId="13131"/>
    <cellStyle name="40% - Accent5 3 3 2 3 2" xfId="23694"/>
    <cellStyle name="40% - Accent5 3 3 2 4" xfId="15350"/>
    <cellStyle name="40% - Accent5 3 3 2 4 2" xfId="25913"/>
    <cellStyle name="40% - Accent5 3 3 2 5" xfId="19256"/>
    <cellStyle name="40% - Accent5 3 3 3" xfId="7960"/>
    <cellStyle name="40% - Accent5 3 3 3 2" xfId="10179"/>
    <cellStyle name="40% - Accent5 3 3 3 2 2" xfId="20742"/>
    <cellStyle name="40% - Accent5 3 3 3 3" xfId="12398"/>
    <cellStyle name="40% - Accent5 3 3 3 3 2" xfId="22961"/>
    <cellStyle name="40% - Accent5 3 3 3 4" xfId="14617"/>
    <cellStyle name="40% - Accent5 3 3 3 4 2" xfId="25180"/>
    <cellStyle name="40% - Accent5 3 3 3 5" xfId="18523"/>
    <cellStyle name="40% - Accent5 3 3 4" xfId="9436"/>
    <cellStyle name="40% - Accent5 3 3 4 2" xfId="19999"/>
    <cellStyle name="40% - Accent5 3 3 5" xfId="11655"/>
    <cellStyle name="40% - Accent5 3 3 5 2" xfId="22218"/>
    <cellStyle name="40% - Accent5 3 3 6" xfId="13874"/>
    <cellStyle name="40% - Accent5 3 3 6 2" xfId="24437"/>
    <cellStyle name="40% - Accent5 3 3 7" xfId="17774"/>
    <cellStyle name="40% - Accent5 3 4" xfId="1404"/>
    <cellStyle name="40% - Accent5 3 4 2" xfId="8694"/>
    <cellStyle name="40% - Accent5 3 4 2 2" xfId="10913"/>
    <cellStyle name="40% - Accent5 3 4 2 2 2" xfId="21476"/>
    <cellStyle name="40% - Accent5 3 4 2 3" xfId="13132"/>
    <cellStyle name="40% - Accent5 3 4 2 3 2" xfId="23695"/>
    <cellStyle name="40% - Accent5 3 4 2 4" xfId="15351"/>
    <cellStyle name="40% - Accent5 3 4 2 4 2" xfId="25914"/>
    <cellStyle name="40% - Accent5 3 4 2 5" xfId="19257"/>
    <cellStyle name="40% - Accent5 3 4 3" xfId="7961"/>
    <cellStyle name="40% - Accent5 3 4 3 2" xfId="10180"/>
    <cellStyle name="40% - Accent5 3 4 3 2 2" xfId="20743"/>
    <cellStyle name="40% - Accent5 3 4 3 3" xfId="12399"/>
    <cellStyle name="40% - Accent5 3 4 3 3 2" xfId="22962"/>
    <cellStyle name="40% - Accent5 3 4 3 4" xfId="14618"/>
    <cellStyle name="40% - Accent5 3 4 3 4 2" xfId="25181"/>
    <cellStyle name="40% - Accent5 3 4 3 5" xfId="18524"/>
    <cellStyle name="40% - Accent5 3 4 4" xfId="9437"/>
    <cellStyle name="40% - Accent5 3 4 4 2" xfId="20000"/>
    <cellStyle name="40% - Accent5 3 4 5" xfId="11656"/>
    <cellStyle name="40% - Accent5 3 4 5 2" xfId="22219"/>
    <cellStyle name="40% - Accent5 3 4 6" xfId="13875"/>
    <cellStyle name="40% - Accent5 3 4 6 2" xfId="24438"/>
    <cellStyle name="40% - Accent5 3 4 7" xfId="17775"/>
    <cellStyle name="40% - Accent5 3 5" xfId="1405"/>
    <cellStyle name="40% - Accent5 3 5 2" xfId="8695"/>
    <cellStyle name="40% - Accent5 3 5 2 2" xfId="10914"/>
    <cellStyle name="40% - Accent5 3 5 2 2 2" xfId="21477"/>
    <cellStyle name="40% - Accent5 3 5 2 3" xfId="13133"/>
    <cellStyle name="40% - Accent5 3 5 2 3 2" xfId="23696"/>
    <cellStyle name="40% - Accent5 3 5 2 4" xfId="15352"/>
    <cellStyle name="40% - Accent5 3 5 2 4 2" xfId="25915"/>
    <cellStyle name="40% - Accent5 3 5 2 5" xfId="19258"/>
    <cellStyle name="40% - Accent5 3 5 3" xfId="7962"/>
    <cellStyle name="40% - Accent5 3 5 3 2" xfId="10181"/>
    <cellStyle name="40% - Accent5 3 5 3 2 2" xfId="20744"/>
    <cellStyle name="40% - Accent5 3 5 3 3" xfId="12400"/>
    <cellStyle name="40% - Accent5 3 5 3 3 2" xfId="22963"/>
    <cellStyle name="40% - Accent5 3 5 3 4" xfId="14619"/>
    <cellStyle name="40% - Accent5 3 5 3 4 2" xfId="25182"/>
    <cellStyle name="40% - Accent5 3 5 3 5" xfId="18525"/>
    <cellStyle name="40% - Accent5 3 5 4" xfId="9438"/>
    <cellStyle name="40% - Accent5 3 5 4 2" xfId="20001"/>
    <cellStyle name="40% - Accent5 3 5 5" xfId="11657"/>
    <cellStyle name="40% - Accent5 3 5 5 2" xfId="22220"/>
    <cellStyle name="40% - Accent5 3 5 6" xfId="13876"/>
    <cellStyle name="40% - Accent5 3 5 6 2" xfId="24439"/>
    <cellStyle name="40% - Accent5 3 5 7" xfId="17776"/>
    <cellStyle name="40% - Accent5 3 6" xfId="1406"/>
    <cellStyle name="40% - Accent5 3 7" xfId="1407"/>
    <cellStyle name="40% - Accent5 3 8" xfId="1408"/>
    <cellStyle name="40% - Accent5 3 9" xfId="1409"/>
    <cellStyle name="40% - Accent5 4" xfId="1410"/>
    <cellStyle name="40% - Accent5 4 2" xfId="1411"/>
    <cellStyle name="40% - Accent5 4 3" xfId="1412"/>
    <cellStyle name="40% - Accent5 4 4" xfId="1413"/>
    <cellStyle name="40% - Accent5 4 5" xfId="1414"/>
    <cellStyle name="40% - Accent5 4 6" xfId="1415"/>
    <cellStyle name="40% - Accent5 5" xfId="1416"/>
    <cellStyle name="40% - Accent5 5 2" xfId="1417"/>
    <cellStyle name="40% - Accent5 5 3" xfId="1418"/>
    <cellStyle name="40% - Accent5 5 4" xfId="1419"/>
    <cellStyle name="40% - Accent5 5 5" xfId="1420"/>
    <cellStyle name="40% - Accent5 5 6" xfId="1421"/>
    <cellStyle name="40% - Accent5 6" xfId="1422"/>
    <cellStyle name="40% - Accent5 6 2" xfId="1423"/>
    <cellStyle name="40% - Accent5 6 3" xfId="1424"/>
    <cellStyle name="40% - Accent5 6 4" xfId="1425"/>
    <cellStyle name="40% - Accent5 6 5" xfId="1426"/>
    <cellStyle name="40% - Accent5 6 6" xfId="1427"/>
    <cellStyle name="40% - Accent5 7" xfId="1428"/>
    <cellStyle name="40% - Accent5 7 10" xfId="11658"/>
    <cellStyle name="40% - Accent5 7 10 2" xfId="22221"/>
    <cellStyle name="40% - Accent5 7 11" xfId="13877"/>
    <cellStyle name="40% - Accent5 7 11 2" xfId="24440"/>
    <cellStyle name="40% - Accent5 7 12" xfId="17777"/>
    <cellStyle name="40% - Accent5 7 2" xfId="1429"/>
    <cellStyle name="40% - Accent5 7 3" xfId="1430"/>
    <cellStyle name="40% - Accent5 7 4" xfId="1431"/>
    <cellStyle name="40% - Accent5 7 5" xfId="1432"/>
    <cellStyle name="40% - Accent5 7 6" xfId="1433"/>
    <cellStyle name="40% - Accent5 7 7" xfId="8696"/>
    <cellStyle name="40% - Accent5 7 7 2" xfId="10915"/>
    <cellStyle name="40% - Accent5 7 7 2 2" xfId="21478"/>
    <cellStyle name="40% - Accent5 7 7 3" xfId="13134"/>
    <cellStyle name="40% - Accent5 7 7 3 2" xfId="23697"/>
    <cellStyle name="40% - Accent5 7 7 4" xfId="15353"/>
    <cellStyle name="40% - Accent5 7 7 4 2" xfId="25916"/>
    <cellStyle name="40% - Accent5 7 7 5" xfId="19259"/>
    <cellStyle name="40% - Accent5 7 8" xfId="7963"/>
    <cellStyle name="40% - Accent5 7 8 2" xfId="10182"/>
    <cellStyle name="40% - Accent5 7 8 2 2" xfId="20745"/>
    <cellStyle name="40% - Accent5 7 8 3" xfId="12401"/>
    <cellStyle name="40% - Accent5 7 8 3 2" xfId="22964"/>
    <cellStyle name="40% - Accent5 7 8 4" xfId="14620"/>
    <cellStyle name="40% - Accent5 7 8 4 2" xfId="25183"/>
    <cellStyle name="40% - Accent5 7 8 5" xfId="18526"/>
    <cellStyle name="40% - Accent5 7 9" xfId="9439"/>
    <cellStyle name="40% - Accent5 7 9 2" xfId="20002"/>
    <cellStyle name="40% - Accent5 8" xfId="1434"/>
    <cellStyle name="40% - Accent5 8 2" xfId="1435"/>
    <cellStyle name="40% - Accent5 9" xfId="1436"/>
    <cellStyle name="40% - Accent6 10" xfId="1437"/>
    <cellStyle name="40% - Accent6 10 2" xfId="1438"/>
    <cellStyle name="40% - Accent6 10 3" xfId="1439"/>
    <cellStyle name="40% - Accent6 10 4" xfId="1440"/>
    <cellStyle name="40% - Accent6 10 5" xfId="1441"/>
    <cellStyle name="40% - Accent6 11" xfId="1442"/>
    <cellStyle name="40% - Accent6 11 2" xfId="1443"/>
    <cellStyle name="40% - Accent6 11 3" xfId="1444"/>
    <cellStyle name="40% - Accent6 11 4" xfId="1445"/>
    <cellStyle name="40% - Accent6 11 5" xfId="1446"/>
    <cellStyle name="40% - Accent6 12" xfId="1447"/>
    <cellStyle name="40% - Accent6 12 2" xfId="1448"/>
    <cellStyle name="40% - Accent6 12 3" xfId="1449"/>
    <cellStyle name="40% - Accent6 12 4" xfId="1450"/>
    <cellStyle name="40% - Accent6 12 5" xfId="1451"/>
    <cellStyle name="40% - Accent6 13" xfId="1452"/>
    <cellStyle name="40% - Accent6 14" xfId="1453"/>
    <cellStyle name="40% - Accent6 15" xfId="1454"/>
    <cellStyle name="40% - Accent6 16" xfId="1455"/>
    <cellStyle name="40% - Accent6 17" xfId="1456"/>
    <cellStyle name="40% - Accent6 18" xfId="1457"/>
    <cellStyle name="40% - Accent6 19" xfId="1458"/>
    <cellStyle name="40% - Accent6 2" xfId="1459"/>
    <cellStyle name="40% - Accent6 2 10" xfId="1460"/>
    <cellStyle name="40% - Accent6 2 10 2" xfId="8697"/>
    <cellStyle name="40% - Accent6 2 10 2 2" xfId="10916"/>
    <cellStyle name="40% - Accent6 2 10 2 2 2" xfId="21479"/>
    <cellStyle name="40% - Accent6 2 10 2 3" xfId="13135"/>
    <cellStyle name="40% - Accent6 2 10 2 3 2" xfId="23698"/>
    <cellStyle name="40% - Accent6 2 10 2 4" xfId="15354"/>
    <cellStyle name="40% - Accent6 2 10 2 4 2" xfId="25917"/>
    <cellStyle name="40% - Accent6 2 10 2 5" xfId="19260"/>
    <cellStyle name="40% - Accent6 2 10 3" xfId="7964"/>
    <cellStyle name="40% - Accent6 2 10 3 2" xfId="10183"/>
    <cellStyle name="40% - Accent6 2 10 3 2 2" xfId="20746"/>
    <cellStyle name="40% - Accent6 2 10 3 3" xfId="12402"/>
    <cellStyle name="40% - Accent6 2 10 3 3 2" xfId="22965"/>
    <cellStyle name="40% - Accent6 2 10 3 4" xfId="14621"/>
    <cellStyle name="40% - Accent6 2 10 3 4 2" xfId="25184"/>
    <cellStyle name="40% - Accent6 2 10 3 5" xfId="18527"/>
    <cellStyle name="40% - Accent6 2 10 4" xfId="9440"/>
    <cellStyle name="40% - Accent6 2 10 4 2" xfId="20003"/>
    <cellStyle name="40% - Accent6 2 10 5" xfId="11659"/>
    <cellStyle name="40% - Accent6 2 10 5 2" xfId="22222"/>
    <cellStyle name="40% - Accent6 2 10 6" xfId="13878"/>
    <cellStyle name="40% - Accent6 2 10 6 2" xfId="24441"/>
    <cellStyle name="40% - Accent6 2 10 7" xfId="17778"/>
    <cellStyle name="40% - Accent6 2 11" xfId="1461"/>
    <cellStyle name="40% - Accent6 2 11 2" xfId="1462"/>
    <cellStyle name="40% - Accent6 2 11 2 2" xfId="8698"/>
    <cellStyle name="40% - Accent6 2 11 2 2 2" xfId="10917"/>
    <cellStyle name="40% - Accent6 2 11 2 2 2 2" xfId="21480"/>
    <cellStyle name="40% - Accent6 2 11 2 2 3" xfId="13136"/>
    <cellStyle name="40% - Accent6 2 11 2 2 3 2" xfId="23699"/>
    <cellStyle name="40% - Accent6 2 11 2 2 4" xfId="15355"/>
    <cellStyle name="40% - Accent6 2 11 2 2 4 2" xfId="25918"/>
    <cellStyle name="40% - Accent6 2 11 2 2 5" xfId="19261"/>
    <cellStyle name="40% - Accent6 2 11 2 3" xfId="7965"/>
    <cellStyle name="40% - Accent6 2 11 2 3 2" xfId="10184"/>
    <cellStyle name="40% - Accent6 2 11 2 3 2 2" xfId="20747"/>
    <cellStyle name="40% - Accent6 2 11 2 3 3" xfId="12403"/>
    <cellStyle name="40% - Accent6 2 11 2 3 3 2" xfId="22966"/>
    <cellStyle name="40% - Accent6 2 11 2 3 4" xfId="14622"/>
    <cellStyle name="40% - Accent6 2 11 2 3 4 2" xfId="25185"/>
    <cellStyle name="40% - Accent6 2 11 2 3 5" xfId="18528"/>
    <cellStyle name="40% - Accent6 2 11 2 4" xfId="9441"/>
    <cellStyle name="40% - Accent6 2 11 2 4 2" xfId="20004"/>
    <cellStyle name="40% - Accent6 2 11 2 5" xfId="11660"/>
    <cellStyle name="40% - Accent6 2 11 2 5 2" xfId="22223"/>
    <cellStyle name="40% - Accent6 2 11 2 6" xfId="13879"/>
    <cellStyle name="40% - Accent6 2 11 2 6 2" xfId="24442"/>
    <cellStyle name="40% - Accent6 2 11 2 7" xfId="17779"/>
    <cellStyle name="40% - Accent6 2 11 3" xfId="1463"/>
    <cellStyle name="40% - Accent6 2 11 3 2" xfId="8699"/>
    <cellStyle name="40% - Accent6 2 11 3 2 2" xfId="10918"/>
    <cellStyle name="40% - Accent6 2 11 3 2 2 2" xfId="21481"/>
    <cellStyle name="40% - Accent6 2 11 3 2 3" xfId="13137"/>
    <cellStyle name="40% - Accent6 2 11 3 2 3 2" xfId="23700"/>
    <cellStyle name="40% - Accent6 2 11 3 2 4" xfId="15356"/>
    <cellStyle name="40% - Accent6 2 11 3 2 4 2" xfId="25919"/>
    <cellStyle name="40% - Accent6 2 11 3 2 5" xfId="19262"/>
    <cellStyle name="40% - Accent6 2 11 3 3" xfId="7966"/>
    <cellStyle name="40% - Accent6 2 11 3 3 2" xfId="10185"/>
    <cellStyle name="40% - Accent6 2 11 3 3 2 2" xfId="20748"/>
    <cellStyle name="40% - Accent6 2 11 3 3 3" xfId="12404"/>
    <cellStyle name="40% - Accent6 2 11 3 3 3 2" xfId="22967"/>
    <cellStyle name="40% - Accent6 2 11 3 3 4" xfId="14623"/>
    <cellStyle name="40% - Accent6 2 11 3 3 4 2" xfId="25186"/>
    <cellStyle name="40% - Accent6 2 11 3 3 5" xfId="18529"/>
    <cellStyle name="40% - Accent6 2 11 3 4" xfId="9442"/>
    <cellStyle name="40% - Accent6 2 11 3 4 2" xfId="20005"/>
    <cellStyle name="40% - Accent6 2 11 3 5" xfId="11661"/>
    <cellStyle name="40% - Accent6 2 11 3 5 2" xfId="22224"/>
    <cellStyle name="40% - Accent6 2 11 3 6" xfId="13880"/>
    <cellStyle name="40% - Accent6 2 11 3 6 2" xfId="24443"/>
    <cellStyle name="40% - Accent6 2 11 3 7" xfId="17780"/>
    <cellStyle name="40% - Accent6 2 11 4" xfId="1464"/>
    <cellStyle name="40% - Accent6 2 11 4 2" xfId="8700"/>
    <cellStyle name="40% - Accent6 2 11 4 2 2" xfId="10919"/>
    <cellStyle name="40% - Accent6 2 11 4 2 2 2" xfId="21482"/>
    <cellStyle name="40% - Accent6 2 11 4 2 3" xfId="13138"/>
    <cellStyle name="40% - Accent6 2 11 4 2 3 2" xfId="23701"/>
    <cellStyle name="40% - Accent6 2 11 4 2 4" xfId="15357"/>
    <cellStyle name="40% - Accent6 2 11 4 2 4 2" xfId="25920"/>
    <cellStyle name="40% - Accent6 2 11 4 2 5" xfId="19263"/>
    <cellStyle name="40% - Accent6 2 11 4 3" xfId="7967"/>
    <cellStyle name="40% - Accent6 2 11 4 3 2" xfId="10186"/>
    <cellStyle name="40% - Accent6 2 11 4 3 2 2" xfId="20749"/>
    <cellStyle name="40% - Accent6 2 11 4 3 3" xfId="12405"/>
    <cellStyle name="40% - Accent6 2 11 4 3 3 2" xfId="22968"/>
    <cellStyle name="40% - Accent6 2 11 4 3 4" xfId="14624"/>
    <cellStyle name="40% - Accent6 2 11 4 3 4 2" xfId="25187"/>
    <cellStyle name="40% - Accent6 2 11 4 3 5" xfId="18530"/>
    <cellStyle name="40% - Accent6 2 11 4 4" xfId="9443"/>
    <cellStyle name="40% - Accent6 2 11 4 4 2" xfId="20006"/>
    <cellStyle name="40% - Accent6 2 11 4 5" xfId="11662"/>
    <cellStyle name="40% - Accent6 2 11 4 5 2" xfId="22225"/>
    <cellStyle name="40% - Accent6 2 11 4 6" xfId="13881"/>
    <cellStyle name="40% - Accent6 2 11 4 6 2" xfId="24444"/>
    <cellStyle name="40% - Accent6 2 11 4 7" xfId="17781"/>
    <cellStyle name="40% - Accent6 2 11 5" xfId="1465"/>
    <cellStyle name="40% - Accent6 2 11 5 2" xfId="8701"/>
    <cellStyle name="40% - Accent6 2 11 5 2 2" xfId="10920"/>
    <cellStyle name="40% - Accent6 2 11 5 2 2 2" xfId="21483"/>
    <cellStyle name="40% - Accent6 2 11 5 2 3" xfId="13139"/>
    <cellStyle name="40% - Accent6 2 11 5 2 3 2" xfId="23702"/>
    <cellStyle name="40% - Accent6 2 11 5 2 4" xfId="15358"/>
    <cellStyle name="40% - Accent6 2 11 5 2 4 2" xfId="25921"/>
    <cellStyle name="40% - Accent6 2 11 5 2 5" xfId="19264"/>
    <cellStyle name="40% - Accent6 2 11 5 3" xfId="7968"/>
    <cellStyle name="40% - Accent6 2 11 5 3 2" xfId="10187"/>
    <cellStyle name="40% - Accent6 2 11 5 3 2 2" xfId="20750"/>
    <cellStyle name="40% - Accent6 2 11 5 3 3" xfId="12406"/>
    <cellStyle name="40% - Accent6 2 11 5 3 3 2" xfId="22969"/>
    <cellStyle name="40% - Accent6 2 11 5 3 4" xfId="14625"/>
    <cellStyle name="40% - Accent6 2 11 5 3 4 2" xfId="25188"/>
    <cellStyle name="40% - Accent6 2 11 5 3 5" xfId="18531"/>
    <cellStyle name="40% - Accent6 2 11 5 4" xfId="9444"/>
    <cellStyle name="40% - Accent6 2 11 5 4 2" xfId="20007"/>
    <cellStyle name="40% - Accent6 2 11 5 5" xfId="11663"/>
    <cellStyle name="40% - Accent6 2 11 5 5 2" xfId="22226"/>
    <cellStyle name="40% - Accent6 2 11 5 6" xfId="13882"/>
    <cellStyle name="40% - Accent6 2 11 5 6 2" xfId="24445"/>
    <cellStyle name="40% - Accent6 2 11 5 7" xfId="17782"/>
    <cellStyle name="40% - Accent6 2 12" xfId="1466"/>
    <cellStyle name="40% - Accent6 2 13" xfId="1467"/>
    <cellStyle name="40% - Accent6 2 14" xfId="1468"/>
    <cellStyle name="40% - Accent6 2 15" xfId="1469"/>
    <cellStyle name="40% - Accent6 2 15 2" xfId="8702"/>
    <cellStyle name="40% - Accent6 2 15 2 2" xfId="10921"/>
    <cellStyle name="40% - Accent6 2 15 2 2 2" xfId="21484"/>
    <cellStyle name="40% - Accent6 2 15 2 3" xfId="13140"/>
    <cellStyle name="40% - Accent6 2 15 2 3 2" xfId="23703"/>
    <cellStyle name="40% - Accent6 2 15 2 4" xfId="15359"/>
    <cellStyle name="40% - Accent6 2 15 2 4 2" xfId="25922"/>
    <cellStyle name="40% - Accent6 2 15 2 5" xfId="19265"/>
    <cellStyle name="40% - Accent6 2 15 3" xfId="7969"/>
    <cellStyle name="40% - Accent6 2 15 3 2" xfId="10188"/>
    <cellStyle name="40% - Accent6 2 15 3 2 2" xfId="20751"/>
    <cellStyle name="40% - Accent6 2 15 3 3" xfId="12407"/>
    <cellStyle name="40% - Accent6 2 15 3 3 2" xfId="22970"/>
    <cellStyle name="40% - Accent6 2 15 3 4" xfId="14626"/>
    <cellStyle name="40% - Accent6 2 15 3 4 2" xfId="25189"/>
    <cellStyle name="40% - Accent6 2 15 3 5" xfId="18532"/>
    <cellStyle name="40% - Accent6 2 15 4" xfId="9445"/>
    <cellStyle name="40% - Accent6 2 15 4 2" xfId="20008"/>
    <cellStyle name="40% - Accent6 2 15 5" xfId="11664"/>
    <cellStyle name="40% - Accent6 2 15 5 2" xfId="22227"/>
    <cellStyle name="40% - Accent6 2 15 6" xfId="13883"/>
    <cellStyle name="40% - Accent6 2 15 6 2" xfId="24446"/>
    <cellStyle name="40% - Accent6 2 15 7" xfId="17783"/>
    <cellStyle name="40% - Accent6 2 16" xfId="1470"/>
    <cellStyle name="40% - Accent6 2 2" xfId="1471"/>
    <cellStyle name="40% - Accent6 2 2 10" xfId="8703"/>
    <cellStyle name="40% - Accent6 2 2 10 2" xfId="10922"/>
    <cellStyle name="40% - Accent6 2 2 10 2 2" xfId="21485"/>
    <cellStyle name="40% - Accent6 2 2 10 3" xfId="13141"/>
    <cellStyle name="40% - Accent6 2 2 10 3 2" xfId="23704"/>
    <cellStyle name="40% - Accent6 2 2 10 4" xfId="15360"/>
    <cellStyle name="40% - Accent6 2 2 10 4 2" xfId="25923"/>
    <cellStyle name="40% - Accent6 2 2 10 5" xfId="19266"/>
    <cellStyle name="40% - Accent6 2 2 11" xfId="7970"/>
    <cellStyle name="40% - Accent6 2 2 11 2" xfId="10189"/>
    <cellStyle name="40% - Accent6 2 2 11 2 2" xfId="20752"/>
    <cellStyle name="40% - Accent6 2 2 11 3" xfId="12408"/>
    <cellStyle name="40% - Accent6 2 2 11 3 2" xfId="22971"/>
    <cellStyle name="40% - Accent6 2 2 11 4" xfId="14627"/>
    <cellStyle name="40% - Accent6 2 2 11 4 2" xfId="25190"/>
    <cellStyle name="40% - Accent6 2 2 11 5" xfId="18533"/>
    <cellStyle name="40% - Accent6 2 2 12" xfId="9446"/>
    <cellStyle name="40% - Accent6 2 2 12 2" xfId="20009"/>
    <cellStyle name="40% - Accent6 2 2 13" xfId="11665"/>
    <cellStyle name="40% - Accent6 2 2 13 2" xfId="22228"/>
    <cellStyle name="40% - Accent6 2 2 14" xfId="13884"/>
    <cellStyle name="40% - Accent6 2 2 14 2" xfId="24447"/>
    <cellStyle name="40% - Accent6 2 2 15" xfId="17784"/>
    <cellStyle name="40% - Accent6 2 2 2" xfId="1472"/>
    <cellStyle name="40% - Accent6 2 2 2 2" xfId="8704"/>
    <cellStyle name="40% - Accent6 2 2 2 2 2" xfId="10923"/>
    <cellStyle name="40% - Accent6 2 2 2 2 2 2" xfId="21486"/>
    <cellStyle name="40% - Accent6 2 2 2 2 3" xfId="13142"/>
    <cellStyle name="40% - Accent6 2 2 2 2 3 2" xfId="23705"/>
    <cellStyle name="40% - Accent6 2 2 2 2 4" xfId="15361"/>
    <cellStyle name="40% - Accent6 2 2 2 2 4 2" xfId="25924"/>
    <cellStyle name="40% - Accent6 2 2 2 2 5" xfId="19267"/>
    <cellStyle name="40% - Accent6 2 2 2 3" xfId="7971"/>
    <cellStyle name="40% - Accent6 2 2 2 3 2" xfId="10190"/>
    <cellStyle name="40% - Accent6 2 2 2 3 2 2" xfId="20753"/>
    <cellStyle name="40% - Accent6 2 2 2 3 3" xfId="12409"/>
    <cellStyle name="40% - Accent6 2 2 2 3 3 2" xfId="22972"/>
    <cellStyle name="40% - Accent6 2 2 2 3 4" xfId="14628"/>
    <cellStyle name="40% - Accent6 2 2 2 3 4 2" xfId="25191"/>
    <cellStyle name="40% - Accent6 2 2 2 3 5" xfId="18534"/>
    <cellStyle name="40% - Accent6 2 2 2 4" xfId="9447"/>
    <cellStyle name="40% - Accent6 2 2 2 4 2" xfId="20010"/>
    <cellStyle name="40% - Accent6 2 2 2 5" xfId="11666"/>
    <cellStyle name="40% - Accent6 2 2 2 5 2" xfId="22229"/>
    <cellStyle name="40% - Accent6 2 2 2 6" xfId="13885"/>
    <cellStyle name="40% - Accent6 2 2 2 6 2" xfId="24448"/>
    <cellStyle name="40% - Accent6 2 2 2 7" xfId="17785"/>
    <cellStyle name="40% - Accent6 2 2 3" xfId="1473"/>
    <cellStyle name="40% - Accent6 2 2 3 2" xfId="8705"/>
    <cellStyle name="40% - Accent6 2 2 3 2 2" xfId="10924"/>
    <cellStyle name="40% - Accent6 2 2 3 2 2 2" xfId="21487"/>
    <cellStyle name="40% - Accent6 2 2 3 2 3" xfId="13143"/>
    <cellStyle name="40% - Accent6 2 2 3 2 3 2" xfId="23706"/>
    <cellStyle name="40% - Accent6 2 2 3 2 4" xfId="15362"/>
    <cellStyle name="40% - Accent6 2 2 3 2 4 2" xfId="25925"/>
    <cellStyle name="40% - Accent6 2 2 3 2 5" xfId="19268"/>
    <cellStyle name="40% - Accent6 2 2 3 3" xfId="7972"/>
    <cellStyle name="40% - Accent6 2 2 3 3 2" xfId="10191"/>
    <cellStyle name="40% - Accent6 2 2 3 3 2 2" xfId="20754"/>
    <cellStyle name="40% - Accent6 2 2 3 3 3" xfId="12410"/>
    <cellStyle name="40% - Accent6 2 2 3 3 3 2" xfId="22973"/>
    <cellStyle name="40% - Accent6 2 2 3 3 4" xfId="14629"/>
    <cellStyle name="40% - Accent6 2 2 3 3 4 2" xfId="25192"/>
    <cellStyle name="40% - Accent6 2 2 3 3 5" xfId="18535"/>
    <cellStyle name="40% - Accent6 2 2 3 4" xfId="9448"/>
    <cellStyle name="40% - Accent6 2 2 3 4 2" xfId="20011"/>
    <cellStyle name="40% - Accent6 2 2 3 5" xfId="11667"/>
    <cellStyle name="40% - Accent6 2 2 3 5 2" xfId="22230"/>
    <cellStyle name="40% - Accent6 2 2 3 6" xfId="13886"/>
    <cellStyle name="40% - Accent6 2 2 3 6 2" xfId="24449"/>
    <cellStyle name="40% - Accent6 2 2 3 7" xfId="17786"/>
    <cellStyle name="40% - Accent6 2 2 4" xfId="1474"/>
    <cellStyle name="40% - Accent6 2 2 4 2" xfId="8706"/>
    <cellStyle name="40% - Accent6 2 2 4 2 2" xfId="10925"/>
    <cellStyle name="40% - Accent6 2 2 4 2 2 2" xfId="21488"/>
    <cellStyle name="40% - Accent6 2 2 4 2 3" xfId="13144"/>
    <cellStyle name="40% - Accent6 2 2 4 2 3 2" xfId="23707"/>
    <cellStyle name="40% - Accent6 2 2 4 2 4" xfId="15363"/>
    <cellStyle name="40% - Accent6 2 2 4 2 4 2" xfId="25926"/>
    <cellStyle name="40% - Accent6 2 2 4 2 5" xfId="19269"/>
    <cellStyle name="40% - Accent6 2 2 4 3" xfId="7973"/>
    <cellStyle name="40% - Accent6 2 2 4 3 2" xfId="10192"/>
    <cellStyle name="40% - Accent6 2 2 4 3 2 2" xfId="20755"/>
    <cellStyle name="40% - Accent6 2 2 4 3 3" xfId="12411"/>
    <cellStyle name="40% - Accent6 2 2 4 3 3 2" xfId="22974"/>
    <cellStyle name="40% - Accent6 2 2 4 3 4" xfId="14630"/>
    <cellStyle name="40% - Accent6 2 2 4 3 4 2" xfId="25193"/>
    <cellStyle name="40% - Accent6 2 2 4 3 5" xfId="18536"/>
    <cellStyle name="40% - Accent6 2 2 4 4" xfId="9449"/>
    <cellStyle name="40% - Accent6 2 2 4 4 2" xfId="20012"/>
    <cellStyle name="40% - Accent6 2 2 4 5" xfId="11668"/>
    <cellStyle name="40% - Accent6 2 2 4 5 2" xfId="22231"/>
    <cellStyle name="40% - Accent6 2 2 4 6" xfId="13887"/>
    <cellStyle name="40% - Accent6 2 2 4 6 2" xfId="24450"/>
    <cellStyle name="40% - Accent6 2 2 4 7" xfId="17787"/>
    <cellStyle name="40% - Accent6 2 2 5" xfId="1475"/>
    <cellStyle name="40% - Accent6 2 2 5 2" xfId="8707"/>
    <cellStyle name="40% - Accent6 2 2 5 2 2" xfId="10926"/>
    <cellStyle name="40% - Accent6 2 2 5 2 2 2" xfId="21489"/>
    <cellStyle name="40% - Accent6 2 2 5 2 3" xfId="13145"/>
    <cellStyle name="40% - Accent6 2 2 5 2 3 2" xfId="23708"/>
    <cellStyle name="40% - Accent6 2 2 5 2 4" xfId="15364"/>
    <cellStyle name="40% - Accent6 2 2 5 2 4 2" xfId="25927"/>
    <cellStyle name="40% - Accent6 2 2 5 2 5" xfId="19270"/>
    <cellStyle name="40% - Accent6 2 2 5 3" xfId="7974"/>
    <cellStyle name="40% - Accent6 2 2 5 3 2" xfId="10193"/>
    <cellStyle name="40% - Accent6 2 2 5 3 2 2" xfId="20756"/>
    <cellStyle name="40% - Accent6 2 2 5 3 3" xfId="12412"/>
    <cellStyle name="40% - Accent6 2 2 5 3 3 2" xfId="22975"/>
    <cellStyle name="40% - Accent6 2 2 5 3 4" xfId="14631"/>
    <cellStyle name="40% - Accent6 2 2 5 3 4 2" xfId="25194"/>
    <cellStyle name="40% - Accent6 2 2 5 3 5" xfId="18537"/>
    <cellStyle name="40% - Accent6 2 2 5 4" xfId="9450"/>
    <cellStyle name="40% - Accent6 2 2 5 4 2" xfId="20013"/>
    <cellStyle name="40% - Accent6 2 2 5 5" xfId="11669"/>
    <cellStyle name="40% - Accent6 2 2 5 5 2" xfId="22232"/>
    <cellStyle name="40% - Accent6 2 2 5 6" xfId="13888"/>
    <cellStyle name="40% - Accent6 2 2 5 6 2" xfId="24451"/>
    <cellStyle name="40% - Accent6 2 2 5 7" xfId="17788"/>
    <cellStyle name="40% - Accent6 2 2 6" xfId="1476"/>
    <cellStyle name="40% - Accent6 2 2 6 2" xfId="8708"/>
    <cellStyle name="40% - Accent6 2 2 6 2 2" xfId="10927"/>
    <cellStyle name="40% - Accent6 2 2 6 2 2 2" xfId="21490"/>
    <cellStyle name="40% - Accent6 2 2 6 2 3" xfId="13146"/>
    <cellStyle name="40% - Accent6 2 2 6 2 3 2" xfId="23709"/>
    <cellStyle name="40% - Accent6 2 2 6 2 4" xfId="15365"/>
    <cellStyle name="40% - Accent6 2 2 6 2 4 2" xfId="25928"/>
    <cellStyle name="40% - Accent6 2 2 6 2 5" xfId="19271"/>
    <cellStyle name="40% - Accent6 2 2 6 3" xfId="7975"/>
    <cellStyle name="40% - Accent6 2 2 6 3 2" xfId="10194"/>
    <cellStyle name="40% - Accent6 2 2 6 3 2 2" xfId="20757"/>
    <cellStyle name="40% - Accent6 2 2 6 3 3" xfId="12413"/>
    <cellStyle name="40% - Accent6 2 2 6 3 3 2" xfId="22976"/>
    <cellStyle name="40% - Accent6 2 2 6 3 4" xfId="14632"/>
    <cellStyle name="40% - Accent6 2 2 6 3 4 2" xfId="25195"/>
    <cellStyle name="40% - Accent6 2 2 6 3 5" xfId="18538"/>
    <cellStyle name="40% - Accent6 2 2 6 4" xfId="9451"/>
    <cellStyle name="40% - Accent6 2 2 6 4 2" xfId="20014"/>
    <cellStyle name="40% - Accent6 2 2 6 5" xfId="11670"/>
    <cellStyle name="40% - Accent6 2 2 6 5 2" xfId="22233"/>
    <cellStyle name="40% - Accent6 2 2 6 6" xfId="13889"/>
    <cellStyle name="40% - Accent6 2 2 6 6 2" xfId="24452"/>
    <cellStyle name="40% - Accent6 2 2 6 7" xfId="17789"/>
    <cellStyle name="40% - Accent6 2 2 7" xfId="1477"/>
    <cellStyle name="40% - Accent6 2 2 7 2" xfId="8709"/>
    <cellStyle name="40% - Accent6 2 2 7 2 2" xfId="10928"/>
    <cellStyle name="40% - Accent6 2 2 7 2 2 2" xfId="21491"/>
    <cellStyle name="40% - Accent6 2 2 7 2 3" xfId="13147"/>
    <cellStyle name="40% - Accent6 2 2 7 2 3 2" xfId="23710"/>
    <cellStyle name="40% - Accent6 2 2 7 2 4" xfId="15366"/>
    <cellStyle name="40% - Accent6 2 2 7 2 4 2" xfId="25929"/>
    <cellStyle name="40% - Accent6 2 2 7 2 5" xfId="19272"/>
    <cellStyle name="40% - Accent6 2 2 7 3" xfId="7976"/>
    <cellStyle name="40% - Accent6 2 2 7 3 2" xfId="10195"/>
    <cellStyle name="40% - Accent6 2 2 7 3 2 2" xfId="20758"/>
    <cellStyle name="40% - Accent6 2 2 7 3 3" xfId="12414"/>
    <cellStyle name="40% - Accent6 2 2 7 3 3 2" xfId="22977"/>
    <cellStyle name="40% - Accent6 2 2 7 3 4" xfId="14633"/>
    <cellStyle name="40% - Accent6 2 2 7 3 4 2" xfId="25196"/>
    <cellStyle name="40% - Accent6 2 2 7 3 5" xfId="18539"/>
    <cellStyle name="40% - Accent6 2 2 7 4" xfId="9452"/>
    <cellStyle name="40% - Accent6 2 2 7 4 2" xfId="20015"/>
    <cellStyle name="40% - Accent6 2 2 7 5" xfId="11671"/>
    <cellStyle name="40% - Accent6 2 2 7 5 2" xfId="22234"/>
    <cellStyle name="40% - Accent6 2 2 7 6" xfId="13890"/>
    <cellStyle name="40% - Accent6 2 2 7 6 2" xfId="24453"/>
    <cellStyle name="40% - Accent6 2 2 7 7" xfId="17790"/>
    <cellStyle name="40% - Accent6 2 2 8" xfId="1478"/>
    <cellStyle name="40% - Accent6 2 2 8 2" xfId="8710"/>
    <cellStyle name="40% - Accent6 2 2 8 2 2" xfId="10929"/>
    <cellStyle name="40% - Accent6 2 2 8 2 2 2" xfId="21492"/>
    <cellStyle name="40% - Accent6 2 2 8 2 3" xfId="13148"/>
    <cellStyle name="40% - Accent6 2 2 8 2 3 2" xfId="23711"/>
    <cellStyle name="40% - Accent6 2 2 8 2 4" xfId="15367"/>
    <cellStyle name="40% - Accent6 2 2 8 2 4 2" xfId="25930"/>
    <cellStyle name="40% - Accent6 2 2 8 2 5" xfId="19273"/>
    <cellStyle name="40% - Accent6 2 2 8 3" xfId="7977"/>
    <cellStyle name="40% - Accent6 2 2 8 3 2" xfId="10196"/>
    <cellStyle name="40% - Accent6 2 2 8 3 2 2" xfId="20759"/>
    <cellStyle name="40% - Accent6 2 2 8 3 3" xfId="12415"/>
    <cellStyle name="40% - Accent6 2 2 8 3 3 2" xfId="22978"/>
    <cellStyle name="40% - Accent6 2 2 8 3 4" xfId="14634"/>
    <cellStyle name="40% - Accent6 2 2 8 3 4 2" xfId="25197"/>
    <cellStyle name="40% - Accent6 2 2 8 3 5" xfId="18540"/>
    <cellStyle name="40% - Accent6 2 2 8 4" xfId="9453"/>
    <cellStyle name="40% - Accent6 2 2 8 4 2" xfId="20016"/>
    <cellStyle name="40% - Accent6 2 2 8 5" xfId="11672"/>
    <cellStyle name="40% - Accent6 2 2 8 5 2" xfId="22235"/>
    <cellStyle name="40% - Accent6 2 2 8 6" xfId="13891"/>
    <cellStyle name="40% - Accent6 2 2 8 6 2" xfId="24454"/>
    <cellStyle name="40% - Accent6 2 2 8 7" xfId="17791"/>
    <cellStyle name="40% - Accent6 2 2 9" xfId="1479"/>
    <cellStyle name="40% - Accent6 2 2 9 2" xfId="8711"/>
    <cellStyle name="40% - Accent6 2 2 9 2 2" xfId="10930"/>
    <cellStyle name="40% - Accent6 2 2 9 2 2 2" xfId="21493"/>
    <cellStyle name="40% - Accent6 2 2 9 2 3" xfId="13149"/>
    <cellStyle name="40% - Accent6 2 2 9 2 3 2" xfId="23712"/>
    <cellStyle name="40% - Accent6 2 2 9 2 4" xfId="15368"/>
    <cellStyle name="40% - Accent6 2 2 9 2 4 2" xfId="25931"/>
    <cellStyle name="40% - Accent6 2 2 9 2 5" xfId="19274"/>
    <cellStyle name="40% - Accent6 2 2 9 3" xfId="7978"/>
    <cellStyle name="40% - Accent6 2 2 9 3 2" xfId="10197"/>
    <cellStyle name="40% - Accent6 2 2 9 3 2 2" xfId="20760"/>
    <cellStyle name="40% - Accent6 2 2 9 3 3" xfId="12416"/>
    <cellStyle name="40% - Accent6 2 2 9 3 3 2" xfId="22979"/>
    <cellStyle name="40% - Accent6 2 2 9 3 4" xfId="14635"/>
    <cellStyle name="40% - Accent6 2 2 9 3 4 2" xfId="25198"/>
    <cellStyle name="40% - Accent6 2 2 9 3 5" xfId="18541"/>
    <cellStyle name="40% - Accent6 2 2 9 4" xfId="9454"/>
    <cellStyle name="40% - Accent6 2 2 9 4 2" xfId="20017"/>
    <cellStyle name="40% - Accent6 2 2 9 5" xfId="11673"/>
    <cellStyle name="40% - Accent6 2 2 9 5 2" xfId="22236"/>
    <cellStyle name="40% - Accent6 2 2 9 6" xfId="13892"/>
    <cellStyle name="40% - Accent6 2 2 9 6 2" xfId="24455"/>
    <cellStyle name="40% - Accent6 2 2 9 7" xfId="17792"/>
    <cellStyle name="40% - Accent6 2 3" xfId="1480"/>
    <cellStyle name="40% - Accent6 2 3 10" xfId="8712"/>
    <cellStyle name="40% - Accent6 2 3 10 2" xfId="10931"/>
    <cellStyle name="40% - Accent6 2 3 10 2 2" xfId="21494"/>
    <cellStyle name="40% - Accent6 2 3 10 3" xfId="13150"/>
    <cellStyle name="40% - Accent6 2 3 10 3 2" xfId="23713"/>
    <cellStyle name="40% - Accent6 2 3 10 4" xfId="15369"/>
    <cellStyle name="40% - Accent6 2 3 10 4 2" xfId="25932"/>
    <cellStyle name="40% - Accent6 2 3 10 5" xfId="19275"/>
    <cellStyle name="40% - Accent6 2 3 11" xfId="7979"/>
    <cellStyle name="40% - Accent6 2 3 11 2" xfId="10198"/>
    <cellStyle name="40% - Accent6 2 3 11 2 2" xfId="20761"/>
    <cellStyle name="40% - Accent6 2 3 11 3" xfId="12417"/>
    <cellStyle name="40% - Accent6 2 3 11 3 2" xfId="22980"/>
    <cellStyle name="40% - Accent6 2 3 11 4" xfId="14636"/>
    <cellStyle name="40% - Accent6 2 3 11 4 2" xfId="25199"/>
    <cellStyle name="40% - Accent6 2 3 11 5" xfId="18542"/>
    <cellStyle name="40% - Accent6 2 3 12" xfId="9455"/>
    <cellStyle name="40% - Accent6 2 3 12 2" xfId="20018"/>
    <cellStyle name="40% - Accent6 2 3 13" xfId="11674"/>
    <cellStyle name="40% - Accent6 2 3 13 2" xfId="22237"/>
    <cellStyle name="40% - Accent6 2 3 14" xfId="13893"/>
    <cellStyle name="40% - Accent6 2 3 14 2" xfId="24456"/>
    <cellStyle name="40% - Accent6 2 3 15" xfId="17793"/>
    <cellStyle name="40% - Accent6 2 3 2" xfId="1481"/>
    <cellStyle name="40% - Accent6 2 3 2 2" xfId="8713"/>
    <cellStyle name="40% - Accent6 2 3 2 2 2" xfId="10932"/>
    <cellStyle name="40% - Accent6 2 3 2 2 2 2" xfId="21495"/>
    <cellStyle name="40% - Accent6 2 3 2 2 3" xfId="13151"/>
    <cellStyle name="40% - Accent6 2 3 2 2 3 2" xfId="23714"/>
    <cellStyle name="40% - Accent6 2 3 2 2 4" xfId="15370"/>
    <cellStyle name="40% - Accent6 2 3 2 2 4 2" xfId="25933"/>
    <cellStyle name="40% - Accent6 2 3 2 2 5" xfId="19276"/>
    <cellStyle name="40% - Accent6 2 3 2 3" xfId="7980"/>
    <cellStyle name="40% - Accent6 2 3 2 3 2" xfId="10199"/>
    <cellStyle name="40% - Accent6 2 3 2 3 2 2" xfId="20762"/>
    <cellStyle name="40% - Accent6 2 3 2 3 3" xfId="12418"/>
    <cellStyle name="40% - Accent6 2 3 2 3 3 2" xfId="22981"/>
    <cellStyle name="40% - Accent6 2 3 2 3 4" xfId="14637"/>
    <cellStyle name="40% - Accent6 2 3 2 3 4 2" xfId="25200"/>
    <cellStyle name="40% - Accent6 2 3 2 3 5" xfId="18543"/>
    <cellStyle name="40% - Accent6 2 3 2 4" xfId="9456"/>
    <cellStyle name="40% - Accent6 2 3 2 4 2" xfId="20019"/>
    <cellStyle name="40% - Accent6 2 3 2 5" xfId="11675"/>
    <cellStyle name="40% - Accent6 2 3 2 5 2" xfId="22238"/>
    <cellStyle name="40% - Accent6 2 3 2 6" xfId="13894"/>
    <cellStyle name="40% - Accent6 2 3 2 6 2" xfId="24457"/>
    <cellStyle name="40% - Accent6 2 3 2 7" xfId="17794"/>
    <cellStyle name="40% - Accent6 2 3 3" xfId="1482"/>
    <cellStyle name="40% - Accent6 2 3 3 2" xfId="8714"/>
    <cellStyle name="40% - Accent6 2 3 3 2 2" xfId="10933"/>
    <cellStyle name="40% - Accent6 2 3 3 2 2 2" xfId="21496"/>
    <cellStyle name="40% - Accent6 2 3 3 2 3" xfId="13152"/>
    <cellStyle name="40% - Accent6 2 3 3 2 3 2" xfId="23715"/>
    <cellStyle name="40% - Accent6 2 3 3 2 4" xfId="15371"/>
    <cellStyle name="40% - Accent6 2 3 3 2 4 2" xfId="25934"/>
    <cellStyle name="40% - Accent6 2 3 3 2 5" xfId="19277"/>
    <cellStyle name="40% - Accent6 2 3 3 3" xfId="7981"/>
    <cellStyle name="40% - Accent6 2 3 3 3 2" xfId="10200"/>
    <cellStyle name="40% - Accent6 2 3 3 3 2 2" xfId="20763"/>
    <cellStyle name="40% - Accent6 2 3 3 3 3" xfId="12419"/>
    <cellStyle name="40% - Accent6 2 3 3 3 3 2" xfId="22982"/>
    <cellStyle name="40% - Accent6 2 3 3 3 4" xfId="14638"/>
    <cellStyle name="40% - Accent6 2 3 3 3 4 2" xfId="25201"/>
    <cellStyle name="40% - Accent6 2 3 3 3 5" xfId="18544"/>
    <cellStyle name="40% - Accent6 2 3 3 4" xfId="9457"/>
    <cellStyle name="40% - Accent6 2 3 3 4 2" xfId="20020"/>
    <cellStyle name="40% - Accent6 2 3 3 5" xfId="11676"/>
    <cellStyle name="40% - Accent6 2 3 3 5 2" xfId="22239"/>
    <cellStyle name="40% - Accent6 2 3 3 6" xfId="13895"/>
    <cellStyle name="40% - Accent6 2 3 3 6 2" xfId="24458"/>
    <cellStyle name="40% - Accent6 2 3 3 7" xfId="17795"/>
    <cellStyle name="40% - Accent6 2 3 4" xfId="1483"/>
    <cellStyle name="40% - Accent6 2 3 4 2" xfId="8715"/>
    <cellStyle name="40% - Accent6 2 3 4 2 2" xfId="10934"/>
    <cellStyle name="40% - Accent6 2 3 4 2 2 2" xfId="21497"/>
    <cellStyle name="40% - Accent6 2 3 4 2 3" xfId="13153"/>
    <cellStyle name="40% - Accent6 2 3 4 2 3 2" xfId="23716"/>
    <cellStyle name="40% - Accent6 2 3 4 2 4" xfId="15372"/>
    <cellStyle name="40% - Accent6 2 3 4 2 4 2" xfId="25935"/>
    <cellStyle name="40% - Accent6 2 3 4 2 5" xfId="19278"/>
    <cellStyle name="40% - Accent6 2 3 4 3" xfId="7982"/>
    <cellStyle name="40% - Accent6 2 3 4 3 2" xfId="10201"/>
    <cellStyle name="40% - Accent6 2 3 4 3 2 2" xfId="20764"/>
    <cellStyle name="40% - Accent6 2 3 4 3 3" xfId="12420"/>
    <cellStyle name="40% - Accent6 2 3 4 3 3 2" xfId="22983"/>
    <cellStyle name="40% - Accent6 2 3 4 3 4" xfId="14639"/>
    <cellStyle name="40% - Accent6 2 3 4 3 4 2" xfId="25202"/>
    <cellStyle name="40% - Accent6 2 3 4 3 5" xfId="18545"/>
    <cellStyle name="40% - Accent6 2 3 4 4" xfId="9458"/>
    <cellStyle name="40% - Accent6 2 3 4 4 2" xfId="20021"/>
    <cellStyle name="40% - Accent6 2 3 4 5" xfId="11677"/>
    <cellStyle name="40% - Accent6 2 3 4 5 2" xfId="22240"/>
    <cellStyle name="40% - Accent6 2 3 4 6" xfId="13896"/>
    <cellStyle name="40% - Accent6 2 3 4 6 2" xfId="24459"/>
    <cellStyle name="40% - Accent6 2 3 4 7" xfId="17796"/>
    <cellStyle name="40% - Accent6 2 3 5" xfId="1484"/>
    <cellStyle name="40% - Accent6 2 3 5 2" xfId="8716"/>
    <cellStyle name="40% - Accent6 2 3 5 2 2" xfId="10935"/>
    <cellStyle name="40% - Accent6 2 3 5 2 2 2" xfId="21498"/>
    <cellStyle name="40% - Accent6 2 3 5 2 3" xfId="13154"/>
    <cellStyle name="40% - Accent6 2 3 5 2 3 2" xfId="23717"/>
    <cellStyle name="40% - Accent6 2 3 5 2 4" xfId="15373"/>
    <cellStyle name="40% - Accent6 2 3 5 2 4 2" xfId="25936"/>
    <cellStyle name="40% - Accent6 2 3 5 2 5" xfId="19279"/>
    <cellStyle name="40% - Accent6 2 3 5 3" xfId="7983"/>
    <cellStyle name="40% - Accent6 2 3 5 3 2" xfId="10202"/>
    <cellStyle name="40% - Accent6 2 3 5 3 2 2" xfId="20765"/>
    <cellStyle name="40% - Accent6 2 3 5 3 3" xfId="12421"/>
    <cellStyle name="40% - Accent6 2 3 5 3 3 2" xfId="22984"/>
    <cellStyle name="40% - Accent6 2 3 5 3 4" xfId="14640"/>
    <cellStyle name="40% - Accent6 2 3 5 3 4 2" xfId="25203"/>
    <cellStyle name="40% - Accent6 2 3 5 3 5" xfId="18546"/>
    <cellStyle name="40% - Accent6 2 3 5 4" xfId="9459"/>
    <cellStyle name="40% - Accent6 2 3 5 4 2" xfId="20022"/>
    <cellStyle name="40% - Accent6 2 3 5 5" xfId="11678"/>
    <cellStyle name="40% - Accent6 2 3 5 5 2" xfId="22241"/>
    <cellStyle name="40% - Accent6 2 3 5 6" xfId="13897"/>
    <cellStyle name="40% - Accent6 2 3 5 6 2" xfId="24460"/>
    <cellStyle name="40% - Accent6 2 3 5 7" xfId="17797"/>
    <cellStyle name="40% - Accent6 2 3 6" xfId="1485"/>
    <cellStyle name="40% - Accent6 2 3 6 2" xfId="8717"/>
    <cellStyle name="40% - Accent6 2 3 6 2 2" xfId="10936"/>
    <cellStyle name="40% - Accent6 2 3 6 2 2 2" xfId="21499"/>
    <cellStyle name="40% - Accent6 2 3 6 2 3" xfId="13155"/>
    <cellStyle name="40% - Accent6 2 3 6 2 3 2" xfId="23718"/>
    <cellStyle name="40% - Accent6 2 3 6 2 4" xfId="15374"/>
    <cellStyle name="40% - Accent6 2 3 6 2 4 2" xfId="25937"/>
    <cellStyle name="40% - Accent6 2 3 6 2 5" xfId="19280"/>
    <cellStyle name="40% - Accent6 2 3 6 3" xfId="7984"/>
    <cellStyle name="40% - Accent6 2 3 6 3 2" xfId="10203"/>
    <cellStyle name="40% - Accent6 2 3 6 3 2 2" xfId="20766"/>
    <cellStyle name="40% - Accent6 2 3 6 3 3" xfId="12422"/>
    <cellStyle name="40% - Accent6 2 3 6 3 3 2" xfId="22985"/>
    <cellStyle name="40% - Accent6 2 3 6 3 4" xfId="14641"/>
    <cellStyle name="40% - Accent6 2 3 6 3 4 2" xfId="25204"/>
    <cellStyle name="40% - Accent6 2 3 6 3 5" xfId="18547"/>
    <cellStyle name="40% - Accent6 2 3 6 4" xfId="9460"/>
    <cellStyle name="40% - Accent6 2 3 6 4 2" xfId="20023"/>
    <cellStyle name="40% - Accent6 2 3 6 5" xfId="11679"/>
    <cellStyle name="40% - Accent6 2 3 6 5 2" xfId="22242"/>
    <cellStyle name="40% - Accent6 2 3 6 6" xfId="13898"/>
    <cellStyle name="40% - Accent6 2 3 6 6 2" xfId="24461"/>
    <cellStyle name="40% - Accent6 2 3 6 7" xfId="17798"/>
    <cellStyle name="40% - Accent6 2 3 7" xfId="1486"/>
    <cellStyle name="40% - Accent6 2 3 7 2" xfId="8718"/>
    <cellStyle name="40% - Accent6 2 3 7 2 2" xfId="10937"/>
    <cellStyle name="40% - Accent6 2 3 7 2 2 2" xfId="21500"/>
    <cellStyle name="40% - Accent6 2 3 7 2 3" xfId="13156"/>
    <cellStyle name="40% - Accent6 2 3 7 2 3 2" xfId="23719"/>
    <cellStyle name="40% - Accent6 2 3 7 2 4" xfId="15375"/>
    <cellStyle name="40% - Accent6 2 3 7 2 4 2" xfId="25938"/>
    <cellStyle name="40% - Accent6 2 3 7 2 5" xfId="19281"/>
    <cellStyle name="40% - Accent6 2 3 7 3" xfId="7985"/>
    <cellStyle name="40% - Accent6 2 3 7 3 2" xfId="10204"/>
    <cellStyle name="40% - Accent6 2 3 7 3 2 2" xfId="20767"/>
    <cellStyle name="40% - Accent6 2 3 7 3 3" xfId="12423"/>
    <cellStyle name="40% - Accent6 2 3 7 3 3 2" xfId="22986"/>
    <cellStyle name="40% - Accent6 2 3 7 3 4" xfId="14642"/>
    <cellStyle name="40% - Accent6 2 3 7 3 4 2" xfId="25205"/>
    <cellStyle name="40% - Accent6 2 3 7 3 5" xfId="18548"/>
    <cellStyle name="40% - Accent6 2 3 7 4" xfId="9461"/>
    <cellStyle name="40% - Accent6 2 3 7 4 2" xfId="20024"/>
    <cellStyle name="40% - Accent6 2 3 7 5" xfId="11680"/>
    <cellStyle name="40% - Accent6 2 3 7 5 2" xfId="22243"/>
    <cellStyle name="40% - Accent6 2 3 7 6" xfId="13899"/>
    <cellStyle name="40% - Accent6 2 3 7 6 2" xfId="24462"/>
    <cellStyle name="40% - Accent6 2 3 7 7" xfId="17799"/>
    <cellStyle name="40% - Accent6 2 3 8" xfId="1487"/>
    <cellStyle name="40% - Accent6 2 3 8 2" xfId="8719"/>
    <cellStyle name="40% - Accent6 2 3 8 2 2" xfId="10938"/>
    <cellStyle name="40% - Accent6 2 3 8 2 2 2" xfId="21501"/>
    <cellStyle name="40% - Accent6 2 3 8 2 3" xfId="13157"/>
    <cellStyle name="40% - Accent6 2 3 8 2 3 2" xfId="23720"/>
    <cellStyle name="40% - Accent6 2 3 8 2 4" xfId="15376"/>
    <cellStyle name="40% - Accent6 2 3 8 2 4 2" xfId="25939"/>
    <cellStyle name="40% - Accent6 2 3 8 2 5" xfId="19282"/>
    <cellStyle name="40% - Accent6 2 3 8 3" xfId="7986"/>
    <cellStyle name="40% - Accent6 2 3 8 3 2" xfId="10205"/>
    <cellStyle name="40% - Accent6 2 3 8 3 2 2" xfId="20768"/>
    <cellStyle name="40% - Accent6 2 3 8 3 3" xfId="12424"/>
    <cellStyle name="40% - Accent6 2 3 8 3 3 2" xfId="22987"/>
    <cellStyle name="40% - Accent6 2 3 8 3 4" xfId="14643"/>
    <cellStyle name="40% - Accent6 2 3 8 3 4 2" xfId="25206"/>
    <cellStyle name="40% - Accent6 2 3 8 3 5" xfId="18549"/>
    <cellStyle name="40% - Accent6 2 3 8 4" xfId="9462"/>
    <cellStyle name="40% - Accent6 2 3 8 4 2" xfId="20025"/>
    <cellStyle name="40% - Accent6 2 3 8 5" xfId="11681"/>
    <cellStyle name="40% - Accent6 2 3 8 5 2" xfId="22244"/>
    <cellStyle name="40% - Accent6 2 3 8 6" xfId="13900"/>
    <cellStyle name="40% - Accent6 2 3 8 6 2" xfId="24463"/>
    <cellStyle name="40% - Accent6 2 3 8 7" xfId="17800"/>
    <cellStyle name="40% - Accent6 2 3 9" xfId="1488"/>
    <cellStyle name="40% - Accent6 2 3 9 2" xfId="8720"/>
    <cellStyle name="40% - Accent6 2 3 9 2 2" xfId="10939"/>
    <cellStyle name="40% - Accent6 2 3 9 2 2 2" xfId="21502"/>
    <cellStyle name="40% - Accent6 2 3 9 2 3" xfId="13158"/>
    <cellStyle name="40% - Accent6 2 3 9 2 3 2" xfId="23721"/>
    <cellStyle name="40% - Accent6 2 3 9 2 4" xfId="15377"/>
    <cellStyle name="40% - Accent6 2 3 9 2 4 2" xfId="25940"/>
    <cellStyle name="40% - Accent6 2 3 9 2 5" xfId="19283"/>
    <cellStyle name="40% - Accent6 2 3 9 3" xfId="7987"/>
    <cellStyle name="40% - Accent6 2 3 9 3 2" xfId="10206"/>
    <cellStyle name="40% - Accent6 2 3 9 3 2 2" xfId="20769"/>
    <cellStyle name="40% - Accent6 2 3 9 3 3" xfId="12425"/>
    <cellStyle name="40% - Accent6 2 3 9 3 3 2" xfId="22988"/>
    <cellStyle name="40% - Accent6 2 3 9 3 4" xfId="14644"/>
    <cellStyle name="40% - Accent6 2 3 9 3 4 2" xfId="25207"/>
    <cellStyle name="40% - Accent6 2 3 9 3 5" xfId="18550"/>
    <cellStyle name="40% - Accent6 2 3 9 4" xfId="9463"/>
    <cellStyle name="40% - Accent6 2 3 9 4 2" xfId="20026"/>
    <cellStyle name="40% - Accent6 2 3 9 5" xfId="11682"/>
    <cellStyle name="40% - Accent6 2 3 9 5 2" xfId="22245"/>
    <cellStyle name="40% - Accent6 2 3 9 6" xfId="13901"/>
    <cellStyle name="40% - Accent6 2 3 9 6 2" xfId="24464"/>
    <cellStyle name="40% - Accent6 2 3 9 7" xfId="17801"/>
    <cellStyle name="40% - Accent6 2 4" xfId="1489"/>
    <cellStyle name="40% - Accent6 2 4 10" xfId="8721"/>
    <cellStyle name="40% - Accent6 2 4 10 2" xfId="10940"/>
    <cellStyle name="40% - Accent6 2 4 10 2 2" xfId="21503"/>
    <cellStyle name="40% - Accent6 2 4 10 3" xfId="13159"/>
    <cellStyle name="40% - Accent6 2 4 10 3 2" xfId="23722"/>
    <cellStyle name="40% - Accent6 2 4 10 4" xfId="15378"/>
    <cellStyle name="40% - Accent6 2 4 10 4 2" xfId="25941"/>
    <cellStyle name="40% - Accent6 2 4 10 5" xfId="19284"/>
    <cellStyle name="40% - Accent6 2 4 11" xfId="7988"/>
    <cellStyle name="40% - Accent6 2 4 11 2" xfId="10207"/>
    <cellStyle name="40% - Accent6 2 4 11 2 2" xfId="20770"/>
    <cellStyle name="40% - Accent6 2 4 11 3" xfId="12426"/>
    <cellStyle name="40% - Accent6 2 4 11 3 2" xfId="22989"/>
    <cellStyle name="40% - Accent6 2 4 11 4" xfId="14645"/>
    <cellStyle name="40% - Accent6 2 4 11 4 2" xfId="25208"/>
    <cellStyle name="40% - Accent6 2 4 11 5" xfId="18551"/>
    <cellStyle name="40% - Accent6 2 4 12" xfId="9464"/>
    <cellStyle name="40% - Accent6 2 4 12 2" xfId="20027"/>
    <cellStyle name="40% - Accent6 2 4 13" xfId="11683"/>
    <cellStyle name="40% - Accent6 2 4 13 2" xfId="22246"/>
    <cellStyle name="40% - Accent6 2 4 14" xfId="13902"/>
    <cellStyle name="40% - Accent6 2 4 14 2" xfId="24465"/>
    <cellStyle name="40% - Accent6 2 4 15" xfId="17802"/>
    <cellStyle name="40% - Accent6 2 4 2" xfId="1490"/>
    <cellStyle name="40% - Accent6 2 4 2 2" xfId="8722"/>
    <cellStyle name="40% - Accent6 2 4 2 2 2" xfId="10941"/>
    <cellStyle name="40% - Accent6 2 4 2 2 2 2" xfId="21504"/>
    <cellStyle name="40% - Accent6 2 4 2 2 3" xfId="13160"/>
    <cellStyle name="40% - Accent6 2 4 2 2 3 2" xfId="23723"/>
    <cellStyle name="40% - Accent6 2 4 2 2 4" xfId="15379"/>
    <cellStyle name="40% - Accent6 2 4 2 2 4 2" xfId="25942"/>
    <cellStyle name="40% - Accent6 2 4 2 2 5" xfId="19285"/>
    <cellStyle name="40% - Accent6 2 4 2 3" xfId="7989"/>
    <cellStyle name="40% - Accent6 2 4 2 3 2" xfId="10208"/>
    <cellStyle name="40% - Accent6 2 4 2 3 2 2" xfId="20771"/>
    <cellStyle name="40% - Accent6 2 4 2 3 3" xfId="12427"/>
    <cellStyle name="40% - Accent6 2 4 2 3 3 2" xfId="22990"/>
    <cellStyle name="40% - Accent6 2 4 2 3 4" xfId="14646"/>
    <cellStyle name="40% - Accent6 2 4 2 3 4 2" xfId="25209"/>
    <cellStyle name="40% - Accent6 2 4 2 3 5" xfId="18552"/>
    <cellStyle name="40% - Accent6 2 4 2 4" xfId="9465"/>
    <cellStyle name="40% - Accent6 2 4 2 4 2" xfId="20028"/>
    <cellStyle name="40% - Accent6 2 4 2 5" xfId="11684"/>
    <cellStyle name="40% - Accent6 2 4 2 5 2" xfId="22247"/>
    <cellStyle name="40% - Accent6 2 4 2 6" xfId="13903"/>
    <cellStyle name="40% - Accent6 2 4 2 6 2" xfId="24466"/>
    <cellStyle name="40% - Accent6 2 4 2 7" xfId="17803"/>
    <cellStyle name="40% - Accent6 2 4 3" xfId="1491"/>
    <cellStyle name="40% - Accent6 2 4 3 2" xfId="8723"/>
    <cellStyle name="40% - Accent6 2 4 3 2 2" xfId="10942"/>
    <cellStyle name="40% - Accent6 2 4 3 2 2 2" xfId="21505"/>
    <cellStyle name="40% - Accent6 2 4 3 2 3" xfId="13161"/>
    <cellStyle name="40% - Accent6 2 4 3 2 3 2" xfId="23724"/>
    <cellStyle name="40% - Accent6 2 4 3 2 4" xfId="15380"/>
    <cellStyle name="40% - Accent6 2 4 3 2 4 2" xfId="25943"/>
    <cellStyle name="40% - Accent6 2 4 3 2 5" xfId="19286"/>
    <cellStyle name="40% - Accent6 2 4 3 3" xfId="7990"/>
    <cellStyle name="40% - Accent6 2 4 3 3 2" xfId="10209"/>
    <cellStyle name="40% - Accent6 2 4 3 3 2 2" xfId="20772"/>
    <cellStyle name="40% - Accent6 2 4 3 3 3" xfId="12428"/>
    <cellStyle name="40% - Accent6 2 4 3 3 3 2" xfId="22991"/>
    <cellStyle name="40% - Accent6 2 4 3 3 4" xfId="14647"/>
    <cellStyle name="40% - Accent6 2 4 3 3 4 2" xfId="25210"/>
    <cellStyle name="40% - Accent6 2 4 3 3 5" xfId="18553"/>
    <cellStyle name="40% - Accent6 2 4 3 4" xfId="9466"/>
    <cellStyle name="40% - Accent6 2 4 3 4 2" xfId="20029"/>
    <cellStyle name="40% - Accent6 2 4 3 5" xfId="11685"/>
    <cellStyle name="40% - Accent6 2 4 3 5 2" xfId="22248"/>
    <cellStyle name="40% - Accent6 2 4 3 6" xfId="13904"/>
    <cellStyle name="40% - Accent6 2 4 3 6 2" xfId="24467"/>
    <cellStyle name="40% - Accent6 2 4 3 7" xfId="17804"/>
    <cellStyle name="40% - Accent6 2 4 4" xfId="1492"/>
    <cellStyle name="40% - Accent6 2 4 4 2" xfId="8724"/>
    <cellStyle name="40% - Accent6 2 4 4 2 2" xfId="10943"/>
    <cellStyle name="40% - Accent6 2 4 4 2 2 2" xfId="21506"/>
    <cellStyle name="40% - Accent6 2 4 4 2 3" xfId="13162"/>
    <cellStyle name="40% - Accent6 2 4 4 2 3 2" xfId="23725"/>
    <cellStyle name="40% - Accent6 2 4 4 2 4" xfId="15381"/>
    <cellStyle name="40% - Accent6 2 4 4 2 4 2" xfId="25944"/>
    <cellStyle name="40% - Accent6 2 4 4 2 5" xfId="19287"/>
    <cellStyle name="40% - Accent6 2 4 4 3" xfId="7991"/>
    <cellStyle name="40% - Accent6 2 4 4 3 2" xfId="10210"/>
    <cellStyle name="40% - Accent6 2 4 4 3 2 2" xfId="20773"/>
    <cellStyle name="40% - Accent6 2 4 4 3 3" xfId="12429"/>
    <cellStyle name="40% - Accent6 2 4 4 3 3 2" xfId="22992"/>
    <cellStyle name="40% - Accent6 2 4 4 3 4" xfId="14648"/>
    <cellStyle name="40% - Accent6 2 4 4 3 4 2" xfId="25211"/>
    <cellStyle name="40% - Accent6 2 4 4 3 5" xfId="18554"/>
    <cellStyle name="40% - Accent6 2 4 4 4" xfId="9467"/>
    <cellStyle name="40% - Accent6 2 4 4 4 2" xfId="20030"/>
    <cellStyle name="40% - Accent6 2 4 4 5" xfId="11686"/>
    <cellStyle name="40% - Accent6 2 4 4 5 2" xfId="22249"/>
    <cellStyle name="40% - Accent6 2 4 4 6" xfId="13905"/>
    <cellStyle name="40% - Accent6 2 4 4 6 2" xfId="24468"/>
    <cellStyle name="40% - Accent6 2 4 4 7" xfId="17805"/>
    <cellStyle name="40% - Accent6 2 4 5" xfId="1493"/>
    <cellStyle name="40% - Accent6 2 4 5 2" xfId="8725"/>
    <cellStyle name="40% - Accent6 2 4 5 2 2" xfId="10944"/>
    <cellStyle name="40% - Accent6 2 4 5 2 2 2" xfId="21507"/>
    <cellStyle name="40% - Accent6 2 4 5 2 3" xfId="13163"/>
    <cellStyle name="40% - Accent6 2 4 5 2 3 2" xfId="23726"/>
    <cellStyle name="40% - Accent6 2 4 5 2 4" xfId="15382"/>
    <cellStyle name="40% - Accent6 2 4 5 2 4 2" xfId="25945"/>
    <cellStyle name="40% - Accent6 2 4 5 2 5" xfId="19288"/>
    <cellStyle name="40% - Accent6 2 4 5 3" xfId="7992"/>
    <cellStyle name="40% - Accent6 2 4 5 3 2" xfId="10211"/>
    <cellStyle name="40% - Accent6 2 4 5 3 2 2" xfId="20774"/>
    <cellStyle name="40% - Accent6 2 4 5 3 3" xfId="12430"/>
    <cellStyle name="40% - Accent6 2 4 5 3 3 2" xfId="22993"/>
    <cellStyle name="40% - Accent6 2 4 5 3 4" xfId="14649"/>
    <cellStyle name="40% - Accent6 2 4 5 3 4 2" xfId="25212"/>
    <cellStyle name="40% - Accent6 2 4 5 3 5" xfId="18555"/>
    <cellStyle name="40% - Accent6 2 4 5 4" xfId="9468"/>
    <cellStyle name="40% - Accent6 2 4 5 4 2" xfId="20031"/>
    <cellStyle name="40% - Accent6 2 4 5 5" xfId="11687"/>
    <cellStyle name="40% - Accent6 2 4 5 5 2" xfId="22250"/>
    <cellStyle name="40% - Accent6 2 4 5 6" xfId="13906"/>
    <cellStyle name="40% - Accent6 2 4 5 6 2" xfId="24469"/>
    <cellStyle name="40% - Accent6 2 4 5 7" xfId="17806"/>
    <cellStyle name="40% - Accent6 2 4 6" xfId="1494"/>
    <cellStyle name="40% - Accent6 2 4 6 2" xfId="8726"/>
    <cellStyle name="40% - Accent6 2 4 6 2 2" xfId="10945"/>
    <cellStyle name="40% - Accent6 2 4 6 2 2 2" xfId="21508"/>
    <cellStyle name="40% - Accent6 2 4 6 2 3" xfId="13164"/>
    <cellStyle name="40% - Accent6 2 4 6 2 3 2" xfId="23727"/>
    <cellStyle name="40% - Accent6 2 4 6 2 4" xfId="15383"/>
    <cellStyle name="40% - Accent6 2 4 6 2 4 2" xfId="25946"/>
    <cellStyle name="40% - Accent6 2 4 6 2 5" xfId="19289"/>
    <cellStyle name="40% - Accent6 2 4 6 3" xfId="7993"/>
    <cellStyle name="40% - Accent6 2 4 6 3 2" xfId="10212"/>
    <cellStyle name="40% - Accent6 2 4 6 3 2 2" xfId="20775"/>
    <cellStyle name="40% - Accent6 2 4 6 3 3" xfId="12431"/>
    <cellStyle name="40% - Accent6 2 4 6 3 3 2" xfId="22994"/>
    <cellStyle name="40% - Accent6 2 4 6 3 4" xfId="14650"/>
    <cellStyle name="40% - Accent6 2 4 6 3 4 2" xfId="25213"/>
    <cellStyle name="40% - Accent6 2 4 6 3 5" xfId="18556"/>
    <cellStyle name="40% - Accent6 2 4 6 4" xfId="9469"/>
    <cellStyle name="40% - Accent6 2 4 6 4 2" xfId="20032"/>
    <cellStyle name="40% - Accent6 2 4 6 5" xfId="11688"/>
    <cellStyle name="40% - Accent6 2 4 6 5 2" xfId="22251"/>
    <cellStyle name="40% - Accent6 2 4 6 6" xfId="13907"/>
    <cellStyle name="40% - Accent6 2 4 6 6 2" xfId="24470"/>
    <cellStyle name="40% - Accent6 2 4 6 7" xfId="17807"/>
    <cellStyle name="40% - Accent6 2 4 7" xfId="1495"/>
    <cellStyle name="40% - Accent6 2 4 7 2" xfId="8727"/>
    <cellStyle name="40% - Accent6 2 4 7 2 2" xfId="10946"/>
    <cellStyle name="40% - Accent6 2 4 7 2 2 2" xfId="21509"/>
    <cellStyle name="40% - Accent6 2 4 7 2 3" xfId="13165"/>
    <cellStyle name="40% - Accent6 2 4 7 2 3 2" xfId="23728"/>
    <cellStyle name="40% - Accent6 2 4 7 2 4" xfId="15384"/>
    <cellStyle name="40% - Accent6 2 4 7 2 4 2" xfId="25947"/>
    <cellStyle name="40% - Accent6 2 4 7 2 5" xfId="19290"/>
    <cellStyle name="40% - Accent6 2 4 7 3" xfId="7994"/>
    <cellStyle name="40% - Accent6 2 4 7 3 2" xfId="10213"/>
    <cellStyle name="40% - Accent6 2 4 7 3 2 2" xfId="20776"/>
    <cellStyle name="40% - Accent6 2 4 7 3 3" xfId="12432"/>
    <cellStyle name="40% - Accent6 2 4 7 3 3 2" xfId="22995"/>
    <cellStyle name="40% - Accent6 2 4 7 3 4" xfId="14651"/>
    <cellStyle name="40% - Accent6 2 4 7 3 4 2" xfId="25214"/>
    <cellStyle name="40% - Accent6 2 4 7 3 5" xfId="18557"/>
    <cellStyle name="40% - Accent6 2 4 7 4" xfId="9470"/>
    <cellStyle name="40% - Accent6 2 4 7 4 2" xfId="20033"/>
    <cellStyle name="40% - Accent6 2 4 7 5" xfId="11689"/>
    <cellStyle name="40% - Accent6 2 4 7 5 2" xfId="22252"/>
    <cellStyle name="40% - Accent6 2 4 7 6" xfId="13908"/>
    <cellStyle name="40% - Accent6 2 4 7 6 2" xfId="24471"/>
    <cellStyle name="40% - Accent6 2 4 7 7" xfId="17808"/>
    <cellStyle name="40% - Accent6 2 4 8" xfId="1496"/>
    <cellStyle name="40% - Accent6 2 4 8 2" xfId="8728"/>
    <cellStyle name="40% - Accent6 2 4 8 2 2" xfId="10947"/>
    <cellStyle name="40% - Accent6 2 4 8 2 2 2" xfId="21510"/>
    <cellStyle name="40% - Accent6 2 4 8 2 3" xfId="13166"/>
    <cellStyle name="40% - Accent6 2 4 8 2 3 2" xfId="23729"/>
    <cellStyle name="40% - Accent6 2 4 8 2 4" xfId="15385"/>
    <cellStyle name="40% - Accent6 2 4 8 2 4 2" xfId="25948"/>
    <cellStyle name="40% - Accent6 2 4 8 2 5" xfId="19291"/>
    <cellStyle name="40% - Accent6 2 4 8 3" xfId="7995"/>
    <cellStyle name="40% - Accent6 2 4 8 3 2" xfId="10214"/>
    <cellStyle name="40% - Accent6 2 4 8 3 2 2" xfId="20777"/>
    <cellStyle name="40% - Accent6 2 4 8 3 3" xfId="12433"/>
    <cellStyle name="40% - Accent6 2 4 8 3 3 2" xfId="22996"/>
    <cellStyle name="40% - Accent6 2 4 8 3 4" xfId="14652"/>
    <cellStyle name="40% - Accent6 2 4 8 3 4 2" xfId="25215"/>
    <cellStyle name="40% - Accent6 2 4 8 3 5" xfId="18558"/>
    <cellStyle name="40% - Accent6 2 4 8 4" xfId="9471"/>
    <cellStyle name="40% - Accent6 2 4 8 4 2" xfId="20034"/>
    <cellStyle name="40% - Accent6 2 4 8 5" xfId="11690"/>
    <cellStyle name="40% - Accent6 2 4 8 5 2" xfId="22253"/>
    <cellStyle name="40% - Accent6 2 4 8 6" xfId="13909"/>
    <cellStyle name="40% - Accent6 2 4 8 6 2" xfId="24472"/>
    <cellStyle name="40% - Accent6 2 4 8 7" xfId="17809"/>
    <cellStyle name="40% - Accent6 2 4 9" xfId="1497"/>
    <cellStyle name="40% - Accent6 2 4 9 2" xfId="8729"/>
    <cellStyle name="40% - Accent6 2 4 9 2 2" xfId="10948"/>
    <cellStyle name="40% - Accent6 2 4 9 2 2 2" xfId="21511"/>
    <cellStyle name="40% - Accent6 2 4 9 2 3" xfId="13167"/>
    <cellStyle name="40% - Accent6 2 4 9 2 3 2" xfId="23730"/>
    <cellStyle name="40% - Accent6 2 4 9 2 4" xfId="15386"/>
    <cellStyle name="40% - Accent6 2 4 9 2 4 2" xfId="25949"/>
    <cellStyle name="40% - Accent6 2 4 9 2 5" xfId="19292"/>
    <cellStyle name="40% - Accent6 2 4 9 3" xfId="7996"/>
    <cellStyle name="40% - Accent6 2 4 9 3 2" xfId="10215"/>
    <cellStyle name="40% - Accent6 2 4 9 3 2 2" xfId="20778"/>
    <cellStyle name="40% - Accent6 2 4 9 3 3" xfId="12434"/>
    <cellStyle name="40% - Accent6 2 4 9 3 3 2" xfId="22997"/>
    <cellStyle name="40% - Accent6 2 4 9 3 4" xfId="14653"/>
    <cellStyle name="40% - Accent6 2 4 9 3 4 2" xfId="25216"/>
    <cellStyle name="40% - Accent6 2 4 9 3 5" xfId="18559"/>
    <cellStyle name="40% - Accent6 2 4 9 4" xfId="9472"/>
    <cellStyle name="40% - Accent6 2 4 9 4 2" xfId="20035"/>
    <cellStyle name="40% - Accent6 2 4 9 5" xfId="11691"/>
    <cellStyle name="40% - Accent6 2 4 9 5 2" xfId="22254"/>
    <cellStyle name="40% - Accent6 2 4 9 6" xfId="13910"/>
    <cellStyle name="40% - Accent6 2 4 9 6 2" xfId="24473"/>
    <cellStyle name="40% - Accent6 2 4 9 7" xfId="17810"/>
    <cellStyle name="40% - Accent6 2 5" xfId="1498"/>
    <cellStyle name="40% - Accent6 2 5 10" xfId="8730"/>
    <cellStyle name="40% - Accent6 2 5 10 2" xfId="10949"/>
    <cellStyle name="40% - Accent6 2 5 10 2 2" xfId="21512"/>
    <cellStyle name="40% - Accent6 2 5 10 3" xfId="13168"/>
    <cellStyle name="40% - Accent6 2 5 10 3 2" xfId="23731"/>
    <cellStyle name="40% - Accent6 2 5 10 4" xfId="15387"/>
    <cellStyle name="40% - Accent6 2 5 10 4 2" xfId="25950"/>
    <cellStyle name="40% - Accent6 2 5 10 5" xfId="19293"/>
    <cellStyle name="40% - Accent6 2 5 11" xfId="7997"/>
    <cellStyle name="40% - Accent6 2 5 11 2" xfId="10216"/>
    <cellStyle name="40% - Accent6 2 5 11 2 2" xfId="20779"/>
    <cellStyle name="40% - Accent6 2 5 11 3" xfId="12435"/>
    <cellStyle name="40% - Accent6 2 5 11 3 2" xfId="22998"/>
    <cellStyle name="40% - Accent6 2 5 11 4" xfId="14654"/>
    <cellStyle name="40% - Accent6 2 5 11 4 2" xfId="25217"/>
    <cellStyle name="40% - Accent6 2 5 11 5" xfId="18560"/>
    <cellStyle name="40% - Accent6 2 5 12" xfId="9473"/>
    <cellStyle name="40% - Accent6 2 5 12 2" xfId="20036"/>
    <cellStyle name="40% - Accent6 2 5 13" xfId="11692"/>
    <cellStyle name="40% - Accent6 2 5 13 2" xfId="22255"/>
    <cellStyle name="40% - Accent6 2 5 14" xfId="13911"/>
    <cellStyle name="40% - Accent6 2 5 14 2" xfId="24474"/>
    <cellStyle name="40% - Accent6 2 5 15" xfId="17811"/>
    <cellStyle name="40% - Accent6 2 5 2" xfId="1499"/>
    <cellStyle name="40% - Accent6 2 5 2 2" xfId="8731"/>
    <cellStyle name="40% - Accent6 2 5 2 2 2" xfId="10950"/>
    <cellStyle name="40% - Accent6 2 5 2 2 2 2" xfId="21513"/>
    <cellStyle name="40% - Accent6 2 5 2 2 3" xfId="13169"/>
    <cellStyle name="40% - Accent6 2 5 2 2 3 2" xfId="23732"/>
    <cellStyle name="40% - Accent6 2 5 2 2 4" xfId="15388"/>
    <cellStyle name="40% - Accent6 2 5 2 2 4 2" xfId="25951"/>
    <cellStyle name="40% - Accent6 2 5 2 2 5" xfId="19294"/>
    <cellStyle name="40% - Accent6 2 5 2 3" xfId="7998"/>
    <cellStyle name="40% - Accent6 2 5 2 3 2" xfId="10217"/>
    <cellStyle name="40% - Accent6 2 5 2 3 2 2" xfId="20780"/>
    <cellStyle name="40% - Accent6 2 5 2 3 3" xfId="12436"/>
    <cellStyle name="40% - Accent6 2 5 2 3 3 2" xfId="22999"/>
    <cellStyle name="40% - Accent6 2 5 2 3 4" xfId="14655"/>
    <cellStyle name="40% - Accent6 2 5 2 3 4 2" xfId="25218"/>
    <cellStyle name="40% - Accent6 2 5 2 3 5" xfId="18561"/>
    <cellStyle name="40% - Accent6 2 5 2 4" xfId="9474"/>
    <cellStyle name="40% - Accent6 2 5 2 4 2" xfId="20037"/>
    <cellStyle name="40% - Accent6 2 5 2 5" xfId="11693"/>
    <cellStyle name="40% - Accent6 2 5 2 5 2" xfId="22256"/>
    <cellStyle name="40% - Accent6 2 5 2 6" xfId="13912"/>
    <cellStyle name="40% - Accent6 2 5 2 6 2" xfId="24475"/>
    <cellStyle name="40% - Accent6 2 5 2 7" xfId="17812"/>
    <cellStyle name="40% - Accent6 2 5 3" xfId="1500"/>
    <cellStyle name="40% - Accent6 2 5 3 2" xfId="8732"/>
    <cellStyle name="40% - Accent6 2 5 3 2 2" xfId="10951"/>
    <cellStyle name="40% - Accent6 2 5 3 2 2 2" xfId="21514"/>
    <cellStyle name="40% - Accent6 2 5 3 2 3" xfId="13170"/>
    <cellStyle name="40% - Accent6 2 5 3 2 3 2" xfId="23733"/>
    <cellStyle name="40% - Accent6 2 5 3 2 4" xfId="15389"/>
    <cellStyle name="40% - Accent6 2 5 3 2 4 2" xfId="25952"/>
    <cellStyle name="40% - Accent6 2 5 3 2 5" xfId="19295"/>
    <cellStyle name="40% - Accent6 2 5 3 3" xfId="7999"/>
    <cellStyle name="40% - Accent6 2 5 3 3 2" xfId="10218"/>
    <cellStyle name="40% - Accent6 2 5 3 3 2 2" xfId="20781"/>
    <cellStyle name="40% - Accent6 2 5 3 3 3" xfId="12437"/>
    <cellStyle name="40% - Accent6 2 5 3 3 3 2" xfId="23000"/>
    <cellStyle name="40% - Accent6 2 5 3 3 4" xfId="14656"/>
    <cellStyle name="40% - Accent6 2 5 3 3 4 2" xfId="25219"/>
    <cellStyle name="40% - Accent6 2 5 3 3 5" xfId="18562"/>
    <cellStyle name="40% - Accent6 2 5 3 4" xfId="9475"/>
    <cellStyle name="40% - Accent6 2 5 3 4 2" xfId="20038"/>
    <cellStyle name="40% - Accent6 2 5 3 5" xfId="11694"/>
    <cellStyle name="40% - Accent6 2 5 3 5 2" xfId="22257"/>
    <cellStyle name="40% - Accent6 2 5 3 6" xfId="13913"/>
    <cellStyle name="40% - Accent6 2 5 3 6 2" xfId="24476"/>
    <cellStyle name="40% - Accent6 2 5 3 7" xfId="17813"/>
    <cellStyle name="40% - Accent6 2 5 4" xfId="1501"/>
    <cellStyle name="40% - Accent6 2 5 4 2" xfId="8733"/>
    <cellStyle name="40% - Accent6 2 5 4 2 2" xfId="10952"/>
    <cellStyle name="40% - Accent6 2 5 4 2 2 2" xfId="21515"/>
    <cellStyle name="40% - Accent6 2 5 4 2 3" xfId="13171"/>
    <cellStyle name="40% - Accent6 2 5 4 2 3 2" xfId="23734"/>
    <cellStyle name="40% - Accent6 2 5 4 2 4" xfId="15390"/>
    <cellStyle name="40% - Accent6 2 5 4 2 4 2" xfId="25953"/>
    <cellStyle name="40% - Accent6 2 5 4 2 5" xfId="19296"/>
    <cellStyle name="40% - Accent6 2 5 4 3" xfId="8000"/>
    <cellStyle name="40% - Accent6 2 5 4 3 2" xfId="10219"/>
    <cellStyle name="40% - Accent6 2 5 4 3 2 2" xfId="20782"/>
    <cellStyle name="40% - Accent6 2 5 4 3 3" xfId="12438"/>
    <cellStyle name="40% - Accent6 2 5 4 3 3 2" xfId="23001"/>
    <cellStyle name="40% - Accent6 2 5 4 3 4" xfId="14657"/>
    <cellStyle name="40% - Accent6 2 5 4 3 4 2" xfId="25220"/>
    <cellStyle name="40% - Accent6 2 5 4 3 5" xfId="18563"/>
    <cellStyle name="40% - Accent6 2 5 4 4" xfId="9476"/>
    <cellStyle name="40% - Accent6 2 5 4 4 2" xfId="20039"/>
    <cellStyle name="40% - Accent6 2 5 4 5" xfId="11695"/>
    <cellStyle name="40% - Accent6 2 5 4 5 2" xfId="22258"/>
    <cellStyle name="40% - Accent6 2 5 4 6" xfId="13914"/>
    <cellStyle name="40% - Accent6 2 5 4 6 2" xfId="24477"/>
    <cellStyle name="40% - Accent6 2 5 4 7" xfId="17814"/>
    <cellStyle name="40% - Accent6 2 5 5" xfId="1502"/>
    <cellStyle name="40% - Accent6 2 5 5 2" xfId="8734"/>
    <cellStyle name="40% - Accent6 2 5 5 2 2" xfId="10953"/>
    <cellStyle name="40% - Accent6 2 5 5 2 2 2" xfId="21516"/>
    <cellStyle name="40% - Accent6 2 5 5 2 3" xfId="13172"/>
    <cellStyle name="40% - Accent6 2 5 5 2 3 2" xfId="23735"/>
    <cellStyle name="40% - Accent6 2 5 5 2 4" xfId="15391"/>
    <cellStyle name="40% - Accent6 2 5 5 2 4 2" xfId="25954"/>
    <cellStyle name="40% - Accent6 2 5 5 2 5" xfId="19297"/>
    <cellStyle name="40% - Accent6 2 5 5 3" xfId="8001"/>
    <cellStyle name="40% - Accent6 2 5 5 3 2" xfId="10220"/>
    <cellStyle name="40% - Accent6 2 5 5 3 2 2" xfId="20783"/>
    <cellStyle name="40% - Accent6 2 5 5 3 3" xfId="12439"/>
    <cellStyle name="40% - Accent6 2 5 5 3 3 2" xfId="23002"/>
    <cellStyle name="40% - Accent6 2 5 5 3 4" xfId="14658"/>
    <cellStyle name="40% - Accent6 2 5 5 3 4 2" xfId="25221"/>
    <cellStyle name="40% - Accent6 2 5 5 3 5" xfId="18564"/>
    <cellStyle name="40% - Accent6 2 5 5 4" xfId="9477"/>
    <cellStyle name="40% - Accent6 2 5 5 4 2" xfId="20040"/>
    <cellStyle name="40% - Accent6 2 5 5 5" xfId="11696"/>
    <cellStyle name="40% - Accent6 2 5 5 5 2" xfId="22259"/>
    <cellStyle name="40% - Accent6 2 5 5 6" xfId="13915"/>
    <cellStyle name="40% - Accent6 2 5 5 6 2" xfId="24478"/>
    <cellStyle name="40% - Accent6 2 5 5 7" xfId="17815"/>
    <cellStyle name="40% - Accent6 2 5 6" xfId="1503"/>
    <cellStyle name="40% - Accent6 2 5 6 2" xfId="8735"/>
    <cellStyle name="40% - Accent6 2 5 6 2 2" xfId="10954"/>
    <cellStyle name="40% - Accent6 2 5 6 2 2 2" xfId="21517"/>
    <cellStyle name="40% - Accent6 2 5 6 2 3" xfId="13173"/>
    <cellStyle name="40% - Accent6 2 5 6 2 3 2" xfId="23736"/>
    <cellStyle name="40% - Accent6 2 5 6 2 4" xfId="15392"/>
    <cellStyle name="40% - Accent6 2 5 6 2 4 2" xfId="25955"/>
    <cellStyle name="40% - Accent6 2 5 6 2 5" xfId="19298"/>
    <cellStyle name="40% - Accent6 2 5 6 3" xfId="8002"/>
    <cellStyle name="40% - Accent6 2 5 6 3 2" xfId="10221"/>
    <cellStyle name="40% - Accent6 2 5 6 3 2 2" xfId="20784"/>
    <cellStyle name="40% - Accent6 2 5 6 3 3" xfId="12440"/>
    <cellStyle name="40% - Accent6 2 5 6 3 3 2" xfId="23003"/>
    <cellStyle name="40% - Accent6 2 5 6 3 4" xfId="14659"/>
    <cellStyle name="40% - Accent6 2 5 6 3 4 2" xfId="25222"/>
    <cellStyle name="40% - Accent6 2 5 6 3 5" xfId="18565"/>
    <cellStyle name="40% - Accent6 2 5 6 4" xfId="9478"/>
    <cellStyle name="40% - Accent6 2 5 6 4 2" xfId="20041"/>
    <cellStyle name="40% - Accent6 2 5 6 5" xfId="11697"/>
    <cellStyle name="40% - Accent6 2 5 6 5 2" xfId="22260"/>
    <cellStyle name="40% - Accent6 2 5 6 6" xfId="13916"/>
    <cellStyle name="40% - Accent6 2 5 6 6 2" xfId="24479"/>
    <cellStyle name="40% - Accent6 2 5 6 7" xfId="17816"/>
    <cellStyle name="40% - Accent6 2 5 7" xfId="1504"/>
    <cellStyle name="40% - Accent6 2 5 7 2" xfId="8736"/>
    <cellStyle name="40% - Accent6 2 5 7 2 2" xfId="10955"/>
    <cellStyle name="40% - Accent6 2 5 7 2 2 2" xfId="21518"/>
    <cellStyle name="40% - Accent6 2 5 7 2 3" xfId="13174"/>
    <cellStyle name="40% - Accent6 2 5 7 2 3 2" xfId="23737"/>
    <cellStyle name="40% - Accent6 2 5 7 2 4" xfId="15393"/>
    <cellStyle name="40% - Accent6 2 5 7 2 4 2" xfId="25956"/>
    <cellStyle name="40% - Accent6 2 5 7 2 5" xfId="19299"/>
    <cellStyle name="40% - Accent6 2 5 7 3" xfId="8003"/>
    <cellStyle name="40% - Accent6 2 5 7 3 2" xfId="10222"/>
    <cellStyle name="40% - Accent6 2 5 7 3 2 2" xfId="20785"/>
    <cellStyle name="40% - Accent6 2 5 7 3 3" xfId="12441"/>
    <cellStyle name="40% - Accent6 2 5 7 3 3 2" xfId="23004"/>
    <cellStyle name="40% - Accent6 2 5 7 3 4" xfId="14660"/>
    <cellStyle name="40% - Accent6 2 5 7 3 4 2" xfId="25223"/>
    <cellStyle name="40% - Accent6 2 5 7 3 5" xfId="18566"/>
    <cellStyle name="40% - Accent6 2 5 7 4" xfId="9479"/>
    <cellStyle name="40% - Accent6 2 5 7 4 2" xfId="20042"/>
    <cellStyle name="40% - Accent6 2 5 7 5" xfId="11698"/>
    <cellStyle name="40% - Accent6 2 5 7 5 2" xfId="22261"/>
    <cellStyle name="40% - Accent6 2 5 7 6" xfId="13917"/>
    <cellStyle name="40% - Accent6 2 5 7 6 2" xfId="24480"/>
    <cellStyle name="40% - Accent6 2 5 7 7" xfId="17817"/>
    <cellStyle name="40% - Accent6 2 5 8" xfId="1505"/>
    <cellStyle name="40% - Accent6 2 5 8 2" xfId="8737"/>
    <cellStyle name="40% - Accent6 2 5 8 2 2" xfId="10956"/>
    <cellStyle name="40% - Accent6 2 5 8 2 2 2" xfId="21519"/>
    <cellStyle name="40% - Accent6 2 5 8 2 3" xfId="13175"/>
    <cellStyle name="40% - Accent6 2 5 8 2 3 2" xfId="23738"/>
    <cellStyle name="40% - Accent6 2 5 8 2 4" xfId="15394"/>
    <cellStyle name="40% - Accent6 2 5 8 2 4 2" xfId="25957"/>
    <cellStyle name="40% - Accent6 2 5 8 2 5" xfId="19300"/>
    <cellStyle name="40% - Accent6 2 5 8 3" xfId="8004"/>
    <cellStyle name="40% - Accent6 2 5 8 3 2" xfId="10223"/>
    <cellStyle name="40% - Accent6 2 5 8 3 2 2" xfId="20786"/>
    <cellStyle name="40% - Accent6 2 5 8 3 3" xfId="12442"/>
    <cellStyle name="40% - Accent6 2 5 8 3 3 2" xfId="23005"/>
    <cellStyle name="40% - Accent6 2 5 8 3 4" xfId="14661"/>
    <cellStyle name="40% - Accent6 2 5 8 3 4 2" xfId="25224"/>
    <cellStyle name="40% - Accent6 2 5 8 3 5" xfId="18567"/>
    <cellStyle name="40% - Accent6 2 5 8 4" xfId="9480"/>
    <cellStyle name="40% - Accent6 2 5 8 4 2" xfId="20043"/>
    <cellStyle name="40% - Accent6 2 5 8 5" xfId="11699"/>
    <cellStyle name="40% - Accent6 2 5 8 5 2" xfId="22262"/>
    <cellStyle name="40% - Accent6 2 5 8 6" xfId="13918"/>
    <cellStyle name="40% - Accent6 2 5 8 6 2" xfId="24481"/>
    <cellStyle name="40% - Accent6 2 5 8 7" xfId="17818"/>
    <cellStyle name="40% - Accent6 2 5 9" xfId="1506"/>
    <cellStyle name="40% - Accent6 2 5 9 2" xfId="8738"/>
    <cellStyle name="40% - Accent6 2 5 9 2 2" xfId="10957"/>
    <cellStyle name="40% - Accent6 2 5 9 2 2 2" xfId="21520"/>
    <cellStyle name="40% - Accent6 2 5 9 2 3" xfId="13176"/>
    <cellStyle name="40% - Accent6 2 5 9 2 3 2" xfId="23739"/>
    <cellStyle name="40% - Accent6 2 5 9 2 4" xfId="15395"/>
    <cellStyle name="40% - Accent6 2 5 9 2 4 2" xfId="25958"/>
    <cellStyle name="40% - Accent6 2 5 9 2 5" xfId="19301"/>
    <cellStyle name="40% - Accent6 2 5 9 3" xfId="8005"/>
    <cellStyle name="40% - Accent6 2 5 9 3 2" xfId="10224"/>
    <cellStyle name="40% - Accent6 2 5 9 3 2 2" xfId="20787"/>
    <cellStyle name="40% - Accent6 2 5 9 3 3" xfId="12443"/>
    <cellStyle name="40% - Accent6 2 5 9 3 3 2" xfId="23006"/>
    <cellStyle name="40% - Accent6 2 5 9 3 4" xfId="14662"/>
    <cellStyle name="40% - Accent6 2 5 9 3 4 2" xfId="25225"/>
    <cellStyle name="40% - Accent6 2 5 9 3 5" xfId="18568"/>
    <cellStyle name="40% - Accent6 2 5 9 4" xfId="9481"/>
    <cellStyle name="40% - Accent6 2 5 9 4 2" xfId="20044"/>
    <cellStyle name="40% - Accent6 2 5 9 5" xfId="11700"/>
    <cellStyle name="40% - Accent6 2 5 9 5 2" xfId="22263"/>
    <cellStyle name="40% - Accent6 2 5 9 6" xfId="13919"/>
    <cellStyle name="40% - Accent6 2 5 9 6 2" xfId="24482"/>
    <cellStyle name="40% - Accent6 2 5 9 7" xfId="17819"/>
    <cellStyle name="40% - Accent6 2 6" xfId="1507"/>
    <cellStyle name="40% - Accent6 2 6 10" xfId="13920"/>
    <cellStyle name="40% - Accent6 2 6 10 2" xfId="24483"/>
    <cellStyle name="40% - Accent6 2 6 11" xfId="17820"/>
    <cellStyle name="40% - Accent6 2 6 2" xfId="1508"/>
    <cellStyle name="40% - Accent6 2 6 2 2" xfId="8740"/>
    <cellStyle name="40% - Accent6 2 6 2 2 2" xfId="10959"/>
    <cellStyle name="40% - Accent6 2 6 2 2 2 2" xfId="21522"/>
    <cellStyle name="40% - Accent6 2 6 2 2 3" xfId="13178"/>
    <cellStyle name="40% - Accent6 2 6 2 2 3 2" xfId="23741"/>
    <cellStyle name="40% - Accent6 2 6 2 2 4" xfId="15397"/>
    <cellStyle name="40% - Accent6 2 6 2 2 4 2" xfId="25960"/>
    <cellStyle name="40% - Accent6 2 6 2 2 5" xfId="19303"/>
    <cellStyle name="40% - Accent6 2 6 2 3" xfId="8007"/>
    <cellStyle name="40% - Accent6 2 6 2 3 2" xfId="10226"/>
    <cellStyle name="40% - Accent6 2 6 2 3 2 2" xfId="20789"/>
    <cellStyle name="40% - Accent6 2 6 2 3 3" xfId="12445"/>
    <cellStyle name="40% - Accent6 2 6 2 3 3 2" xfId="23008"/>
    <cellStyle name="40% - Accent6 2 6 2 3 4" xfId="14664"/>
    <cellStyle name="40% - Accent6 2 6 2 3 4 2" xfId="25227"/>
    <cellStyle name="40% - Accent6 2 6 2 3 5" xfId="18570"/>
    <cellStyle name="40% - Accent6 2 6 2 4" xfId="9483"/>
    <cellStyle name="40% - Accent6 2 6 2 4 2" xfId="20046"/>
    <cellStyle name="40% - Accent6 2 6 2 5" xfId="11702"/>
    <cellStyle name="40% - Accent6 2 6 2 5 2" xfId="22265"/>
    <cellStyle name="40% - Accent6 2 6 2 6" xfId="13921"/>
    <cellStyle name="40% - Accent6 2 6 2 6 2" xfId="24484"/>
    <cellStyle name="40% - Accent6 2 6 2 7" xfId="17821"/>
    <cellStyle name="40% - Accent6 2 6 3" xfId="1509"/>
    <cellStyle name="40% - Accent6 2 6 3 2" xfId="8741"/>
    <cellStyle name="40% - Accent6 2 6 3 2 2" xfId="10960"/>
    <cellStyle name="40% - Accent6 2 6 3 2 2 2" xfId="21523"/>
    <cellStyle name="40% - Accent6 2 6 3 2 3" xfId="13179"/>
    <cellStyle name="40% - Accent6 2 6 3 2 3 2" xfId="23742"/>
    <cellStyle name="40% - Accent6 2 6 3 2 4" xfId="15398"/>
    <cellStyle name="40% - Accent6 2 6 3 2 4 2" xfId="25961"/>
    <cellStyle name="40% - Accent6 2 6 3 2 5" xfId="19304"/>
    <cellStyle name="40% - Accent6 2 6 3 3" xfId="8008"/>
    <cellStyle name="40% - Accent6 2 6 3 3 2" xfId="10227"/>
    <cellStyle name="40% - Accent6 2 6 3 3 2 2" xfId="20790"/>
    <cellStyle name="40% - Accent6 2 6 3 3 3" xfId="12446"/>
    <cellStyle name="40% - Accent6 2 6 3 3 3 2" xfId="23009"/>
    <cellStyle name="40% - Accent6 2 6 3 3 4" xfId="14665"/>
    <cellStyle name="40% - Accent6 2 6 3 3 4 2" xfId="25228"/>
    <cellStyle name="40% - Accent6 2 6 3 3 5" xfId="18571"/>
    <cellStyle name="40% - Accent6 2 6 3 4" xfId="9484"/>
    <cellStyle name="40% - Accent6 2 6 3 4 2" xfId="20047"/>
    <cellStyle name="40% - Accent6 2 6 3 5" xfId="11703"/>
    <cellStyle name="40% - Accent6 2 6 3 5 2" xfId="22266"/>
    <cellStyle name="40% - Accent6 2 6 3 6" xfId="13922"/>
    <cellStyle name="40% - Accent6 2 6 3 6 2" xfId="24485"/>
    <cellStyle name="40% - Accent6 2 6 3 7" xfId="17822"/>
    <cellStyle name="40% - Accent6 2 6 4" xfId="1510"/>
    <cellStyle name="40% - Accent6 2 6 4 2" xfId="8742"/>
    <cellStyle name="40% - Accent6 2 6 4 2 2" xfId="10961"/>
    <cellStyle name="40% - Accent6 2 6 4 2 2 2" xfId="21524"/>
    <cellStyle name="40% - Accent6 2 6 4 2 3" xfId="13180"/>
    <cellStyle name="40% - Accent6 2 6 4 2 3 2" xfId="23743"/>
    <cellStyle name="40% - Accent6 2 6 4 2 4" xfId="15399"/>
    <cellStyle name="40% - Accent6 2 6 4 2 4 2" xfId="25962"/>
    <cellStyle name="40% - Accent6 2 6 4 2 5" xfId="19305"/>
    <cellStyle name="40% - Accent6 2 6 4 3" xfId="8009"/>
    <cellStyle name="40% - Accent6 2 6 4 3 2" xfId="10228"/>
    <cellStyle name="40% - Accent6 2 6 4 3 2 2" xfId="20791"/>
    <cellStyle name="40% - Accent6 2 6 4 3 3" xfId="12447"/>
    <cellStyle name="40% - Accent6 2 6 4 3 3 2" xfId="23010"/>
    <cellStyle name="40% - Accent6 2 6 4 3 4" xfId="14666"/>
    <cellStyle name="40% - Accent6 2 6 4 3 4 2" xfId="25229"/>
    <cellStyle name="40% - Accent6 2 6 4 3 5" xfId="18572"/>
    <cellStyle name="40% - Accent6 2 6 4 4" xfId="9485"/>
    <cellStyle name="40% - Accent6 2 6 4 4 2" xfId="20048"/>
    <cellStyle name="40% - Accent6 2 6 4 5" xfId="11704"/>
    <cellStyle name="40% - Accent6 2 6 4 5 2" xfId="22267"/>
    <cellStyle name="40% - Accent6 2 6 4 6" xfId="13923"/>
    <cellStyle name="40% - Accent6 2 6 4 6 2" xfId="24486"/>
    <cellStyle name="40% - Accent6 2 6 4 7" xfId="17823"/>
    <cellStyle name="40% - Accent6 2 6 5" xfId="1511"/>
    <cellStyle name="40% - Accent6 2 6 5 2" xfId="8743"/>
    <cellStyle name="40% - Accent6 2 6 5 2 2" xfId="10962"/>
    <cellStyle name="40% - Accent6 2 6 5 2 2 2" xfId="21525"/>
    <cellStyle name="40% - Accent6 2 6 5 2 3" xfId="13181"/>
    <cellStyle name="40% - Accent6 2 6 5 2 3 2" xfId="23744"/>
    <cellStyle name="40% - Accent6 2 6 5 2 4" xfId="15400"/>
    <cellStyle name="40% - Accent6 2 6 5 2 4 2" xfId="25963"/>
    <cellStyle name="40% - Accent6 2 6 5 2 5" xfId="19306"/>
    <cellStyle name="40% - Accent6 2 6 5 3" xfId="8010"/>
    <cellStyle name="40% - Accent6 2 6 5 3 2" xfId="10229"/>
    <cellStyle name="40% - Accent6 2 6 5 3 2 2" xfId="20792"/>
    <cellStyle name="40% - Accent6 2 6 5 3 3" xfId="12448"/>
    <cellStyle name="40% - Accent6 2 6 5 3 3 2" xfId="23011"/>
    <cellStyle name="40% - Accent6 2 6 5 3 4" xfId="14667"/>
    <cellStyle name="40% - Accent6 2 6 5 3 4 2" xfId="25230"/>
    <cellStyle name="40% - Accent6 2 6 5 3 5" xfId="18573"/>
    <cellStyle name="40% - Accent6 2 6 5 4" xfId="9486"/>
    <cellStyle name="40% - Accent6 2 6 5 4 2" xfId="20049"/>
    <cellStyle name="40% - Accent6 2 6 5 5" xfId="11705"/>
    <cellStyle name="40% - Accent6 2 6 5 5 2" xfId="22268"/>
    <cellStyle name="40% - Accent6 2 6 5 6" xfId="13924"/>
    <cellStyle name="40% - Accent6 2 6 5 6 2" xfId="24487"/>
    <cellStyle name="40% - Accent6 2 6 5 7" xfId="17824"/>
    <cellStyle name="40% - Accent6 2 6 6" xfId="8739"/>
    <cellStyle name="40% - Accent6 2 6 6 2" xfId="10958"/>
    <cellStyle name="40% - Accent6 2 6 6 2 2" xfId="21521"/>
    <cellStyle name="40% - Accent6 2 6 6 3" xfId="13177"/>
    <cellStyle name="40% - Accent6 2 6 6 3 2" xfId="23740"/>
    <cellStyle name="40% - Accent6 2 6 6 4" xfId="15396"/>
    <cellStyle name="40% - Accent6 2 6 6 4 2" xfId="25959"/>
    <cellStyle name="40% - Accent6 2 6 6 5" xfId="19302"/>
    <cellStyle name="40% - Accent6 2 6 7" xfId="8006"/>
    <cellStyle name="40% - Accent6 2 6 7 2" xfId="10225"/>
    <cellStyle name="40% - Accent6 2 6 7 2 2" xfId="20788"/>
    <cellStyle name="40% - Accent6 2 6 7 3" xfId="12444"/>
    <cellStyle name="40% - Accent6 2 6 7 3 2" xfId="23007"/>
    <cellStyle name="40% - Accent6 2 6 7 4" xfId="14663"/>
    <cellStyle name="40% - Accent6 2 6 7 4 2" xfId="25226"/>
    <cellStyle name="40% - Accent6 2 6 7 5" xfId="18569"/>
    <cellStyle name="40% - Accent6 2 6 8" xfId="9482"/>
    <cellStyle name="40% - Accent6 2 6 8 2" xfId="20045"/>
    <cellStyle name="40% - Accent6 2 6 9" xfId="11701"/>
    <cellStyle name="40% - Accent6 2 6 9 2" xfId="22264"/>
    <cellStyle name="40% - Accent6 2 7" xfId="1512"/>
    <cellStyle name="40% - Accent6 2 7 2" xfId="8744"/>
    <cellStyle name="40% - Accent6 2 7 2 2" xfId="10963"/>
    <cellStyle name="40% - Accent6 2 7 2 2 2" xfId="21526"/>
    <cellStyle name="40% - Accent6 2 7 2 3" xfId="13182"/>
    <cellStyle name="40% - Accent6 2 7 2 3 2" xfId="23745"/>
    <cellStyle name="40% - Accent6 2 7 2 4" xfId="15401"/>
    <cellStyle name="40% - Accent6 2 7 2 4 2" xfId="25964"/>
    <cellStyle name="40% - Accent6 2 7 2 5" xfId="19307"/>
    <cellStyle name="40% - Accent6 2 7 3" xfId="8011"/>
    <cellStyle name="40% - Accent6 2 7 3 2" xfId="10230"/>
    <cellStyle name="40% - Accent6 2 7 3 2 2" xfId="20793"/>
    <cellStyle name="40% - Accent6 2 7 3 3" xfId="12449"/>
    <cellStyle name="40% - Accent6 2 7 3 3 2" xfId="23012"/>
    <cellStyle name="40% - Accent6 2 7 3 4" xfId="14668"/>
    <cellStyle name="40% - Accent6 2 7 3 4 2" xfId="25231"/>
    <cellStyle name="40% - Accent6 2 7 3 5" xfId="18574"/>
    <cellStyle name="40% - Accent6 2 7 4" xfId="9487"/>
    <cellStyle name="40% - Accent6 2 7 4 2" xfId="20050"/>
    <cellStyle name="40% - Accent6 2 7 5" xfId="11706"/>
    <cellStyle name="40% - Accent6 2 7 5 2" xfId="22269"/>
    <cellStyle name="40% - Accent6 2 7 6" xfId="13925"/>
    <cellStyle name="40% - Accent6 2 7 6 2" xfId="24488"/>
    <cellStyle name="40% - Accent6 2 7 7" xfId="17825"/>
    <cellStyle name="40% - Accent6 2 8" xfId="1513"/>
    <cellStyle name="40% - Accent6 2 8 2" xfId="8745"/>
    <cellStyle name="40% - Accent6 2 8 2 2" xfId="10964"/>
    <cellStyle name="40% - Accent6 2 8 2 2 2" xfId="21527"/>
    <cellStyle name="40% - Accent6 2 8 2 3" xfId="13183"/>
    <cellStyle name="40% - Accent6 2 8 2 3 2" xfId="23746"/>
    <cellStyle name="40% - Accent6 2 8 2 4" xfId="15402"/>
    <cellStyle name="40% - Accent6 2 8 2 4 2" xfId="25965"/>
    <cellStyle name="40% - Accent6 2 8 2 5" xfId="19308"/>
    <cellStyle name="40% - Accent6 2 8 3" xfId="8012"/>
    <cellStyle name="40% - Accent6 2 8 3 2" xfId="10231"/>
    <cellStyle name="40% - Accent6 2 8 3 2 2" xfId="20794"/>
    <cellStyle name="40% - Accent6 2 8 3 3" xfId="12450"/>
    <cellStyle name="40% - Accent6 2 8 3 3 2" xfId="23013"/>
    <cellStyle name="40% - Accent6 2 8 3 4" xfId="14669"/>
    <cellStyle name="40% - Accent6 2 8 3 4 2" xfId="25232"/>
    <cellStyle name="40% - Accent6 2 8 3 5" xfId="18575"/>
    <cellStyle name="40% - Accent6 2 8 4" xfId="9488"/>
    <cellStyle name="40% - Accent6 2 8 4 2" xfId="20051"/>
    <cellStyle name="40% - Accent6 2 8 5" xfId="11707"/>
    <cellStyle name="40% - Accent6 2 8 5 2" xfId="22270"/>
    <cellStyle name="40% - Accent6 2 8 6" xfId="13926"/>
    <cellStyle name="40% - Accent6 2 8 6 2" xfId="24489"/>
    <cellStyle name="40% - Accent6 2 8 7" xfId="17826"/>
    <cellStyle name="40% - Accent6 2 9" xfId="1514"/>
    <cellStyle name="40% - Accent6 2 9 2" xfId="8746"/>
    <cellStyle name="40% - Accent6 2 9 2 2" xfId="10965"/>
    <cellStyle name="40% - Accent6 2 9 2 2 2" xfId="21528"/>
    <cellStyle name="40% - Accent6 2 9 2 3" xfId="13184"/>
    <cellStyle name="40% - Accent6 2 9 2 3 2" xfId="23747"/>
    <cellStyle name="40% - Accent6 2 9 2 4" xfId="15403"/>
    <cellStyle name="40% - Accent6 2 9 2 4 2" xfId="25966"/>
    <cellStyle name="40% - Accent6 2 9 2 5" xfId="19309"/>
    <cellStyle name="40% - Accent6 2 9 3" xfId="8013"/>
    <cellStyle name="40% - Accent6 2 9 3 2" xfId="10232"/>
    <cellStyle name="40% - Accent6 2 9 3 2 2" xfId="20795"/>
    <cellStyle name="40% - Accent6 2 9 3 3" xfId="12451"/>
    <cellStyle name="40% - Accent6 2 9 3 3 2" xfId="23014"/>
    <cellStyle name="40% - Accent6 2 9 3 4" xfId="14670"/>
    <cellStyle name="40% - Accent6 2 9 3 4 2" xfId="25233"/>
    <cellStyle name="40% - Accent6 2 9 3 5" xfId="18576"/>
    <cellStyle name="40% - Accent6 2 9 4" xfId="9489"/>
    <cellStyle name="40% - Accent6 2 9 4 2" xfId="20052"/>
    <cellStyle name="40% - Accent6 2 9 5" xfId="11708"/>
    <cellStyle name="40% - Accent6 2 9 5 2" xfId="22271"/>
    <cellStyle name="40% - Accent6 2 9 6" xfId="13927"/>
    <cellStyle name="40% - Accent6 2 9 6 2" xfId="24490"/>
    <cellStyle name="40% - Accent6 2 9 7" xfId="17827"/>
    <cellStyle name="40% - Accent6 20" xfId="1515"/>
    <cellStyle name="40% - Accent6 21" xfId="1516"/>
    <cellStyle name="40% - Accent6 22" xfId="1517"/>
    <cellStyle name="40% - Accent6 23" xfId="1518"/>
    <cellStyle name="40% - Accent6 24" xfId="1519"/>
    <cellStyle name="40% - Accent6 25" xfId="1520"/>
    <cellStyle name="40% - Accent6 26" xfId="1521"/>
    <cellStyle name="40% - Accent6 3" xfId="1522"/>
    <cellStyle name="40% - Accent6 3 10" xfId="1523"/>
    <cellStyle name="40% - Accent6 3 2" xfId="1524"/>
    <cellStyle name="40% - Accent6 3 2 2" xfId="8747"/>
    <cellStyle name="40% - Accent6 3 2 2 2" xfId="10966"/>
    <cellStyle name="40% - Accent6 3 2 2 2 2" xfId="21529"/>
    <cellStyle name="40% - Accent6 3 2 2 3" xfId="13185"/>
    <cellStyle name="40% - Accent6 3 2 2 3 2" xfId="23748"/>
    <cellStyle name="40% - Accent6 3 2 2 4" xfId="15404"/>
    <cellStyle name="40% - Accent6 3 2 2 4 2" xfId="25967"/>
    <cellStyle name="40% - Accent6 3 2 2 5" xfId="19310"/>
    <cellStyle name="40% - Accent6 3 2 3" xfId="8014"/>
    <cellStyle name="40% - Accent6 3 2 3 2" xfId="10233"/>
    <cellStyle name="40% - Accent6 3 2 3 2 2" xfId="20796"/>
    <cellStyle name="40% - Accent6 3 2 3 3" xfId="12452"/>
    <cellStyle name="40% - Accent6 3 2 3 3 2" xfId="23015"/>
    <cellStyle name="40% - Accent6 3 2 3 4" xfId="14671"/>
    <cellStyle name="40% - Accent6 3 2 3 4 2" xfId="25234"/>
    <cellStyle name="40% - Accent6 3 2 3 5" xfId="18577"/>
    <cellStyle name="40% - Accent6 3 2 4" xfId="9490"/>
    <cellStyle name="40% - Accent6 3 2 4 2" xfId="20053"/>
    <cellStyle name="40% - Accent6 3 2 5" xfId="11709"/>
    <cellStyle name="40% - Accent6 3 2 5 2" xfId="22272"/>
    <cellStyle name="40% - Accent6 3 2 6" xfId="13928"/>
    <cellStyle name="40% - Accent6 3 2 6 2" xfId="24491"/>
    <cellStyle name="40% - Accent6 3 2 7" xfId="17828"/>
    <cellStyle name="40% - Accent6 3 3" xfId="1525"/>
    <cellStyle name="40% - Accent6 3 3 2" xfId="8748"/>
    <cellStyle name="40% - Accent6 3 3 2 2" xfId="10967"/>
    <cellStyle name="40% - Accent6 3 3 2 2 2" xfId="21530"/>
    <cellStyle name="40% - Accent6 3 3 2 3" xfId="13186"/>
    <cellStyle name="40% - Accent6 3 3 2 3 2" xfId="23749"/>
    <cellStyle name="40% - Accent6 3 3 2 4" xfId="15405"/>
    <cellStyle name="40% - Accent6 3 3 2 4 2" xfId="25968"/>
    <cellStyle name="40% - Accent6 3 3 2 5" xfId="19311"/>
    <cellStyle name="40% - Accent6 3 3 3" xfId="8015"/>
    <cellStyle name="40% - Accent6 3 3 3 2" xfId="10234"/>
    <cellStyle name="40% - Accent6 3 3 3 2 2" xfId="20797"/>
    <cellStyle name="40% - Accent6 3 3 3 3" xfId="12453"/>
    <cellStyle name="40% - Accent6 3 3 3 3 2" xfId="23016"/>
    <cellStyle name="40% - Accent6 3 3 3 4" xfId="14672"/>
    <cellStyle name="40% - Accent6 3 3 3 4 2" xfId="25235"/>
    <cellStyle name="40% - Accent6 3 3 3 5" xfId="18578"/>
    <cellStyle name="40% - Accent6 3 3 4" xfId="9491"/>
    <cellStyle name="40% - Accent6 3 3 4 2" xfId="20054"/>
    <cellStyle name="40% - Accent6 3 3 5" xfId="11710"/>
    <cellStyle name="40% - Accent6 3 3 5 2" xfId="22273"/>
    <cellStyle name="40% - Accent6 3 3 6" xfId="13929"/>
    <cellStyle name="40% - Accent6 3 3 6 2" xfId="24492"/>
    <cellStyle name="40% - Accent6 3 3 7" xfId="17829"/>
    <cellStyle name="40% - Accent6 3 4" xfId="1526"/>
    <cellStyle name="40% - Accent6 3 4 2" xfId="8749"/>
    <cellStyle name="40% - Accent6 3 4 2 2" xfId="10968"/>
    <cellStyle name="40% - Accent6 3 4 2 2 2" xfId="21531"/>
    <cellStyle name="40% - Accent6 3 4 2 3" xfId="13187"/>
    <cellStyle name="40% - Accent6 3 4 2 3 2" xfId="23750"/>
    <cellStyle name="40% - Accent6 3 4 2 4" xfId="15406"/>
    <cellStyle name="40% - Accent6 3 4 2 4 2" xfId="25969"/>
    <cellStyle name="40% - Accent6 3 4 2 5" xfId="19312"/>
    <cellStyle name="40% - Accent6 3 4 3" xfId="8016"/>
    <cellStyle name="40% - Accent6 3 4 3 2" xfId="10235"/>
    <cellStyle name="40% - Accent6 3 4 3 2 2" xfId="20798"/>
    <cellStyle name="40% - Accent6 3 4 3 3" xfId="12454"/>
    <cellStyle name="40% - Accent6 3 4 3 3 2" xfId="23017"/>
    <cellStyle name="40% - Accent6 3 4 3 4" xfId="14673"/>
    <cellStyle name="40% - Accent6 3 4 3 4 2" xfId="25236"/>
    <cellStyle name="40% - Accent6 3 4 3 5" xfId="18579"/>
    <cellStyle name="40% - Accent6 3 4 4" xfId="9492"/>
    <cellStyle name="40% - Accent6 3 4 4 2" xfId="20055"/>
    <cellStyle name="40% - Accent6 3 4 5" xfId="11711"/>
    <cellStyle name="40% - Accent6 3 4 5 2" xfId="22274"/>
    <cellStyle name="40% - Accent6 3 4 6" xfId="13930"/>
    <cellStyle name="40% - Accent6 3 4 6 2" xfId="24493"/>
    <cellStyle name="40% - Accent6 3 4 7" xfId="17830"/>
    <cellStyle name="40% - Accent6 3 5" xfId="1527"/>
    <cellStyle name="40% - Accent6 3 5 2" xfId="8750"/>
    <cellStyle name="40% - Accent6 3 5 2 2" xfId="10969"/>
    <cellStyle name="40% - Accent6 3 5 2 2 2" xfId="21532"/>
    <cellStyle name="40% - Accent6 3 5 2 3" xfId="13188"/>
    <cellStyle name="40% - Accent6 3 5 2 3 2" xfId="23751"/>
    <cellStyle name="40% - Accent6 3 5 2 4" xfId="15407"/>
    <cellStyle name="40% - Accent6 3 5 2 4 2" xfId="25970"/>
    <cellStyle name="40% - Accent6 3 5 2 5" xfId="19313"/>
    <cellStyle name="40% - Accent6 3 5 3" xfId="8017"/>
    <cellStyle name="40% - Accent6 3 5 3 2" xfId="10236"/>
    <cellStyle name="40% - Accent6 3 5 3 2 2" xfId="20799"/>
    <cellStyle name="40% - Accent6 3 5 3 3" xfId="12455"/>
    <cellStyle name="40% - Accent6 3 5 3 3 2" xfId="23018"/>
    <cellStyle name="40% - Accent6 3 5 3 4" xfId="14674"/>
    <cellStyle name="40% - Accent6 3 5 3 4 2" xfId="25237"/>
    <cellStyle name="40% - Accent6 3 5 3 5" xfId="18580"/>
    <cellStyle name="40% - Accent6 3 5 4" xfId="9493"/>
    <cellStyle name="40% - Accent6 3 5 4 2" xfId="20056"/>
    <cellStyle name="40% - Accent6 3 5 5" xfId="11712"/>
    <cellStyle name="40% - Accent6 3 5 5 2" xfId="22275"/>
    <cellStyle name="40% - Accent6 3 5 6" xfId="13931"/>
    <cellStyle name="40% - Accent6 3 5 6 2" xfId="24494"/>
    <cellStyle name="40% - Accent6 3 5 7" xfId="17831"/>
    <cellStyle name="40% - Accent6 3 6" xfId="1528"/>
    <cellStyle name="40% - Accent6 3 7" xfId="1529"/>
    <cellStyle name="40% - Accent6 3 8" xfId="1530"/>
    <cellStyle name="40% - Accent6 3 9" xfId="1531"/>
    <cellStyle name="40% - Accent6 4" xfId="1532"/>
    <cellStyle name="40% - Accent6 4 2" xfId="1533"/>
    <cellStyle name="40% - Accent6 4 3" xfId="1534"/>
    <cellStyle name="40% - Accent6 4 4" xfId="1535"/>
    <cellStyle name="40% - Accent6 4 5" xfId="1536"/>
    <cellStyle name="40% - Accent6 4 6" xfId="1537"/>
    <cellStyle name="40% - Accent6 5" xfId="1538"/>
    <cellStyle name="40% - Accent6 5 2" xfId="1539"/>
    <cellStyle name="40% - Accent6 5 3" xfId="1540"/>
    <cellStyle name="40% - Accent6 5 4" xfId="1541"/>
    <cellStyle name="40% - Accent6 5 5" xfId="1542"/>
    <cellStyle name="40% - Accent6 5 6" xfId="1543"/>
    <cellStyle name="40% - Accent6 6" xfId="1544"/>
    <cellStyle name="40% - Accent6 6 2" xfId="1545"/>
    <cellStyle name="40% - Accent6 6 3" xfId="1546"/>
    <cellStyle name="40% - Accent6 6 4" xfId="1547"/>
    <cellStyle name="40% - Accent6 6 5" xfId="1548"/>
    <cellStyle name="40% - Accent6 6 6" xfId="1549"/>
    <cellStyle name="40% - Accent6 7" xfId="1550"/>
    <cellStyle name="40% - Accent6 7 10" xfId="11713"/>
    <cellStyle name="40% - Accent6 7 10 2" xfId="22276"/>
    <cellStyle name="40% - Accent6 7 11" xfId="13932"/>
    <cellStyle name="40% - Accent6 7 11 2" xfId="24495"/>
    <cellStyle name="40% - Accent6 7 12" xfId="17832"/>
    <cellStyle name="40% - Accent6 7 2" xfId="1551"/>
    <cellStyle name="40% - Accent6 7 3" xfId="1552"/>
    <cellStyle name="40% - Accent6 7 4" xfId="1553"/>
    <cellStyle name="40% - Accent6 7 5" xfId="1554"/>
    <cellStyle name="40% - Accent6 7 6" xfId="1555"/>
    <cellStyle name="40% - Accent6 7 7" xfId="8751"/>
    <cellStyle name="40% - Accent6 7 7 2" xfId="10970"/>
    <cellStyle name="40% - Accent6 7 7 2 2" xfId="21533"/>
    <cellStyle name="40% - Accent6 7 7 3" xfId="13189"/>
    <cellStyle name="40% - Accent6 7 7 3 2" xfId="23752"/>
    <cellStyle name="40% - Accent6 7 7 4" xfId="15408"/>
    <cellStyle name="40% - Accent6 7 7 4 2" xfId="25971"/>
    <cellStyle name="40% - Accent6 7 7 5" xfId="19314"/>
    <cellStyle name="40% - Accent6 7 8" xfId="8018"/>
    <cellStyle name="40% - Accent6 7 8 2" xfId="10237"/>
    <cellStyle name="40% - Accent6 7 8 2 2" xfId="20800"/>
    <cellStyle name="40% - Accent6 7 8 3" xfId="12456"/>
    <cellStyle name="40% - Accent6 7 8 3 2" xfId="23019"/>
    <cellStyle name="40% - Accent6 7 8 4" xfId="14675"/>
    <cellStyle name="40% - Accent6 7 8 4 2" xfId="25238"/>
    <cellStyle name="40% - Accent6 7 8 5" xfId="18581"/>
    <cellStyle name="40% - Accent6 7 9" xfId="9494"/>
    <cellStyle name="40% - Accent6 7 9 2" xfId="20057"/>
    <cellStyle name="40% - Accent6 8" xfId="1556"/>
    <cellStyle name="40% - Accent6 8 2" xfId="1557"/>
    <cellStyle name="40% - Accent6 8 3" xfId="1558"/>
    <cellStyle name="40% - Accent6 8 4" xfId="1559"/>
    <cellStyle name="40% - Accent6 8 5" xfId="1560"/>
    <cellStyle name="40% - Accent6 8 6" xfId="1561"/>
    <cellStyle name="40% - Accent6 9" xfId="1562"/>
    <cellStyle name="40% - Accent6 9 2" xfId="1563"/>
    <cellStyle name="40% - Accent6 9 3" xfId="1564"/>
    <cellStyle name="40% - Accent6 9 4" xfId="1565"/>
    <cellStyle name="40% - Accent6 9 5" xfId="1566"/>
    <cellStyle name="40% - Akzent1" xfId="3798"/>
    <cellStyle name="40% - Akzent2" xfId="3799"/>
    <cellStyle name="40% - Akzent3" xfId="3800"/>
    <cellStyle name="40% - Akzent4" xfId="3801"/>
    <cellStyle name="40% - Akzent5" xfId="3802"/>
    <cellStyle name="40% - Akzent6" xfId="3803"/>
    <cellStyle name="5x indented GHG Textfiels" xfId="3946"/>
    <cellStyle name="5x indented GHG Textfiels 2" xfId="3947"/>
    <cellStyle name="60 % - Accent1" xfId="3948"/>
    <cellStyle name="60 % - Accent2" xfId="3949"/>
    <cellStyle name="60 % - Accent3" xfId="3950"/>
    <cellStyle name="60 % - Accent4" xfId="3951"/>
    <cellStyle name="60 % - Accent5" xfId="3952"/>
    <cellStyle name="60 % - Accent6" xfId="3953"/>
    <cellStyle name="60% - Accent1 10" xfId="1567"/>
    <cellStyle name="60% - Accent1 11" xfId="1568"/>
    <cellStyle name="60% - Accent1 12" xfId="1569"/>
    <cellStyle name="60% - Accent1 13" xfId="1570"/>
    <cellStyle name="60% - Accent1 14" xfId="1571"/>
    <cellStyle name="60% - Accent1 15" xfId="1572"/>
    <cellStyle name="60% - Accent1 16" xfId="1573"/>
    <cellStyle name="60% - Accent1 17" xfId="1574"/>
    <cellStyle name="60% - Accent1 18" xfId="1575"/>
    <cellStyle name="60% - Accent1 19" xfId="1576"/>
    <cellStyle name="60% - Accent1 2" xfId="1577"/>
    <cellStyle name="60% - Accent1 2 10" xfId="1578"/>
    <cellStyle name="60% - Accent1 2 11" xfId="1579"/>
    <cellStyle name="60% - Accent1 2 12" xfId="1580"/>
    <cellStyle name="60% - Accent1 2 13" xfId="1581"/>
    <cellStyle name="60% - Accent1 2 14" xfId="1582"/>
    <cellStyle name="60% - Accent1 2 15" xfId="1583"/>
    <cellStyle name="60% - Accent1 2 16" xfId="1584"/>
    <cellStyle name="60% - Accent1 2 2" xfId="1585"/>
    <cellStyle name="60% - Accent1 2 2 2" xfId="1586"/>
    <cellStyle name="60% - Accent1 2 2 3" xfId="1587"/>
    <cellStyle name="60% - Accent1 2 2 4" xfId="1588"/>
    <cellStyle name="60% - Accent1 2 2 5" xfId="1589"/>
    <cellStyle name="60% - Accent1 2 3" xfId="1590"/>
    <cellStyle name="60% - Accent1 2 4" xfId="1591"/>
    <cellStyle name="60% - Accent1 2 5" xfId="1592"/>
    <cellStyle name="60% - Accent1 2 6" xfId="1593"/>
    <cellStyle name="60% - Accent1 2 7" xfId="1594"/>
    <cellStyle name="60% - Accent1 2 8" xfId="1595"/>
    <cellStyle name="60% - Accent1 2 9" xfId="1596"/>
    <cellStyle name="60% - Accent1 20" xfId="1597"/>
    <cellStyle name="60% - Accent1 21" xfId="1598"/>
    <cellStyle name="60% - Accent1 22" xfId="1599"/>
    <cellStyle name="60% - Accent1 3" xfId="1600"/>
    <cellStyle name="60% - Accent1 3 2" xfId="1601"/>
    <cellStyle name="60% - Accent1 3 3" xfId="1602"/>
    <cellStyle name="60% - Accent1 3 4" xfId="1603"/>
    <cellStyle name="60% - Accent1 3 5" xfId="1604"/>
    <cellStyle name="60% - Accent1 3 6" xfId="1605"/>
    <cellStyle name="60% - Accent1 4" xfId="1606"/>
    <cellStyle name="60% - Accent1 4 2" xfId="1607"/>
    <cellStyle name="60% - Accent1 5" xfId="1608"/>
    <cellStyle name="60% - Accent1 5 2" xfId="1609"/>
    <cellStyle name="60% - Accent1 6" xfId="1610"/>
    <cellStyle name="60% - Accent1 6 2" xfId="1611"/>
    <cellStyle name="60% - Accent1 7" xfId="1612"/>
    <cellStyle name="60% - Accent1 7 2" xfId="1613"/>
    <cellStyle name="60% - Accent1 8" xfId="1614"/>
    <cellStyle name="60% - Accent1 8 2" xfId="1615"/>
    <cellStyle name="60% - Accent1 9" xfId="1616"/>
    <cellStyle name="60% - Accent2 10" xfId="1617"/>
    <cellStyle name="60% - Accent2 11" xfId="1618"/>
    <cellStyle name="60% - Accent2 12" xfId="1619"/>
    <cellStyle name="60% - Accent2 13" xfId="1620"/>
    <cellStyle name="60% - Accent2 2" xfId="1621"/>
    <cellStyle name="60% - Accent2 2 10" xfId="1622"/>
    <cellStyle name="60% - Accent2 2 11" xfId="1623"/>
    <cellStyle name="60% - Accent2 2 12" xfId="1624"/>
    <cellStyle name="60% - Accent2 2 13" xfId="1625"/>
    <cellStyle name="60% - Accent2 2 14" xfId="1626"/>
    <cellStyle name="60% - Accent2 2 15" xfId="1627"/>
    <cellStyle name="60% - Accent2 2 16" xfId="1628"/>
    <cellStyle name="60% - Accent2 2 2" xfId="1629"/>
    <cellStyle name="60% - Accent2 2 2 2" xfId="1630"/>
    <cellStyle name="60% - Accent2 2 2 3" xfId="1631"/>
    <cellStyle name="60% - Accent2 2 2 4" xfId="1632"/>
    <cellStyle name="60% - Accent2 2 2 5" xfId="1633"/>
    <cellStyle name="60% - Accent2 2 3" xfId="1634"/>
    <cellStyle name="60% - Accent2 2 4" xfId="1635"/>
    <cellStyle name="60% - Accent2 2 5" xfId="1636"/>
    <cellStyle name="60% - Accent2 2 6" xfId="1637"/>
    <cellStyle name="60% - Accent2 2 7" xfId="1638"/>
    <cellStyle name="60% - Accent2 2 8" xfId="1639"/>
    <cellStyle name="60% - Accent2 2 9" xfId="1640"/>
    <cellStyle name="60% - Accent2 3" xfId="1641"/>
    <cellStyle name="60% - Accent2 3 2" xfId="1642"/>
    <cellStyle name="60% - Accent2 3 3" xfId="1643"/>
    <cellStyle name="60% - Accent2 3 4" xfId="1644"/>
    <cellStyle name="60% - Accent2 3 5" xfId="1645"/>
    <cellStyle name="60% - Accent2 3 6" xfId="1646"/>
    <cellStyle name="60% - Accent2 4" xfId="1647"/>
    <cellStyle name="60% - Accent2 4 2" xfId="1648"/>
    <cellStyle name="60% - Accent2 5" xfId="1649"/>
    <cellStyle name="60% - Accent2 5 2" xfId="1650"/>
    <cellStyle name="60% - Accent2 6" xfId="1651"/>
    <cellStyle name="60% - Accent2 6 2" xfId="1652"/>
    <cellStyle name="60% - Accent2 7" xfId="1653"/>
    <cellStyle name="60% - Accent2 7 2" xfId="1654"/>
    <cellStyle name="60% - Accent2 8" xfId="1655"/>
    <cellStyle name="60% - Accent2 8 2" xfId="1656"/>
    <cellStyle name="60% - Accent2 9" xfId="1657"/>
    <cellStyle name="60% - Accent3 10" xfId="1658"/>
    <cellStyle name="60% - Accent3 11" xfId="1659"/>
    <cellStyle name="60% - Accent3 12" xfId="1660"/>
    <cellStyle name="60% - Accent3 13" xfId="1661"/>
    <cellStyle name="60% - Accent3 14" xfId="1662"/>
    <cellStyle name="60% - Accent3 15" xfId="1663"/>
    <cellStyle name="60% - Accent3 16" xfId="1664"/>
    <cellStyle name="60% - Accent3 17" xfId="1665"/>
    <cellStyle name="60% - Accent3 18" xfId="1666"/>
    <cellStyle name="60% - Accent3 19" xfId="1667"/>
    <cellStyle name="60% - Accent3 2" xfId="1668"/>
    <cellStyle name="60% - Accent3 2 10" xfId="1669"/>
    <cellStyle name="60% - Accent3 2 11" xfId="1670"/>
    <cellStyle name="60% - Accent3 2 12" xfId="1671"/>
    <cellStyle name="60% - Accent3 2 13" xfId="1672"/>
    <cellStyle name="60% - Accent3 2 14" xfId="1673"/>
    <cellStyle name="60% - Accent3 2 15" xfId="1674"/>
    <cellStyle name="60% - Accent3 2 16" xfId="1675"/>
    <cellStyle name="60% - Accent3 2 2" xfId="1676"/>
    <cellStyle name="60% - Accent3 2 2 2" xfId="1677"/>
    <cellStyle name="60% - Accent3 2 2 3" xfId="1678"/>
    <cellStyle name="60% - Accent3 2 2 4" xfId="1679"/>
    <cellStyle name="60% - Accent3 2 2 5" xfId="1680"/>
    <cellStyle name="60% - Accent3 2 3" xfId="1681"/>
    <cellStyle name="60% - Accent3 2 4" xfId="1682"/>
    <cellStyle name="60% - Accent3 2 5" xfId="1683"/>
    <cellStyle name="60% - Accent3 2 6" xfId="1684"/>
    <cellStyle name="60% - Accent3 2 7" xfId="1685"/>
    <cellStyle name="60% - Accent3 2 8" xfId="1686"/>
    <cellStyle name="60% - Accent3 2 9" xfId="1687"/>
    <cellStyle name="60% - Accent3 20" xfId="1688"/>
    <cellStyle name="60% - Accent3 21" xfId="1689"/>
    <cellStyle name="60% - Accent3 22" xfId="1690"/>
    <cellStyle name="60% - Accent3 3" xfId="1691"/>
    <cellStyle name="60% - Accent3 3 2" xfId="1692"/>
    <cellStyle name="60% - Accent3 3 3" xfId="1693"/>
    <cellStyle name="60% - Accent3 3 4" xfId="1694"/>
    <cellStyle name="60% - Accent3 3 5" xfId="1695"/>
    <cellStyle name="60% - Accent3 3 6" xfId="1696"/>
    <cellStyle name="60% - Accent3 4" xfId="1697"/>
    <cellStyle name="60% - Accent3 4 2" xfId="1698"/>
    <cellStyle name="60% - Accent3 5" xfId="1699"/>
    <cellStyle name="60% - Accent3 5 2" xfId="1700"/>
    <cellStyle name="60% - Accent3 6" xfId="1701"/>
    <cellStyle name="60% - Accent3 6 2" xfId="1702"/>
    <cellStyle name="60% - Accent3 7" xfId="1703"/>
    <cellStyle name="60% - Accent3 7 2" xfId="1704"/>
    <cellStyle name="60% - Accent3 8" xfId="1705"/>
    <cellStyle name="60% - Accent3 8 2" xfId="1706"/>
    <cellStyle name="60% - Accent3 9" xfId="1707"/>
    <cellStyle name="60% - Accent4 10" xfId="1708"/>
    <cellStyle name="60% - Accent4 11" xfId="1709"/>
    <cellStyle name="60% - Accent4 12" xfId="1710"/>
    <cellStyle name="60% - Accent4 13" xfId="1711"/>
    <cellStyle name="60% - Accent4 14" xfId="1712"/>
    <cellStyle name="60% - Accent4 15" xfId="1713"/>
    <cellStyle name="60% - Accent4 16" xfId="1714"/>
    <cellStyle name="60% - Accent4 17" xfId="1715"/>
    <cellStyle name="60% - Accent4 18" xfId="1716"/>
    <cellStyle name="60% - Accent4 19" xfId="1717"/>
    <cellStyle name="60% - Accent4 2" xfId="1718"/>
    <cellStyle name="60% - Accent4 2 10" xfId="1719"/>
    <cellStyle name="60% - Accent4 2 11" xfId="1720"/>
    <cellStyle name="60% - Accent4 2 12" xfId="1721"/>
    <cellStyle name="60% - Accent4 2 13" xfId="1722"/>
    <cellStyle name="60% - Accent4 2 14" xfId="1723"/>
    <cellStyle name="60% - Accent4 2 15" xfId="1724"/>
    <cellStyle name="60% - Accent4 2 16" xfId="1725"/>
    <cellStyle name="60% - Accent4 2 2" xfId="1726"/>
    <cellStyle name="60% - Accent4 2 2 2" xfId="1727"/>
    <cellStyle name="60% - Accent4 2 2 3" xfId="1728"/>
    <cellStyle name="60% - Accent4 2 2 4" xfId="1729"/>
    <cellStyle name="60% - Accent4 2 2 5" xfId="1730"/>
    <cellStyle name="60% - Accent4 2 3" xfId="1731"/>
    <cellStyle name="60% - Accent4 2 4" xfId="1732"/>
    <cellStyle name="60% - Accent4 2 5" xfId="1733"/>
    <cellStyle name="60% - Accent4 2 6" xfId="1734"/>
    <cellStyle name="60% - Accent4 2 7" xfId="1735"/>
    <cellStyle name="60% - Accent4 2 8" xfId="1736"/>
    <cellStyle name="60% - Accent4 2 9" xfId="1737"/>
    <cellStyle name="60% - Accent4 20" xfId="1738"/>
    <cellStyle name="60% - Accent4 21" xfId="1739"/>
    <cellStyle name="60% - Accent4 22" xfId="1740"/>
    <cellStyle name="60% - Accent4 3" xfId="1741"/>
    <cellStyle name="60% - Accent4 3 2" xfId="1742"/>
    <cellStyle name="60% - Accent4 3 3" xfId="1743"/>
    <cellStyle name="60% - Accent4 3 4" xfId="1744"/>
    <cellStyle name="60% - Accent4 3 5" xfId="1745"/>
    <cellStyle name="60% - Accent4 3 6" xfId="1746"/>
    <cellStyle name="60% - Accent4 4" xfId="1747"/>
    <cellStyle name="60% - Accent4 4 2" xfId="1748"/>
    <cellStyle name="60% - Accent4 5" xfId="1749"/>
    <cellStyle name="60% - Accent4 5 2" xfId="1750"/>
    <cellStyle name="60% - Accent4 6" xfId="1751"/>
    <cellStyle name="60% - Accent4 6 2" xfId="1752"/>
    <cellStyle name="60% - Accent4 7" xfId="1753"/>
    <cellStyle name="60% - Accent4 7 2" xfId="1754"/>
    <cellStyle name="60% - Accent4 8" xfId="1755"/>
    <cellStyle name="60% - Accent4 8 2" xfId="1756"/>
    <cellStyle name="60% - Accent4 9" xfId="1757"/>
    <cellStyle name="60% - Accent5 10" xfId="1758"/>
    <cellStyle name="60% - Accent5 11" xfId="1759"/>
    <cellStyle name="60% - Accent5 12" xfId="1760"/>
    <cellStyle name="60% - Accent5 13" xfId="1761"/>
    <cellStyle name="60% - Accent5 2" xfId="1762"/>
    <cellStyle name="60% - Accent5 2 10" xfId="1763"/>
    <cellStyle name="60% - Accent5 2 11" xfId="1764"/>
    <cellStyle name="60% - Accent5 2 12" xfId="1765"/>
    <cellStyle name="60% - Accent5 2 13" xfId="1766"/>
    <cellStyle name="60% - Accent5 2 14" xfId="1767"/>
    <cellStyle name="60% - Accent5 2 15" xfId="1768"/>
    <cellStyle name="60% - Accent5 2 16" xfId="1769"/>
    <cellStyle name="60% - Accent5 2 2" xfId="1770"/>
    <cellStyle name="60% - Accent5 2 2 2" xfId="1771"/>
    <cellStyle name="60% - Accent5 2 2 3" xfId="1772"/>
    <cellStyle name="60% - Accent5 2 2 4" xfId="1773"/>
    <cellStyle name="60% - Accent5 2 2 5" xfId="1774"/>
    <cellStyle name="60% - Accent5 2 3" xfId="1775"/>
    <cellStyle name="60% - Accent5 2 4" xfId="1776"/>
    <cellStyle name="60% - Accent5 2 5" xfId="1777"/>
    <cellStyle name="60% - Accent5 2 6" xfId="1778"/>
    <cellStyle name="60% - Accent5 2 7" xfId="1779"/>
    <cellStyle name="60% - Accent5 2 8" xfId="1780"/>
    <cellStyle name="60% - Accent5 2 9" xfId="1781"/>
    <cellStyle name="60% - Accent5 3" xfId="1782"/>
    <cellStyle name="60% - Accent5 3 2" xfId="1783"/>
    <cellStyle name="60% - Accent5 3 3" xfId="1784"/>
    <cellStyle name="60% - Accent5 3 4" xfId="1785"/>
    <cellStyle name="60% - Accent5 3 5" xfId="1786"/>
    <cellStyle name="60% - Accent5 3 6" xfId="1787"/>
    <cellStyle name="60% - Accent5 4" xfId="1788"/>
    <cellStyle name="60% - Accent5 4 2" xfId="1789"/>
    <cellStyle name="60% - Accent5 5" xfId="1790"/>
    <cellStyle name="60% - Accent5 5 2" xfId="1791"/>
    <cellStyle name="60% - Accent5 6" xfId="1792"/>
    <cellStyle name="60% - Accent5 6 2" xfId="1793"/>
    <cellStyle name="60% - Accent5 7" xfId="1794"/>
    <cellStyle name="60% - Accent5 7 2" xfId="1795"/>
    <cellStyle name="60% - Accent5 8" xfId="1796"/>
    <cellStyle name="60% - Accent5 8 2" xfId="1797"/>
    <cellStyle name="60% - Accent5 9" xfId="1798"/>
    <cellStyle name="60% - Accent6 10" xfId="1799"/>
    <cellStyle name="60% - Accent6 11" xfId="1800"/>
    <cellStyle name="60% - Accent6 12" xfId="1801"/>
    <cellStyle name="60% - Accent6 13" xfId="1802"/>
    <cellStyle name="60% - Accent6 14" xfId="1803"/>
    <cellStyle name="60% - Accent6 15" xfId="1804"/>
    <cellStyle name="60% - Accent6 16" xfId="1805"/>
    <cellStyle name="60% - Accent6 17" xfId="1806"/>
    <cellStyle name="60% - Accent6 18" xfId="1807"/>
    <cellStyle name="60% - Accent6 19" xfId="1808"/>
    <cellStyle name="60% - Accent6 2" xfId="1809"/>
    <cellStyle name="60% - Accent6 2 10" xfId="1810"/>
    <cellStyle name="60% - Accent6 2 11" xfId="1811"/>
    <cellStyle name="60% - Accent6 2 12" xfId="1812"/>
    <cellStyle name="60% - Accent6 2 13" xfId="1813"/>
    <cellStyle name="60% - Accent6 2 14" xfId="1814"/>
    <cellStyle name="60% - Accent6 2 15" xfId="1815"/>
    <cellStyle name="60% - Accent6 2 16" xfId="1816"/>
    <cellStyle name="60% - Accent6 2 2" xfId="1817"/>
    <cellStyle name="60% - Accent6 2 2 2" xfId="1818"/>
    <cellStyle name="60% - Accent6 2 2 3" xfId="1819"/>
    <cellStyle name="60% - Accent6 2 2 4" xfId="1820"/>
    <cellStyle name="60% - Accent6 2 2 5" xfId="1821"/>
    <cellStyle name="60% - Accent6 2 3" xfId="1822"/>
    <cellStyle name="60% - Accent6 2 4" xfId="1823"/>
    <cellStyle name="60% - Accent6 2 5" xfId="1824"/>
    <cellStyle name="60% - Accent6 2 6" xfId="1825"/>
    <cellStyle name="60% - Accent6 2 7" xfId="1826"/>
    <cellStyle name="60% - Accent6 2 8" xfId="1827"/>
    <cellStyle name="60% - Accent6 2 9" xfId="1828"/>
    <cellStyle name="60% - Accent6 20" xfId="1829"/>
    <cellStyle name="60% - Accent6 21" xfId="1830"/>
    <cellStyle name="60% - Accent6 22" xfId="1831"/>
    <cellStyle name="60% - Accent6 3" xfId="1832"/>
    <cellStyle name="60% - Accent6 3 2" xfId="1833"/>
    <cellStyle name="60% - Accent6 3 3" xfId="1834"/>
    <cellStyle name="60% - Accent6 3 4" xfId="1835"/>
    <cellStyle name="60% - Accent6 3 5" xfId="1836"/>
    <cellStyle name="60% - Accent6 3 6" xfId="1837"/>
    <cellStyle name="60% - Accent6 4" xfId="1838"/>
    <cellStyle name="60% - Accent6 4 2" xfId="1839"/>
    <cellStyle name="60% - Accent6 5" xfId="1840"/>
    <cellStyle name="60% - Accent6 5 2" xfId="1841"/>
    <cellStyle name="60% - Accent6 6" xfId="1842"/>
    <cellStyle name="60% - Accent6 6 2" xfId="1843"/>
    <cellStyle name="60% - Accent6 7" xfId="1844"/>
    <cellStyle name="60% - Accent6 7 2" xfId="1845"/>
    <cellStyle name="60% - Accent6 8" xfId="1846"/>
    <cellStyle name="60% - Accent6 8 2" xfId="1847"/>
    <cellStyle name="60% - Accent6 9" xfId="1848"/>
    <cellStyle name="60% - Akzent1" xfId="3804"/>
    <cellStyle name="60% - Akzent2" xfId="3805"/>
    <cellStyle name="60% - Akzent3" xfId="3806"/>
    <cellStyle name="60% - Akzent4" xfId="3807"/>
    <cellStyle name="60% - Akzent5" xfId="3808"/>
    <cellStyle name="60% - Akzent6" xfId="3809"/>
    <cellStyle name="Accent1 10" xfId="1849"/>
    <cellStyle name="Accent1 11" xfId="1850"/>
    <cellStyle name="Accent1 12" xfId="1851"/>
    <cellStyle name="Accent1 13" xfId="1852"/>
    <cellStyle name="Accent1 14" xfId="1853"/>
    <cellStyle name="Accent1 15" xfId="1854"/>
    <cellStyle name="Accent1 16" xfId="1855"/>
    <cellStyle name="Accent1 17" xfId="1856"/>
    <cellStyle name="Accent1 18" xfId="1857"/>
    <cellStyle name="Accent1 19" xfId="1858"/>
    <cellStyle name="Accent1 2" xfId="1859"/>
    <cellStyle name="Accent1 2 10" xfId="1860"/>
    <cellStyle name="Accent1 2 11" xfId="1861"/>
    <cellStyle name="Accent1 2 12" xfId="1862"/>
    <cellStyle name="Accent1 2 13" xfId="1863"/>
    <cellStyle name="Accent1 2 14" xfId="1864"/>
    <cellStyle name="Accent1 2 15" xfId="1865"/>
    <cellStyle name="Accent1 2 16" xfId="1866"/>
    <cellStyle name="Accent1 2 2" xfId="1867"/>
    <cellStyle name="Accent1 2 2 2" xfId="1868"/>
    <cellStyle name="Accent1 2 2 3" xfId="1869"/>
    <cellStyle name="Accent1 2 2 4" xfId="1870"/>
    <cellStyle name="Accent1 2 2 5" xfId="1871"/>
    <cellStyle name="Accent1 2 3" xfId="1872"/>
    <cellStyle name="Accent1 2 4" xfId="1873"/>
    <cellStyle name="Accent1 2 5" xfId="1874"/>
    <cellStyle name="Accent1 2 6" xfId="1875"/>
    <cellStyle name="Accent1 2 7" xfId="1876"/>
    <cellStyle name="Accent1 2 8" xfId="1877"/>
    <cellStyle name="Accent1 2 9" xfId="1878"/>
    <cellStyle name="Accent1 20" xfId="1879"/>
    <cellStyle name="Accent1 21" xfId="1880"/>
    <cellStyle name="Accent1 22" xfId="1881"/>
    <cellStyle name="Accent1 3" xfId="1882"/>
    <cellStyle name="Accent1 3 2" xfId="1883"/>
    <cellStyle name="Accent1 3 3" xfId="1884"/>
    <cellStyle name="Accent1 3 4" xfId="1885"/>
    <cellStyle name="Accent1 3 5" xfId="1886"/>
    <cellStyle name="Accent1 3 6" xfId="1887"/>
    <cellStyle name="Accent1 4" xfId="1888"/>
    <cellStyle name="Accent1 4 2" xfId="1889"/>
    <cellStyle name="Accent1 5" xfId="1890"/>
    <cellStyle name="Accent1 5 2" xfId="1891"/>
    <cellStyle name="Accent1 6" xfId="1892"/>
    <cellStyle name="Accent1 6 2" xfId="1893"/>
    <cellStyle name="Accent1 7" xfId="1894"/>
    <cellStyle name="Accent1 7 2" xfId="1895"/>
    <cellStyle name="Accent1 8" xfId="1896"/>
    <cellStyle name="Accent1 8 2" xfId="1897"/>
    <cellStyle name="Accent1 9" xfId="1898"/>
    <cellStyle name="Accent2" xfId="2" builtinId="33"/>
    <cellStyle name="Accent2 10" xfId="1899"/>
    <cellStyle name="Accent2 11" xfId="1900"/>
    <cellStyle name="Accent2 12" xfId="1901"/>
    <cellStyle name="Accent2 13" xfId="1902"/>
    <cellStyle name="Accent2 2" xfId="1903"/>
    <cellStyle name="Accent2 2 10" xfId="1904"/>
    <cellStyle name="Accent2 2 11" xfId="1905"/>
    <cellStyle name="Accent2 2 12" xfId="1906"/>
    <cellStyle name="Accent2 2 13" xfId="1907"/>
    <cellStyle name="Accent2 2 14" xfId="1908"/>
    <cellStyle name="Accent2 2 15" xfId="1909"/>
    <cellStyle name="Accent2 2 16" xfId="1910"/>
    <cellStyle name="Accent2 2 2" xfId="1911"/>
    <cellStyle name="Accent2 2 2 2" xfId="1912"/>
    <cellStyle name="Accent2 2 2 3" xfId="1913"/>
    <cellStyle name="Accent2 2 2 4" xfId="1914"/>
    <cellStyle name="Accent2 2 2 5" xfId="1915"/>
    <cellStyle name="Accent2 2 3" xfId="1916"/>
    <cellStyle name="Accent2 2 4" xfId="1917"/>
    <cellStyle name="Accent2 2 5" xfId="1918"/>
    <cellStyle name="Accent2 2 6" xfId="1919"/>
    <cellStyle name="Accent2 2 7" xfId="1920"/>
    <cellStyle name="Accent2 2 8" xfId="1921"/>
    <cellStyle name="Accent2 2 9" xfId="1922"/>
    <cellStyle name="Accent2 3" xfId="1923"/>
    <cellStyle name="Accent2 3 2" xfId="1924"/>
    <cellStyle name="Accent2 3 3" xfId="1925"/>
    <cellStyle name="Accent2 3 4" xfId="1926"/>
    <cellStyle name="Accent2 3 5" xfId="1927"/>
    <cellStyle name="Accent2 3 6" xfId="1928"/>
    <cellStyle name="Accent2 4" xfId="1929"/>
    <cellStyle name="Accent2 4 2" xfId="1930"/>
    <cellStyle name="Accent2 5" xfId="1931"/>
    <cellStyle name="Accent2 5 2" xfId="1932"/>
    <cellStyle name="Accent2 6" xfId="1933"/>
    <cellStyle name="Accent2 6 2" xfId="1934"/>
    <cellStyle name="Accent2 7" xfId="1935"/>
    <cellStyle name="Accent2 7 2" xfId="1936"/>
    <cellStyle name="Accent2 8" xfId="1937"/>
    <cellStyle name="Accent2 8 2" xfId="1938"/>
    <cellStyle name="Accent2 9" xfId="1939"/>
    <cellStyle name="Accent3 10" xfId="1940"/>
    <cellStyle name="Accent3 11" xfId="1941"/>
    <cellStyle name="Accent3 12" xfId="1942"/>
    <cellStyle name="Accent3 13" xfId="1943"/>
    <cellStyle name="Accent3 2" xfId="1944"/>
    <cellStyle name="Accent3 2 10" xfId="1945"/>
    <cellStyle name="Accent3 2 11" xfId="1946"/>
    <cellStyle name="Accent3 2 12" xfId="1947"/>
    <cellStyle name="Accent3 2 13" xfId="1948"/>
    <cellStyle name="Accent3 2 14" xfId="1949"/>
    <cellStyle name="Accent3 2 15" xfId="1950"/>
    <cellStyle name="Accent3 2 16" xfId="1951"/>
    <cellStyle name="Accent3 2 2" xfId="1952"/>
    <cellStyle name="Accent3 2 2 2" xfId="1953"/>
    <cellStyle name="Accent3 2 2 3" xfId="1954"/>
    <cellStyle name="Accent3 2 2 4" xfId="1955"/>
    <cellStyle name="Accent3 2 2 5" xfId="1956"/>
    <cellStyle name="Accent3 2 3" xfId="1957"/>
    <cellStyle name="Accent3 2 4" xfId="1958"/>
    <cellStyle name="Accent3 2 5" xfId="1959"/>
    <cellStyle name="Accent3 2 6" xfId="1960"/>
    <cellStyle name="Accent3 2 7" xfId="1961"/>
    <cellStyle name="Accent3 2 8" xfId="1962"/>
    <cellStyle name="Accent3 2 9" xfId="1963"/>
    <cellStyle name="Accent3 3" xfId="1964"/>
    <cellStyle name="Accent3 3 2" xfId="1965"/>
    <cellStyle name="Accent3 3 3" xfId="1966"/>
    <cellStyle name="Accent3 3 4" xfId="1967"/>
    <cellStyle name="Accent3 3 5" xfId="1968"/>
    <cellStyle name="Accent3 3 6" xfId="1969"/>
    <cellStyle name="Accent3 4" xfId="1970"/>
    <cellStyle name="Accent3 4 2" xfId="1971"/>
    <cellStyle name="Accent3 5" xfId="1972"/>
    <cellStyle name="Accent3 5 2" xfId="1973"/>
    <cellStyle name="Accent3 6" xfId="1974"/>
    <cellStyle name="Accent3 6 2" xfId="1975"/>
    <cellStyle name="Accent3 7" xfId="1976"/>
    <cellStyle name="Accent3 7 2" xfId="1977"/>
    <cellStyle name="Accent3 8" xfId="1978"/>
    <cellStyle name="Accent3 8 2" xfId="1979"/>
    <cellStyle name="Accent3 9" xfId="1980"/>
    <cellStyle name="Accent4 10" xfId="1981"/>
    <cellStyle name="Accent4 11" xfId="1982"/>
    <cellStyle name="Accent4 12" xfId="1983"/>
    <cellStyle name="Accent4 13" xfId="1984"/>
    <cellStyle name="Accent4 14" xfId="1985"/>
    <cellStyle name="Accent4 15" xfId="1986"/>
    <cellStyle name="Accent4 16" xfId="1987"/>
    <cellStyle name="Accent4 17" xfId="1988"/>
    <cellStyle name="Accent4 18" xfId="1989"/>
    <cellStyle name="Accent4 19" xfId="1990"/>
    <cellStyle name="Accent4 2" xfId="1991"/>
    <cellStyle name="Accent4 2 10" xfId="1992"/>
    <cellStyle name="Accent4 2 11" xfId="1993"/>
    <cellStyle name="Accent4 2 12" xfId="1994"/>
    <cellStyle name="Accent4 2 13" xfId="1995"/>
    <cellStyle name="Accent4 2 14" xfId="1996"/>
    <cellStyle name="Accent4 2 15" xfId="1997"/>
    <cellStyle name="Accent4 2 16" xfId="1998"/>
    <cellStyle name="Accent4 2 2" xfId="1999"/>
    <cellStyle name="Accent4 2 2 2" xfId="2000"/>
    <cellStyle name="Accent4 2 2 3" xfId="2001"/>
    <cellStyle name="Accent4 2 2 4" xfId="2002"/>
    <cellStyle name="Accent4 2 2 5" xfId="2003"/>
    <cellStyle name="Accent4 2 3" xfId="2004"/>
    <cellStyle name="Accent4 2 4" xfId="2005"/>
    <cellStyle name="Accent4 2 5" xfId="2006"/>
    <cellStyle name="Accent4 2 6" xfId="2007"/>
    <cellStyle name="Accent4 2 7" xfId="2008"/>
    <cellStyle name="Accent4 2 8" xfId="2009"/>
    <cellStyle name="Accent4 2 9" xfId="2010"/>
    <cellStyle name="Accent4 20" xfId="2011"/>
    <cellStyle name="Accent4 21" xfId="2012"/>
    <cellStyle name="Accent4 22" xfId="2013"/>
    <cellStyle name="Accent4 3" xfId="2014"/>
    <cellStyle name="Accent4 3 2" xfId="2015"/>
    <cellStyle name="Accent4 3 3" xfId="2016"/>
    <cellStyle name="Accent4 3 4" xfId="2017"/>
    <cellStyle name="Accent4 3 5" xfId="2018"/>
    <cellStyle name="Accent4 3 6" xfId="2019"/>
    <cellStyle name="Accent4 4" xfId="2020"/>
    <cellStyle name="Accent4 4 2" xfId="2021"/>
    <cellStyle name="Accent4 5" xfId="2022"/>
    <cellStyle name="Accent4 5 2" xfId="2023"/>
    <cellStyle name="Accent4 6" xfId="2024"/>
    <cellStyle name="Accent4 6 2" xfId="2025"/>
    <cellStyle name="Accent4 7" xfId="2026"/>
    <cellStyle name="Accent4 7 2" xfId="2027"/>
    <cellStyle name="Accent4 8" xfId="2028"/>
    <cellStyle name="Accent4 8 2" xfId="2029"/>
    <cellStyle name="Accent4 9" xfId="2030"/>
    <cellStyle name="Accent5 10" xfId="2031"/>
    <cellStyle name="Accent5 11" xfId="2032"/>
    <cellStyle name="Accent5 12" xfId="2033"/>
    <cellStyle name="Accent5 13" xfId="2034"/>
    <cellStyle name="Accent5 2" xfId="2035"/>
    <cellStyle name="Accent5 2 10" xfId="2036"/>
    <cellStyle name="Accent5 2 11" xfId="2037"/>
    <cellStyle name="Accent5 2 12" xfId="2038"/>
    <cellStyle name="Accent5 2 13" xfId="2039"/>
    <cellStyle name="Accent5 2 14" xfId="2040"/>
    <cellStyle name="Accent5 2 15" xfId="2041"/>
    <cellStyle name="Accent5 2 16" xfId="2042"/>
    <cellStyle name="Accent5 2 2" xfId="2043"/>
    <cellStyle name="Accent5 2 2 2" xfId="2044"/>
    <cellStyle name="Accent5 2 2 3" xfId="2045"/>
    <cellStyle name="Accent5 2 2 4" xfId="2046"/>
    <cellStyle name="Accent5 2 2 5" xfId="2047"/>
    <cellStyle name="Accent5 2 3" xfId="2048"/>
    <cellStyle name="Accent5 2 4" xfId="2049"/>
    <cellStyle name="Accent5 2 5" xfId="2050"/>
    <cellStyle name="Accent5 2 6" xfId="2051"/>
    <cellStyle name="Accent5 2 7" xfId="2052"/>
    <cellStyle name="Accent5 2 8" xfId="2053"/>
    <cellStyle name="Accent5 2 9" xfId="2054"/>
    <cellStyle name="Accent5 3" xfId="2055"/>
    <cellStyle name="Accent5 3 10" xfId="2056"/>
    <cellStyle name="Accent5 3 2" xfId="2057"/>
    <cellStyle name="Accent5 3 2 2" xfId="2058"/>
    <cellStyle name="Accent5 3 2 3" xfId="2059"/>
    <cellStyle name="Accent5 3 2 4" xfId="2060"/>
    <cellStyle name="Accent5 3 2 5" xfId="2061"/>
    <cellStyle name="Accent5 3 3" xfId="2062"/>
    <cellStyle name="Accent5 3 4" xfId="2063"/>
    <cellStyle name="Accent5 3 5" xfId="2064"/>
    <cellStyle name="Accent5 3 6" xfId="2065"/>
    <cellStyle name="Accent5 3 7" xfId="2066"/>
    <cellStyle name="Accent5 3 8" xfId="2067"/>
    <cellStyle name="Accent5 3 9" xfId="2068"/>
    <cellStyle name="Accent5 4" xfId="2069"/>
    <cellStyle name="Accent5 4 2" xfId="2070"/>
    <cellStyle name="Accent5 4 3" xfId="2071"/>
    <cellStyle name="Accent5 4 4" xfId="2072"/>
    <cellStyle name="Accent5 4 5" xfId="2073"/>
    <cellStyle name="Accent5 4 6" xfId="2074"/>
    <cellStyle name="Accent5 4 7" xfId="2075"/>
    <cellStyle name="Accent5 5" xfId="2076"/>
    <cellStyle name="Accent5 5 2" xfId="2077"/>
    <cellStyle name="Accent5 6" xfId="2078"/>
    <cellStyle name="Accent5 6 2" xfId="2079"/>
    <cellStyle name="Accent5 7" xfId="2080"/>
    <cellStyle name="Accent5 7 2" xfId="2081"/>
    <cellStyle name="Accent5 8" xfId="2082"/>
    <cellStyle name="Accent5 8 2" xfId="2083"/>
    <cellStyle name="Accent5 9" xfId="2084"/>
    <cellStyle name="Accent6 10" xfId="2085"/>
    <cellStyle name="Accent6 11" xfId="2086"/>
    <cellStyle name="Accent6 12" xfId="2087"/>
    <cellStyle name="Accent6 13" xfId="2088"/>
    <cellStyle name="Accent6 14" xfId="2089"/>
    <cellStyle name="Accent6 15" xfId="2090"/>
    <cellStyle name="Accent6 16" xfId="2091"/>
    <cellStyle name="Accent6 17" xfId="2092"/>
    <cellStyle name="Accent6 18" xfId="2093"/>
    <cellStyle name="Accent6 19" xfId="2094"/>
    <cellStyle name="Accent6 2" xfId="2095"/>
    <cellStyle name="Accent6 2 10" xfId="2096"/>
    <cellStyle name="Accent6 2 11" xfId="2097"/>
    <cellStyle name="Accent6 2 12" xfId="2098"/>
    <cellStyle name="Accent6 2 13" xfId="2099"/>
    <cellStyle name="Accent6 2 14" xfId="2100"/>
    <cellStyle name="Accent6 2 15" xfId="2101"/>
    <cellStyle name="Accent6 2 16" xfId="2102"/>
    <cellStyle name="Accent6 2 2" xfId="2103"/>
    <cellStyle name="Accent6 2 2 2" xfId="2104"/>
    <cellStyle name="Accent6 2 2 3" xfId="2105"/>
    <cellStyle name="Accent6 2 2 4" xfId="2106"/>
    <cellStyle name="Accent6 2 2 5" xfId="2107"/>
    <cellStyle name="Accent6 2 3" xfId="2108"/>
    <cellStyle name="Accent6 2 4" xfId="2109"/>
    <cellStyle name="Accent6 2 5" xfId="2110"/>
    <cellStyle name="Accent6 2 6" xfId="2111"/>
    <cellStyle name="Accent6 2 7" xfId="2112"/>
    <cellStyle name="Accent6 2 8" xfId="2113"/>
    <cellStyle name="Accent6 2 9" xfId="2114"/>
    <cellStyle name="Accent6 20" xfId="2115"/>
    <cellStyle name="Accent6 21" xfId="2116"/>
    <cellStyle name="Accent6 22" xfId="2117"/>
    <cellStyle name="Accent6 23" xfId="2118"/>
    <cellStyle name="Accent6 3" xfId="2119"/>
    <cellStyle name="Accent6 3 2" xfId="2120"/>
    <cellStyle name="Accent6 3 3" xfId="2121"/>
    <cellStyle name="Accent6 3 4" xfId="2122"/>
    <cellStyle name="Accent6 3 5" xfId="2123"/>
    <cellStyle name="Accent6 3 6" xfId="2124"/>
    <cellStyle name="Accent6 4" xfId="2125"/>
    <cellStyle name="Accent6 4 2" xfId="2126"/>
    <cellStyle name="Accent6 5" xfId="2127"/>
    <cellStyle name="Accent6 5 2" xfId="2128"/>
    <cellStyle name="Accent6 6" xfId="2129"/>
    <cellStyle name="Accent6 6 2" xfId="2130"/>
    <cellStyle name="Accent6 7" xfId="2131"/>
    <cellStyle name="Accent6 7 2" xfId="2132"/>
    <cellStyle name="Accent6 8" xfId="2133"/>
    <cellStyle name="Accent6 8 2" xfId="2134"/>
    <cellStyle name="Accent6 9" xfId="2135"/>
    <cellStyle name="Agara" xfId="2136"/>
    <cellStyle name="Akzent1" xfId="3810"/>
    <cellStyle name="Akzent2" xfId="3811"/>
    <cellStyle name="Akzent3" xfId="3812"/>
    <cellStyle name="Akzent4" xfId="3813"/>
    <cellStyle name="Akzent5" xfId="3814"/>
    <cellStyle name="Akzent6" xfId="3815"/>
    <cellStyle name="ArialBold8" xfId="2137"/>
    <cellStyle name="ArialNormal8" xfId="2138"/>
    <cellStyle name="Ausgabe" xfId="3816"/>
    <cellStyle name="Avertissement" xfId="3954"/>
    <cellStyle name="Bad 10" xfId="2139"/>
    <cellStyle name="Bad 11" xfId="2140"/>
    <cellStyle name="Bad 12" xfId="2141"/>
    <cellStyle name="Bad 13" xfId="2142"/>
    <cellStyle name="Bad 2" xfId="2143"/>
    <cellStyle name="Bad 2 10" xfId="2144"/>
    <cellStyle name="Bad 2 11" xfId="2145"/>
    <cellStyle name="Bad 2 12" xfId="2146"/>
    <cellStyle name="Bad 2 13" xfId="2147"/>
    <cellStyle name="Bad 2 14" xfId="2148"/>
    <cellStyle name="Bad 2 15" xfId="2149"/>
    <cellStyle name="Bad 2 16" xfId="2150"/>
    <cellStyle name="Bad 2 2" xfId="2151"/>
    <cellStyle name="Bad 2 2 2" xfId="2152"/>
    <cellStyle name="Bad 2 2 3" xfId="2153"/>
    <cellStyle name="Bad 2 2 4" xfId="2154"/>
    <cellStyle name="Bad 2 2 5" xfId="2155"/>
    <cellStyle name="Bad 2 3" xfId="2156"/>
    <cellStyle name="Bad 2 4" xfId="2157"/>
    <cellStyle name="Bad 2 5" xfId="2158"/>
    <cellStyle name="Bad 2 6" xfId="2159"/>
    <cellStyle name="Bad 2 7" xfId="2160"/>
    <cellStyle name="Bad 2 8" xfId="2161"/>
    <cellStyle name="Bad 2 9" xfId="2162"/>
    <cellStyle name="Bad 3" xfId="2163"/>
    <cellStyle name="Bad 3 2" xfId="2164"/>
    <cellStyle name="Bad 3 3" xfId="2165"/>
    <cellStyle name="Bad 3 4" xfId="2166"/>
    <cellStyle name="Bad 3 5" xfId="2167"/>
    <cellStyle name="Bad 3 6" xfId="2168"/>
    <cellStyle name="Bad 4" xfId="2169"/>
    <cellStyle name="Bad 4 2" xfId="2170"/>
    <cellStyle name="Bad 5" xfId="2171"/>
    <cellStyle name="Bad 5 2" xfId="2172"/>
    <cellStyle name="Bad 6" xfId="2173"/>
    <cellStyle name="Bad 6 2" xfId="2174"/>
    <cellStyle name="Bad 7" xfId="2175"/>
    <cellStyle name="Bad 7 2" xfId="2176"/>
    <cellStyle name="Bad 8" xfId="2177"/>
    <cellStyle name="Bad 8 2" xfId="2178"/>
    <cellStyle name="Bad 9" xfId="2179"/>
    <cellStyle name="Berechnung" xfId="3817"/>
    <cellStyle name="Calcul" xfId="3955"/>
    <cellStyle name="Calculation 10" xfId="2180"/>
    <cellStyle name="Calculation 11" xfId="2181"/>
    <cellStyle name="Calculation 12" xfId="2182"/>
    <cellStyle name="Calculation 13" xfId="2183"/>
    <cellStyle name="Calculation 14" xfId="2184"/>
    <cellStyle name="Calculation 15" xfId="2185"/>
    <cellStyle name="Calculation 16" xfId="2186"/>
    <cellStyle name="Calculation 17" xfId="2187"/>
    <cellStyle name="Calculation 18" xfId="2188"/>
    <cellStyle name="Calculation 19" xfId="2189"/>
    <cellStyle name="Calculation 2" xfId="2190"/>
    <cellStyle name="Calculation 2 10" xfId="2191"/>
    <cellStyle name="Calculation 2 11" xfId="2192"/>
    <cellStyle name="Calculation 2 12" xfId="2193"/>
    <cellStyle name="Calculation 2 13" xfId="2194"/>
    <cellStyle name="Calculation 2 14" xfId="2195"/>
    <cellStyle name="Calculation 2 15" xfId="2196"/>
    <cellStyle name="Calculation 2 16" xfId="2197"/>
    <cellStyle name="Calculation 2 17" xfId="2198"/>
    <cellStyle name="Calculation 2 18" xfId="2199"/>
    <cellStyle name="Calculation 2 2" xfId="2200"/>
    <cellStyle name="Calculation 2 2 2" xfId="2201"/>
    <cellStyle name="Calculation 2 2 3" xfId="2202"/>
    <cellStyle name="Calculation 2 2 4" xfId="2203"/>
    <cellStyle name="Calculation 2 2 5" xfId="2204"/>
    <cellStyle name="Calculation 2 3" xfId="2205"/>
    <cellStyle name="Calculation 2 4" xfId="2206"/>
    <cellStyle name="Calculation 2 5" xfId="2207"/>
    <cellStyle name="Calculation 2 6" xfId="2208"/>
    <cellStyle name="Calculation 2 7" xfId="2209"/>
    <cellStyle name="Calculation 2 8" xfId="2210"/>
    <cellStyle name="Calculation 2 9" xfId="2211"/>
    <cellStyle name="Calculation 20" xfId="2212"/>
    <cellStyle name="Calculation 21" xfId="2213"/>
    <cellStyle name="Calculation 22" xfId="2214"/>
    <cellStyle name="Calculation 23" xfId="2215"/>
    <cellStyle name="Calculation 24" xfId="2216"/>
    <cellStyle name="Calculation 3" xfId="2217"/>
    <cellStyle name="Calculation 3 10" xfId="16708"/>
    <cellStyle name="Calculation 3 11" xfId="16434"/>
    <cellStyle name="Calculation 3 12" xfId="17069"/>
    <cellStyle name="Calculation 3 13" xfId="16709"/>
    <cellStyle name="Calculation 3 14" xfId="16435"/>
    <cellStyle name="Calculation 3 15" xfId="16980"/>
    <cellStyle name="Calculation 3 2" xfId="2218"/>
    <cellStyle name="Calculation 3 2 2" xfId="16804"/>
    <cellStyle name="Calculation 3 3" xfId="2219"/>
    <cellStyle name="Calculation 3 3 2" xfId="16532"/>
    <cellStyle name="Calculation 3 4" xfId="2220"/>
    <cellStyle name="Calculation 3 4 2" xfId="16250"/>
    <cellStyle name="Calculation 3 5" xfId="2221"/>
    <cellStyle name="Calculation 3 5 2" xfId="17154"/>
    <cellStyle name="Calculation 3 6" xfId="2222"/>
    <cellStyle name="Calculation 3 6 2" xfId="15747"/>
    <cellStyle name="Calculation 3 7" xfId="2223"/>
    <cellStyle name="Calculation 3 7 2" xfId="16886"/>
    <cellStyle name="Calculation 3 8" xfId="2224"/>
    <cellStyle name="Calculation 3 8 2" xfId="16611"/>
    <cellStyle name="Calculation 3 9" xfId="16337"/>
    <cellStyle name="Calculation 4" xfId="2225"/>
    <cellStyle name="Calculation 4 2" xfId="2226"/>
    <cellStyle name="Calculation 4 3" xfId="2227"/>
    <cellStyle name="Calculation 4 4" xfId="2228"/>
    <cellStyle name="Calculation 5" xfId="2229"/>
    <cellStyle name="Calculation 5 2" xfId="2230"/>
    <cellStyle name="Calculation 5 3" xfId="2231"/>
    <cellStyle name="Calculation 5 4" xfId="2232"/>
    <cellStyle name="Calculation 6" xfId="2233"/>
    <cellStyle name="Calculation 6 2" xfId="2234"/>
    <cellStyle name="Calculation 6 3" xfId="2235"/>
    <cellStyle name="Calculation 7" xfId="2236"/>
    <cellStyle name="Calculation 7 2" xfId="2237"/>
    <cellStyle name="Calculation 8" xfId="2238"/>
    <cellStyle name="Calculation 8 2" xfId="2239"/>
    <cellStyle name="Calculation 9" xfId="2240"/>
    <cellStyle name="cComma0" xfId="2241"/>
    <cellStyle name="cComma1" xfId="2242"/>
    <cellStyle name="cComma2" xfId="2243"/>
    <cellStyle name="cDateDM" xfId="2244"/>
    <cellStyle name="cDateDMY" xfId="2245"/>
    <cellStyle name="cDateMY" xfId="2246"/>
    <cellStyle name="cDateT24" xfId="2247"/>
    <cellStyle name="Cellule liée" xfId="3956"/>
    <cellStyle name="Check Cell 10" xfId="2248"/>
    <cellStyle name="Check Cell 11" xfId="2249"/>
    <cellStyle name="Check Cell 12" xfId="2250"/>
    <cellStyle name="Check Cell 13" xfId="2251"/>
    <cellStyle name="Check Cell 2" xfId="2252"/>
    <cellStyle name="Check Cell 2 10" xfId="2253"/>
    <cellStyle name="Check Cell 2 11" xfId="2254"/>
    <cellStyle name="Check Cell 2 12" xfId="2255"/>
    <cellStyle name="Check Cell 2 13" xfId="2256"/>
    <cellStyle name="Check Cell 2 14" xfId="2257"/>
    <cellStyle name="Check Cell 2 15" xfId="2258"/>
    <cellStyle name="Check Cell 2 16" xfId="2259"/>
    <cellStyle name="Check Cell 2 2" xfId="2260"/>
    <cellStyle name="Check Cell 2 2 2" xfId="2261"/>
    <cellStyle name="Check Cell 2 2 3" xfId="2262"/>
    <cellStyle name="Check Cell 2 2 4" xfId="2263"/>
    <cellStyle name="Check Cell 2 2 5" xfId="2264"/>
    <cellStyle name="Check Cell 2 3" xfId="2265"/>
    <cellStyle name="Check Cell 2 4" xfId="2266"/>
    <cellStyle name="Check Cell 2 5" xfId="2267"/>
    <cellStyle name="Check Cell 2 6" xfId="2268"/>
    <cellStyle name="Check Cell 2 7" xfId="2269"/>
    <cellStyle name="Check Cell 2 8" xfId="2270"/>
    <cellStyle name="Check Cell 2 9" xfId="2271"/>
    <cellStyle name="Check Cell 3" xfId="2272"/>
    <cellStyle name="Check Cell 3 10" xfId="2273"/>
    <cellStyle name="Check Cell 3 2" xfId="2274"/>
    <cellStyle name="Check Cell 3 2 2" xfId="2275"/>
    <cellStyle name="Check Cell 3 2 3" xfId="2276"/>
    <cellStyle name="Check Cell 3 2 4" xfId="2277"/>
    <cellStyle name="Check Cell 3 2 5" xfId="2278"/>
    <cellStyle name="Check Cell 3 3" xfId="2279"/>
    <cellStyle name="Check Cell 3 4" xfId="2280"/>
    <cellStyle name="Check Cell 3 5" xfId="2281"/>
    <cellStyle name="Check Cell 3 6" xfId="2282"/>
    <cellStyle name="Check Cell 3 7" xfId="2283"/>
    <cellStyle name="Check Cell 3 8" xfId="2284"/>
    <cellStyle name="Check Cell 3 9" xfId="2285"/>
    <cellStyle name="Check Cell 4" xfId="2286"/>
    <cellStyle name="Check Cell 4 2" xfId="2287"/>
    <cellStyle name="Check Cell 4 3" xfId="2288"/>
    <cellStyle name="Check Cell 4 4" xfId="2289"/>
    <cellStyle name="Check Cell 4 5" xfId="2290"/>
    <cellStyle name="Check Cell 4 6" xfId="2291"/>
    <cellStyle name="Check Cell 4 7" xfId="2292"/>
    <cellStyle name="Check Cell 5" xfId="2293"/>
    <cellStyle name="Check Cell 5 2" xfId="2294"/>
    <cellStyle name="Check Cell 6" xfId="2295"/>
    <cellStyle name="Check Cell 6 2" xfId="2296"/>
    <cellStyle name="Check Cell 7" xfId="2297"/>
    <cellStyle name="Check Cell 7 2" xfId="2298"/>
    <cellStyle name="Check Cell 8" xfId="2299"/>
    <cellStyle name="Check Cell 8 2" xfId="2300"/>
    <cellStyle name="Check Cell 9" xfId="2301"/>
    <cellStyle name="Comma 10" xfId="26046"/>
    <cellStyle name="Comma 10 2" xfId="26277"/>
    <cellStyle name="Comma 10 3" xfId="26508"/>
    <cellStyle name="Comma 11" xfId="26047"/>
    <cellStyle name="Comma 11 2" xfId="26278"/>
    <cellStyle name="Comma 11 3" xfId="26509"/>
    <cellStyle name="Comma 11 4" xfId="26910"/>
    <cellStyle name="Comma 12" xfId="26048"/>
    <cellStyle name="Comma 12 2" xfId="26049"/>
    <cellStyle name="Comma 12 2 2" xfId="26280"/>
    <cellStyle name="Comma 12 2 3" xfId="26511"/>
    <cellStyle name="Comma 12 3" xfId="26279"/>
    <cellStyle name="Comma 12 4" xfId="26510"/>
    <cellStyle name="Comma 13" xfId="26050"/>
    <cellStyle name="Comma 13 2" xfId="26281"/>
    <cellStyle name="Comma 13 3" xfId="26512"/>
    <cellStyle name="Comma 14" xfId="2302"/>
    <cellStyle name="Comma 15" xfId="2303"/>
    <cellStyle name="Comma 16" xfId="2304"/>
    <cellStyle name="Comma 17" xfId="3790"/>
    <cellStyle name="Comma 17 2" xfId="8805"/>
    <cellStyle name="Comma 17 2 2" xfId="11024"/>
    <cellStyle name="Comma 17 2 2 2" xfId="21587"/>
    <cellStyle name="Comma 17 2 3" xfId="13243"/>
    <cellStyle name="Comma 17 2 3 2" xfId="23806"/>
    <cellStyle name="Comma 17 2 4" xfId="15462"/>
    <cellStyle name="Comma 17 2 4 2" xfId="26025"/>
    <cellStyle name="Comma 17 2 5" xfId="19368"/>
    <cellStyle name="Comma 17 3" xfId="8072"/>
    <cellStyle name="Comma 17 3 2" xfId="10291"/>
    <cellStyle name="Comma 17 3 2 2" xfId="20854"/>
    <cellStyle name="Comma 17 3 3" xfId="12510"/>
    <cellStyle name="Comma 17 3 3 2" xfId="23073"/>
    <cellStyle name="Comma 17 3 4" xfId="14729"/>
    <cellStyle name="Comma 17 3 4 2" xfId="25292"/>
    <cellStyle name="Comma 17 3 5" xfId="18635"/>
    <cellStyle name="Comma 17 4" xfId="9548"/>
    <cellStyle name="Comma 17 4 2" xfId="20111"/>
    <cellStyle name="Comma 17 5" xfId="11767"/>
    <cellStyle name="Comma 17 5 2" xfId="22330"/>
    <cellStyle name="Comma 17 6" xfId="13986"/>
    <cellStyle name="Comma 17 6 2" xfId="24549"/>
    <cellStyle name="Comma 17 7" xfId="17886"/>
    <cellStyle name="Comma 18" xfId="27230"/>
    <cellStyle name="Comma 19" xfId="27245"/>
    <cellStyle name="Comma 2" xfId="3"/>
    <cellStyle name="Comma 2 10" xfId="26051"/>
    <cellStyle name="Comma 2 10 2" xfId="26282"/>
    <cellStyle name="Comma 2 10 3" xfId="26513"/>
    <cellStyle name="Comma 2 10 4" xfId="26922"/>
    <cellStyle name="Comma 2 11" xfId="26052"/>
    <cellStyle name="Comma 2 11 2" xfId="26283"/>
    <cellStyle name="Comma 2 11 3" xfId="26514"/>
    <cellStyle name="Comma 2 12" xfId="26053"/>
    <cellStyle name="Comma 2 12 2" xfId="26284"/>
    <cellStyle name="Comma 2 12 3" xfId="26515"/>
    <cellStyle name="Comma 2 13" xfId="26054"/>
    <cellStyle name="Comma 2 13 2" xfId="26285"/>
    <cellStyle name="Comma 2 13 3" xfId="26516"/>
    <cellStyle name="Comma 2 14" xfId="26055"/>
    <cellStyle name="Comma 2 14 2" xfId="26286"/>
    <cellStyle name="Comma 2 14 3" xfId="26517"/>
    <cellStyle name="Comma 2 15" xfId="26056"/>
    <cellStyle name="Comma 2 15 2" xfId="26287"/>
    <cellStyle name="Comma 2 15 3" xfId="26518"/>
    <cellStyle name="Comma 2 16" xfId="26057"/>
    <cellStyle name="Comma 2 16 2" xfId="26288"/>
    <cellStyle name="Comma 2 16 3" xfId="26519"/>
    <cellStyle name="Comma 2 17" xfId="26058"/>
    <cellStyle name="Comma 2 17 2" xfId="26289"/>
    <cellStyle name="Comma 2 17 3" xfId="26520"/>
    <cellStyle name="Comma 2 18" xfId="26059"/>
    <cellStyle name="Comma 2 18 2" xfId="26290"/>
    <cellStyle name="Comma 2 18 3" xfId="26521"/>
    <cellStyle name="Comma 2 19" xfId="26060"/>
    <cellStyle name="Comma 2 19 2" xfId="26291"/>
    <cellStyle name="Comma 2 19 3" xfId="26522"/>
    <cellStyle name="Comma 2 2" xfId="32"/>
    <cellStyle name="Comma 2 2 10" xfId="26760"/>
    <cellStyle name="Comma 2 2 2" xfId="42"/>
    <cellStyle name="Comma 2 2 2 2" xfId="27061"/>
    <cellStyle name="Comma 2 2 2 2 2" xfId="27188"/>
    <cellStyle name="Comma 2 2 2 3" xfId="27010"/>
    <cellStyle name="Comma 2 2 2 3 2" xfId="26749"/>
    <cellStyle name="Comma 2 2 2 4" xfId="27053"/>
    <cellStyle name="Comma 2 2 2 5" xfId="27001"/>
    <cellStyle name="Comma 2 2 2 6" xfId="27198"/>
    <cellStyle name="Comma 2 2 3" xfId="26061"/>
    <cellStyle name="Comma 2 2 3 2" xfId="26292"/>
    <cellStyle name="Comma 2 2 3 3" xfId="26523"/>
    <cellStyle name="Comma 2 2 4" xfId="26062"/>
    <cellStyle name="Comma 2 2 4 2" xfId="26293"/>
    <cellStyle name="Comma 2 2 4 3" xfId="26524"/>
    <cellStyle name="Comma 2 2 5" xfId="26063"/>
    <cellStyle name="Comma 2 2 5 2" xfId="26294"/>
    <cellStyle name="Comma 2 2 5 3" xfId="26525"/>
    <cellStyle name="Comma 2 2 6" xfId="26064"/>
    <cellStyle name="Comma 2 2 6 2" xfId="26295"/>
    <cellStyle name="Comma 2 2 6 3" xfId="26526"/>
    <cellStyle name="Comma 2 2 7" xfId="27203"/>
    <cellStyle name="Comma 2 2 7 2" xfId="27026"/>
    <cellStyle name="Comma 2 2 8" xfId="27071"/>
    <cellStyle name="Comma 2 2 9" xfId="26916"/>
    <cellStyle name="Comma 2 2_HistoricResComp" xfId="2305"/>
    <cellStyle name="Comma 2 20" xfId="26065"/>
    <cellStyle name="Comma 2 20 2" xfId="26296"/>
    <cellStyle name="Comma 2 20 3" xfId="26527"/>
    <cellStyle name="Comma 2 21" xfId="41"/>
    <cellStyle name="Comma 2 22" xfId="3931"/>
    <cellStyle name="Comma 2 23" xfId="8079"/>
    <cellStyle name="Comma 2 23 2" xfId="10298"/>
    <cellStyle name="Comma 2 23 2 2" xfId="20861"/>
    <cellStyle name="Comma 2 23 3" xfId="12517"/>
    <cellStyle name="Comma 2 23 3 2" xfId="23080"/>
    <cellStyle name="Comma 2 23 4" xfId="14736"/>
    <cellStyle name="Comma 2 23 4 2" xfId="25299"/>
    <cellStyle name="Comma 2 23 5" xfId="18642"/>
    <cellStyle name="Comma 2 24" xfId="7346"/>
    <cellStyle name="Comma 2 24 2" xfId="9565"/>
    <cellStyle name="Comma 2 24 2 2" xfId="20128"/>
    <cellStyle name="Comma 2 24 3" xfId="11784"/>
    <cellStyle name="Comma 2 24 3 2" xfId="22347"/>
    <cellStyle name="Comma 2 24 4" xfId="14003"/>
    <cellStyle name="Comma 2 24 4 2" xfId="24566"/>
    <cellStyle name="Comma 2 24 5" xfId="17909"/>
    <cellStyle name="Comma 2 25" xfId="8822"/>
    <cellStyle name="Comma 2 25 2" xfId="19385"/>
    <cellStyle name="Comma 2 26" xfId="11041"/>
    <cellStyle name="Comma 2 26 2" xfId="21604"/>
    <cellStyle name="Comma 2 27" xfId="13260"/>
    <cellStyle name="Comma 2 27 2" xfId="23823"/>
    <cellStyle name="Comma 2 28" xfId="17160"/>
    <cellStyle name="Comma 2 29" xfId="27231"/>
    <cellStyle name="Comma 2 3" xfId="43"/>
    <cellStyle name="Comma 2 3 2" xfId="26066"/>
    <cellStyle name="Comma 2 3 2 2" xfId="26297"/>
    <cellStyle name="Comma 2 3 2 2 2" xfId="27111"/>
    <cellStyle name="Comma 2 3 2 3" xfId="26528"/>
    <cellStyle name="Comma 2 3 2 3 2" xfId="27147"/>
    <cellStyle name="Comma 2 3 2 4" xfId="27140"/>
    <cellStyle name="Comma 2 3 2 5" xfId="26906"/>
    <cellStyle name="Comma 2 3 3" xfId="26067"/>
    <cellStyle name="Comma 2 3 3 2" xfId="26298"/>
    <cellStyle name="Comma 2 3 3 3" xfId="26529"/>
    <cellStyle name="Comma 2 3 4" xfId="26068"/>
    <cellStyle name="Comma 2 3 4 2" xfId="26299"/>
    <cellStyle name="Comma 2 3 4 3" xfId="26530"/>
    <cellStyle name="Comma 2 3 5" xfId="26069"/>
    <cellStyle name="Comma 2 3 5 2" xfId="26300"/>
    <cellStyle name="Comma 2 3 5 3" xfId="26531"/>
    <cellStyle name="Comma 2 3 6" xfId="26070"/>
    <cellStyle name="Comma 2 3 6 2" xfId="26301"/>
    <cellStyle name="Comma 2 3 6 3" xfId="26532"/>
    <cellStyle name="Comma 2 3 7" xfId="27168"/>
    <cellStyle name="Comma 2 3 7 2" xfId="27186"/>
    <cellStyle name="Comma 2 3 8" xfId="27027"/>
    <cellStyle name="Comma 2 3 9" xfId="27045"/>
    <cellStyle name="Comma 2 30" xfId="27236"/>
    <cellStyle name="Comma 2 31" xfId="27240"/>
    <cellStyle name="Comma 2 4" xfId="44"/>
    <cellStyle name="Comma 2 4 2" xfId="26751"/>
    <cellStyle name="Comma 2 4 2 2" xfId="27139"/>
    <cellStyle name="Comma 2 4 3" xfId="26754"/>
    <cellStyle name="Comma 2 4 3 2" xfId="27153"/>
    <cellStyle name="Comma 2 4 4" xfId="27100"/>
    <cellStyle name="Comma 2 4 5" xfId="27081"/>
    <cellStyle name="Comma 2 5" xfId="45"/>
    <cellStyle name="Comma 2 5 2" xfId="27032"/>
    <cellStyle name="Comma 2 5 3" xfId="26965"/>
    <cellStyle name="Comma 2 6" xfId="46"/>
    <cellStyle name="Comma 2 6 2" xfId="27046"/>
    <cellStyle name="Comma 2 6 3" xfId="27146"/>
    <cellStyle name="Comma 2 7" xfId="26071"/>
    <cellStyle name="Comma 2 7 2" xfId="26302"/>
    <cellStyle name="Comma 2 7 3" xfId="26533"/>
    <cellStyle name="Comma 2 8" xfId="26072"/>
    <cellStyle name="Comma 2 8 2" xfId="26303"/>
    <cellStyle name="Comma 2 8 3" xfId="26534"/>
    <cellStyle name="Comma 2 9" xfId="26073"/>
    <cellStyle name="Comma 2 9 2" xfId="26304"/>
    <cellStyle name="Comma 2 9 3" xfId="26535"/>
    <cellStyle name="Comma 2_HistoricResComp" xfId="2306"/>
    <cellStyle name="Comma 3" xfId="26044"/>
    <cellStyle name="Comma 3 10" xfId="26074"/>
    <cellStyle name="Comma 3 10 2" xfId="26305"/>
    <cellStyle name="Comma 3 10 3" xfId="26536"/>
    <cellStyle name="Comma 3 11" xfId="26075"/>
    <cellStyle name="Comma 3 11 2" xfId="26306"/>
    <cellStyle name="Comma 3 11 3" xfId="26537"/>
    <cellStyle name="Comma 3 12" xfId="26076"/>
    <cellStyle name="Comma 3 12 2" xfId="26307"/>
    <cellStyle name="Comma 3 12 3" xfId="26538"/>
    <cellStyle name="Comma 3 13" xfId="26077"/>
    <cellStyle name="Comma 3 13 2" xfId="26308"/>
    <cellStyle name="Comma 3 13 3" xfId="26539"/>
    <cellStyle name="Comma 3 14" xfId="26078"/>
    <cellStyle name="Comma 3 14 2" xfId="26309"/>
    <cellStyle name="Comma 3 14 3" xfId="26540"/>
    <cellStyle name="Comma 3 15" xfId="26079"/>
    <cellStyle name="Comma 3 15 2" xfId="26310"/>
    <cellStyle name="Comma 3 15 3" xfId="26541"/>
    <cellStyle name="Comma 3 16" xfId="26080"/>
    <cellStyle name="Comma 3 16 2" xfId="26311"/>
    <cellStyle name="Comma 3 16 3" xfId="26542"/>
    <cellStyle name="Comma 3 17" xfId="26081"/>
    <cellStyle name="Comma 3 17 2" xfId="26312"/>
    <cellStyle name="Comma 3 17 3" xfId="26543"/>
    <cellStyle name="Comma 3 18" xfId="26082"/>
    <cellStyle name="Comma 3 18 2" xfId="26313"/>
    <cellStyle name="Comma 3 18 3" xfId="26544"/>
    <cellStyle name="Comma 3 19" xfId="47"/>
    <cellStyle name="Comma 3 2" xfId="48"/>
    <cellStyle name="Comma 3 2 10" xfId="27150"/>
    <cellStyle name="Comma 3 2 2" xfId="26083"/>
    <cellStyle name="Comma 3 2 2 2" xfId="26194"/>
    <cellStyle name="Comma 3 2 2 2 2" xfId="26425"/>
    <cellStyle name="Comma 3 2 2 2 3" xfId="26656"/>
    <cellStyle name="Comma 3 2 2 3" xfId="26195"/>
    <cellStyle name="Comma 3 2 2 3 2" xfId="26426"/>
    <cellStyle name="Comma 3 2 2 3 3" xfId="26657"/>
    <cellStyle name="Comma 3 2 2 4" xfId="26314"/>
    <cellStyle name="Comma 3 2 2 4 2" xfId="27020"/>
    <cellStyle name="Comma 3 2 2 5" xfId="26545"/>
    <cellStyle name="Comma 3 2 2 6" xfId="27067"/>
    <cellStyle name="Comma 3 2 3" xfId="26084"/>
    <cellStyle name="Comma 3 2 3 2" xfId="26196"/>
    <cellStyle name="Comma 3 2 3 2 2" xfId="26197"/>
    <cellStyle name="Comma 3 2 3 2 2 2" xfId="26428"/>
    <cellStyle name="Comma 3 2 3 2 2 3" xfId="26659"/>
    <cellStyle name="Comma 3 2 3 2 3" xfId="26427"/>
    <cellStyle name="Comma 3 2 3 2 3 2" xfId="26900"/>
    <cellStyle name="Comma 3 2 3 2 4" xfId="26658"/>
    <cellStyle name="Comma 3 2 3 2 4 2" xfId="26743"/>
    <cellStyle name="Comma 3 2 3 2 5" xfId="27173"/>
    <cellStyle name="Comma 3 2 3 2 6" xfId="27049"/>
    <cellStyle name="Comma 3 2 3 3" xfId="26198"/>
    <cellStyle name="Comma 3 2 3 3 2" xfId="26199"/>
    <cellStyle name="Comma 3 2 3 3 2 2" xfId="26430"/>
    <cellStyle name="Comma 3 2 3 3 2 3" xfId="26661"/>
    <cellStyle name="Comma 3 2 3 3 3" xfId="26200"/>
    <cellStyle name="Comma 3 2 3 3 3 2" xfId="26431"/>
    <cellStyle name="Comma 3 2 3 3 3 3" xfId="26662"/>
    <cellStyle name="Comma 3 2 3 3 4" xfId="26429"/>
    <cellStyle name="Comma 3 2 3 3 4 2" xfId="27079"/>
    <cellStyle name="Comma 3 2 3 3 5" xfId="26660"/>
    <cellStyle name="Comma 3 2 3 3 6" xfId="26901"/>
    <cellStyle name="Comma 3 2 3 4" xfId="26201"/>
    <cellStyle name="Comma 3 2 3 4 2" xfId="26202"/>
    <cellStyle name="Comma 3 2 3 4 2 2" xfId="26433"/>
    <cellStyle name="Comma 3 2 3 4 2 3" xfId="26664"/>
    <cellStyle name="Comma 3 2 3 4 3" xfId="26432"/>
    <cellStyle name="Comma 3 2 3 4 3 2" xfId="27037"/>
    <cellStyle name="Comma 3 2 3 4 4" xfId="26663"/>
    <cellStyle name="Comma 3 2 3 4 5" xfId="27060"/>
    <cellStyle name="Comma 3 2 3 5" xfId="26203"/>
    <cellStyle name="Comma 3 2 3 5 2" xfId="26434"/>
    <cellStyle name="Comma 3 2 3 5 3" xfId="26665"/>
    <cellStyle name="Comma 3 2 3 6" xfId="26315"/>
    <cellStyle name="Comma 3 2 3 6 2" xfId="27197"/>
    <cellStyle name="Comma 3 2 3 7" xfId="26546"/>
    <cellStyle name="Comma 3 2 3 7 2" xfId="27078"/>
    <cellStyle name="Comma 3 2 3 8" xfId="27019"/>
    <cellStyle name="Comma 3 2 3 9" xfId="26750"/>
    <cellStyle name="Comma 3 2 4" xfId="26085"/>
    <cellStyle name="Comma 3 2 4 2" xfId="26316"/>
    <cellStyle name="Comma 3 2 4 2 2" xfId="27191"/>
    <cellStyle name="Comma 3 2 4 3" xfId="26547"/>
    <cellStyle name="Comma 3 2 4 3 2" xfId="27159"/>
    <cellStyle name="Comma 3 2 4 4" xfId="27098"/>
    <cellStyle name="Comma 3 2 4 4 2" xfId="27036"/>
    <cellStyle name="Comma 3 2 4 5" xfId="26899"/>
    <cellStyle name="Comma 3 2 5" xfId="26086"/>
    <cellStyle name="Comma 3 2 5 2" xfId="26317"/>
    <cellStyle name="Comma 3 2 5 3" xfId="26548"/>
    <cellStyle name="Comma 3 2 6" xfId="27059"/>
    <cellStyle name="Comma 3 2 6 2" xfId="27196"/>
    <cellStyle name="Comma 3 2 7" xfId="27145"/>
    <cellStyle name="Comma 3 2 7 2" xfId="27077"/>
    <cellStyle name="Comma 3 2 8" xfId="27018"/>
    <cellStyle name="Comma 3 2 9" xfId="27211"/>
    <cellStyle name="Comma 3 2_HistoricResComp" xfId="2307"/>
    <cellStyle name="Comma 3 20" xfId="26275"/>
    <cellStyle name="Comma 3 21" xfId="26506"/>
    <cellStyle name="Comma 3 22" xfId="27232"/>
    <cellStyle name="Comma 3 23" xfId="27237"/>
    <cellStyle name="Comma 3 24" xfId="27238"/>
    <cellStyle name="Comma 3 3" xfId="49"/>
    <cellStyle name="Comma 3 3 2" xfId="26204"/>
    <cellStyle name="Comma 3 3 2 2" xfId="26205"/>
    <cellStyle name="Comma 3 3 2 2 2" xfId="26436"/>
    <cellStyle name="Comma 3 3 2 2 3" xfId="26667"/>
    <cellStyle name="Comma 3 3 2 3" xfId="26206"/>
    <cellStyle name="Comma 3 3 2 3 2" xfId="26437"/>
    <cellStyle name="Comma 3 3 2 3 3" xfId="26668"/>
    <cellStyle name="Comma 3 3 2 4" xfId="26435"/>
    <cellStyle name="Comma 3 3 2 4 2" xfId="27120"/>
    <cellStyle name="Comma 3 3 2 5" xfId="26666"/>
    <cellStyle name="Comma 3 3 2 6" xfId="27092"/>
    <cellStyle name="Comma 3 3 3" xfId="26207"/>
    <cellStyle name="Comma 3 3 3 2" xfId="26208"/>
    <cellStyle name="Comma 3 3 3 2 2" xfId="26209"/>
    <cellStyle name="Comma 3 3 3 2 2 2" xfId="26440"/>
    <cellStyle name="Comma 3 3 3 2 2 3" xfId="26671"/>
    <cellStyle name="Comma 3 3 3 2 3" xfId="26439"/>
    <cellStyle name="Comma 3 3 3 2 3 2" xfId="27017"/>
    <cellStyle name="Comma 3 3 3 2 4" xfId="26670"/>
    <cellStyle name="Comma 3 3 3 2 4 2" xfId="27158"/>
    <cellStyle name="Comma 3 3 3 2 5" xfId="27097"/>
    <cellStyle name="Comma 3 3 3 2 6" xfId="27000"/>
    <cellStyle name="Comma 3 3 3 3" xfId="26210"/>
    <cellStyle name="Comma 3 3 3 3 2" xfId="26211"/>
    <cellStyle name="Comma 3 3 3 3 2 2" xfId="26442"/>
    <cellStyle name="Comma 3 3 3 3 2 3" xfId="26673"/>
    <cellStyle name="Comma 3 3 3 3 3" xfId="26212"/>
    <cellStyle name="Comma 3 3 3 3 3 2" xfId="26443"/>
    <cellStyle name="Comma 3 3 3 3 3 3" xfId="26674"/>
    <cellStyle name="Comma 3 3 3 3 4" xfId="26441"/>
    <cellStyle name="Comma 3 3 3 3 4 2" xfId="27195"/>
    <cellStyle name="Comma 3 3 3 3 5" xfId="26672"/>
    <cellStyle name="Comma 3 3 3 3 6" xfId="27008"/>
    <cellStyle name="Comma 3 3 3 4" xfId="26213"/>
    <cellStyle name="Comma 3 3 3 4 2" xfId="26214"/>
    <cellStyle name="Comma 3 3 3 4 2 2" xfId="26445"/>
    <cellStyle name="Comma 3 3 3 4 2 3" xfId="26676"/>
    <cellStyle name="Comma 3 3 3 4 3" xfId="26444"/>
    <cellStyle name="Comma 3 3 3 4 3 2" xfId="27157"/>
    <cellStyle name="Comma 3 3 3 4 4" xfId="26675"/>
    <cellStyle name="Comma 3 3 3 4 5" xfId="26747"/>
    <cellStyle name="Comma 3 3 3 5" xfId="26215"/>
    <cellStyle name="Comma 3 3 3 5 2" xfId="26446"/>
    <cellStyle name="Comma 3 3 3 5 3" xfId="26677"/>
    <cellStyle name="Comma 3 3 3 6" xfId="26438"/>
    <cellStyle name="Comma 3 3 3 6 2" xfId="27005"/>
    <cellStyle name="Comma 3 3 3 7" xfId="26669"/>
    <cellStyle name="Comma 3 3 3 7 2" xfId="27130"/>
    <cellStyle name="Comma 3 3 3 8" xfId="27096"/>
    <cellStyle name="Comma 3 3 3 9" xfId="27151"/>
    <cellStyle name="Comma 3 3 4" xfId="26216"/>
    <cellStyle name="Comma 3 3 4 2" xfId="26447"/>
    <cellStyle name="Comma 3 3 4 2 2" xfId="26898"/>
    <cellStyle name="Comma 3 3 4 3" xfId="26678"/>
    <cellStyle name="Comma 3 3 4 3 2" xfId="26742"/>
    <cellStyle name="Comma 3 3 4 4" xfId="26741"/>
    <cellStyle name="Comma 3 3 4 4 2" xfId="27172"/>
    <cellStyle name="Comma 3 3 4 5" xfId="27119"/>
    <cellStyle name="Comma 3 3 5" xfId="27058"/>
    <cellStyle name="Comma 3 3 5 2" xfId="27194"/>
    <cellStyle name="Comma 3 3 6" xfId="26962"/>
    <cellStyle name="Comma 3 3 6 2" xfId="27144"/>
    <cellStyle name="Comma 3 3 7" xfId="27076"/>
    <cellStyle name="Comma 3 3 7 2" xfId="27190"/>
    <cellStyle name="Comma 3 3 8" xfId="27016"/>
    <cellStyle name="Comma 3 3 9" xfId="27086"/>
    <cellStyle name="Comma 3 4" xfId="50"/>
    <cellStyle name="Comma 3 4 2" xfId="26217"/>
    <cellStyle name="Comma 3 4 2 2" xfId="26218"/>
    <cellStyle name="Comma 3 4 2 2 2" xfId="26219"/>
    <cellStyle name="Comma 3 4 2 2 2 2" xfId="26450"/>
    <cellStyle name="Comma 3 4 2 2 2 3" xfId="26681"/>
    <cellStyle name="Comma 3 4 2 2 3" xfId="26449"/>
    <cellStyle name="Comma 3 4 2 2 3 2" xfId="27035"/>
    <cellStyle name="Comma 3 4 2 2 4" xfId="26680"/>
    <cellStyle name="Comma 3 4 2 2 4 2" xfId="26740"/>
    <cellStyle name="Comma 3 4 2 2 5" xfId="26897"/>
    <cellStyle name="Comma 3 4 2 2 6" xfId="27207"/>
    <cellStyle name="Comma 3 4 2 3" xfId="26220"/>
    <cellStyle name="Comma 3 4 2 3 2" xfId="26221"/>
    <cellStyle name="Comma 3 4 2 3 2 2" xfId="26452"/>
    <cellStyle name="Comma 3 4 2 3 2 3" xfId="26683"/>
    <cellStyle name="Comma 3 4 2 3 3" xfId="26222"/>
    <cellStyle name="Comma 3 4 2 3 3 2" xfId="26453"/>
    <cellStyle name="Comma 3 4 2 3 3 3" xfId="26684"/>
    <cellStyle name="Comma 3 4 2 3 4" xfId="26451"/>
    <cellStyle name="Comma 3 4 2 3 4 2" xfId="26896"/>
    <cellStyle name="Comma 3 4 2 3 5" xfId="26682"/>
    <cellStyle name="Comma 3 4 2 3 6" xfId="27003"/>
    <cellStyle name="Comma 3 4 2 4" xfId="26223"/>
    <cellStyle name="Comma 3 4 2 4 2" xfId="26454"/>
    <cellStyle name="Comma 3 4 2 4 3" xfId="26685"/>
    <cellStyle name="Comma 3 4 2 5" xfId="26224"/>
    <cellStyle name="Comma 3 4 2 5 2" xfId="26455"/>
    <cellStyle name="Comma 3 4 2 5 3" xfId="26686"/>
    <cellStyle name="Comma 3 4 2 6" xfId="26448"/>
    <cellStyle name="Comma 3 4 2 6 2" xfId="27015"/>
    <cellStyle name="Comma 3 4 2 7" xfId="26679"/>
    <cellStyle name="Comma 3 4 2 8" xfId="27054"/>
    <cellStyle name="Comma 3 4 3" xfId="26225"/>
    <cellStyle name="Comma 3 4 3 2" xfId="26226"/>
    <cellStyle name="Comma 3 4 3 2 2" xfId="26457"/>
    <cellStyle name="Comma 3 4 3 2 3" xfId="26688"/>
    <cellStyle name="Comma 3 4 3 3" xfId="26456"/>
    <cellStyle name="Comma 3 4 3 3 2" xfId="27034"/>
    <cellStyle name="Comma 3 4 3 4" xfId="26687"/>
    <cellStyle name="Comma 3 4 3 4 2" xfId="26040"/>
    <cellStyle name="Comma 3 4 3 5" xfId="26895"/>
    <cellStyle name="Comma 3 4 3 6" xfId="27174"/>
    <cellStyle name="Comma 3 4 4" xfId="26227"/>
    <cellStyle name="Comma 3 4 4 2" xfId="26458"/>
    <cellStyle name="Comma 3 4 4 2 2" xfId="26894"/>
    <cellStyle name="Comma 3 4 4 3" xfId="26689"/>
    <cellStyle name="Comma 3 4 4 3 2" xfId="27171"/>
    <cellStyle name="Comma 3 4 4 4" xfId="27118"/>
    <cellStyle name="Comma 3 4 4 5" xfId="27184"/>
    <cellStyle name="Comma 3 4 5" xfId="26228"/>
    <cellStyle name="Comma 3 4 5 2" xfId="26459"/>
    <cellStyle name="Comma 3 4 5 3" xfId="26690"/>
    <cellStyle name="Comma 3 4 6" xfId="27193"/>
    <cellStyle name="Comma 3 4 6 2" xfId="27143"/>
    <cellStyle name="Comma 3 4 7" xfId="27075"/>
    <cellStyle name="Comma 3 4 7 2" xfId="27014"/>
    <cellStyle name="Comma 3 4 8" xfId="27210"/>
    <cellStyle name="Comma 3 4 9" xfId="27090"/>
    <cellStyle name="Comma 3 5" xfId="51"/>
    <cellStyle name="Comma 3 5 2" xfId="26229"/>
    <cellStyle name="Comma 3 5 2 2" xfId="26230"/>
    <cellStyle name="Comma 3 5 2 2 2" xfId="26461"/>
    <cellStyle name="Comma 3 5 2 2 3" xfId="26692"/>
    <cellStyle name="Comma 3 5 2 3" xfId="26460"/>
    <cellStyle name="Comma 3 5 2 3 2" xfId="26893"/>
    <cellStyle name="Comma 3 5 2 4" xfId="26691"/>
    <cellStyle name="Comma 3 5 2 4 2" xfId="27117"/>
    <cellStyle name="Comma 3 5 2 5" xfId="27057"/>
    <cellStyle name="Comma 3 5 2 6" xfId="26752"/>
    <cellStyle name="Comma 3 5 3" xfId="26231"/>
    <cellStyle name="Comma 3 5 3 2" xfId="26232"/>
    <cellStyle name="Comma 3 5 3 2 2" xfId="26463"/>
    <cellStyle name="Comma 3 5 3 2 3" xfId="26694"/>
    <cellStyle name="Comma 3 5 3 3" xfId="26233"/>
    <cellStyle name="Comma 3 5 3 3 2" xfId="26464"/>
    <cellStyle name="Comma 3 5 3 3 3" xfId="26695"/>
    <cellStyle name="Comma 3 5 3 4" xfId="26462"/>
    <cellStyle name="Comma 3 5 3 4 2" xfId="27209"/>
    <cellStyle name="Comma 3 5 3 5" xfId="26693"/>
    <cellStyle name="Comma 3 5 3 6" xfId="26755"/>
    <cellStyle name="Comma 3 5 4" xfId="26234"/>
    <cellStyle name="Comma 3 5 4 2" xfId="26235"/>
    <cellStyle name="Comma 3 5 4 2 2" xfId="26466"/>
    <cellStyle name="Comma 3 5 4 2 3" xfId="26697"/>
    <cellStyle name="Comma 3 5 4 3" xfId="26465"/>
    <cellStyle name="Comma 3 5 4 3 2" xfId="27170"/>
    <cellStyle name="Comma 3 5 4 4" xfId="26696"/>
    <cellStyle name="Comma 3 5 4 5" xfId="26999"/>
    <cellStyle name="Comma 3 5 5" xfId="26236"/>
    <cellStyle name="Comma 3 5 5 2" xfId="26467"/>
    <cellStyle name="Comma 3 5 5 3" xfId="26698"/>
    <cellStyle name="Comma 3 5 6" xfId="27142"/>
    <cellStyle name="Comma 3 5 6 2" xfId="26964"/>
    <cellStyle name="Comma 3 5 7" xfId="27074"/>
    <cellStyle name="Comma 3 5 7 2" xfId="27013"/>
    <cellStyle name="Comma 3 5 8" xfId="27208"/>
    <cellStyle name="Comma 3 5 9" xfId="27129"/>
    <cellStyle name="Comma 3 6" xfId="26087"/>
    <cellStyle name="Comma 3 6 2" xfId="26237"/>
    <cellStyle name="Comma 3 6 2 2" xfId="26468"/>
    <cellStyle name="Comma 3 6 2 3" xfId="26699"/>
    <cellStyle name="Comma 3 6 3" xfId="26238"/>
    <cellStyle name="Comma 3 6 3 2" xfId="26469"/>
    <cellStyle name="Comma 3 6 3 3" xfId="26700"/>
    <cellStyle name="Comma 3 6 4" xfId="26318"/>
    <cellStyle name="Comma 3 6 5" xfId="26549"/>
    <cellStyle name="Comma 3 7" xfId="26088"/>
    <cellStyle name="Comma 3 7 2" xfId="26319"/>
    <cellStyle name="Comma 3 7 3" xfId="26550"/>
    <cellStyle name="Comma 3 8" xfId="26089"/>
    <cellStyle name="Comma 3 8 2" xfId="26320"/>
    <cellStyle name="Comma 3 8 3" xfId="26551"/>
    <cellStyle name="Comma 3 9" xfId="26090"/>
    <cellStyle name="Comma 3 9 2" xfId="26321"/>
    <cellStyle name="Comma 3 9 3" xfId="26552"/>
    <cellStyle name="Comma 3_HistoricResComp" xfId="2308"/>
    <cellStyle name="Comma 4" xfId="31"/>
    <cellStyle name="Comma 4 10" xfId="26091"/>
    <cellStyle name="Comma 4 10 2" xfId="26322"/>
    <cellStyle name="Comma 4 10 3" xfId="26553"/>
    <cellStyle name="Comma 4 11" xfId="26092"/>
    <cellStyle name="Comma 4 11 2" xfId="26323"/>
    <cellStyle name="Comma 4 11 3" xfId="26554"/>
    <cellStyle name="Comma 4 12" xfId="26093"/>
    <cellStyle name="Comma 4 12 2" xfId="26324"/>
    <cellStyle name="Comma 4 12 3" xfId="26555"/>
    <cellStyle name="Comma 4 13" xfId="26094"/>
    <cellStyle name="Comma 4 13 2" xfId="26325"/>
    <cellStyle name="Comma 4 13 3" xfId="26556"/>
    <cellStyle name="Comma 4 14" xfId="26095"/>
    <cellStyle name="Comma 4 14 2" xfId="26326"/>
    <cellStyle name="Comma 4 14 3" xfId="26557"/>
    <cellStyle name="Comma 4 15" xfId="26096"/>
    <cellStyle name="Comma 4 15 2" xfId="26327"/>
    <cellStyle name="Comma 4 15 3" xfId="26558"/>
    <cellStyle name="Comma 4 16" xfId="26097"/>
    <cellStyle name="Comma 4 16 2" xfId="26328"/>
    <cellStyle name="Comma 4 16 3" xfId="26559"/>
    <cellStyle name="Comma 4 17" xfId="26098"/>
    <cellStyle name="Comma 4 17 2" xfId="26329"/>
    <cellStyle name="Comma 4 17 3" xfId="26560"/>
    <cellStyle name="Comma 4 18" xfId="26099"/>
    <cellStyle name="Comma 4 18 2" xfId="26330"/>
    <cellStyle name="Comma 4 18 3" xfId="26561"/>
    <cellStyle name="Comma 4 19" xfId="26045"/>
    <cellStyle name="Comma 4 19 2" xfId="26276"/>
    <cellStyle name="Comma 4 19 3" xfId="26507"/>
    <cellStyle name="Comma 4 2" xfId="26100"/>
    <cellStyle name="Comma 4 2 10" xfId="27125"/>
    <cellStyle name="Comma 4 2 11" xfId="27109"/>
    <cellStyle name="Comma 4 2 2" xfId="26101"/>
    <cellStyle name="Comma 4 2 2 2" xfId="26239"/>
    <cellStyle name="Comma 4 2 2 2 2" xfId="26470"/>
    <cellStyle name="Comma 4 2 2 2 2 2" xfId="27216"/>
    <cellStyle name="Comma 4 2 2 2 3" xfId="26701"/>
    <cellStyle name="Comma 4 2 2 2 3 2" xfId="27105"/>
    <cellStyle name="Comma 4 2 2 2 4" xfId="27043"/>
    <cellStyle name="Comma 4 2 2 2 5" xfId="27072"/>
    <cellStyle name="Comma 4 2 2 3" xfId="26332"/>
    <cellStyle name="Comma 4 2 2 3 2" xfId="26892"/>
    <cellStyle name="Comma 4 2 2 4" xfId="26563"/>
    <cellStyle name="Comma 4 2 2 4 2" xfId="27180"/>
    <cellStyle name="Comma 4 2 2 5" xfId="27124"/>
    <cellStyle name="Comma 4 2 2 5 2" xfId="27065"/>
    <cellStyle name="Comma 4 2 2 6" xfId="27215"/>
    <cellStyle name="Comma 4 2 2 6 2" xfId="27163"/>
    <cellStyle name="Comma 4 2 2 7" xfId="27104"/>
    <cellStyle name="Comma 4 2 2 7 2" xfId="27042"/>
    <cellStyle name="Comma 4 2 2 8" xfId="26946"/>
    <cellStyle name="Comma 4 2 2 9" xfId="27093"/>
    <cellStyle name="Comma 4 2 3" xfId="26102"/>
    <cellStyle name="Comma 4 2 3 2" xfId="26240"/>
    <cellStyle name="Comma 4 2 3 2 2" xfId="26471"/>
    <cellStyle name="Comma 4 2 3 2 2 2" xfId="26945"/>
    <cellStyle name="Comma 4 2 3 2 3" xfId="26702"/>
    <cellStyle name="Comma 4 2 3 2 3 2" xfId="26944"/>
    <cellStyle name="Comma 4 2 3 2 4" xfId="26943"/>
    <cellStyle name="Comma 4 2 3 2 5" xfId="27128"/>
    <cellStyle name="Comma 4 2 3 3" xfId="26333"/>
    <cellStyle name="Comma 4 2 3 3 2" xfId="27178"/>
    <cellStyle name="Comma 4 2 3 3 3" xfId="26942"/>
    <cellStyle name="Comma 4 2 3 4" xfId="26564"/>
    <cellStyle name="Comma 4 2 3 4 2" xfId="27064"/>
    <cellStyle name="Comma 4 2 3 4 3" xfId="27122"/>
    <cellStyle name="Comma 4 2 3 5" xfId="27213"/>
    <cellStyle name="Comma 4 2 3 5 2" xfId="27162"/>
    <cellStyle name="Comma 4 2 3 6" xfId="27102"/>
    <cellStyle name="Comma 4 2 3 6 2" xfId="26961"/>
    <cellStyle name="Comma 4 2 3 7" xfId="27040"/>
    <cellStyle name="Comma 4 2 3 7 2" xfId="27179"/>
    <cellStyle name="Comma 4 2 3 8" xfId="27123"/>
    <cellStyle name="Comma 4 2 3 9" xfId="27135"/>
    <cellStyle name="Comma 4 2 4" xfId="26103"/>
    <cellStyle name="Comma 4 2 4 2" xfId="26334"/>
    <cellStyle name="Comma 4 2 4 2 2" xfId="27214"/>
    <cellStyle name="Comma 4 2 4 3" xfId="26565"/>
    <cellStyle name="Comma 4 2 4 3 2" xfId="27103"/>
    <cellStyle name="Comma 4 2 4 4" xfId="27041"/>
    <cellStyle name="Comma 4 2 4 5" xfId="27115"/>
    <cellStyle name="Comma 4 2 5" xfId="26104"/>
    <cellStyle name="Comma 4 2 5 2" xfId="26335"/>
    <cellStyle name="Comma 4 2 5 3" xfId="26566"/>
    <cellStyle name="Comma 4 2 6" xfId="26331"/>
    <cellStyle name="Comma 4 2 6 2" xfId="27169"/>
    <cellStyle name="Comma 4 2 7" xfId="26562"/>
    <cellStyle name="Comma 4 2 7 2" xfId="27056"/>
    <cellStyle name="Comma 4 2 8" xfId="27192"/>
    <cellStyle name="Comma 4 2 8 2" xfId="27141"/>
    <cellStyle name="Comma 4 2 9" xfId="27073"/>
    <cellStyle name="Comma 4 2 9 2" xfId="27012"/>
    <cellStyle name="Comma 4 2_HistoricResComp" xfId="2309"/>
    <cellStyle name="Comma 4 3" xfId="26105"/>
    <cellStyle name="Comma 4 3 2" xfId="26241"/>
    <cellStyle name="Comma 4 3 2 2" xfId="26472"/>
    <cellStyle name="Comma 4 3 2 2 2" xfId="27156"/>
    <cellStyle name="Comma 4 3 2 3" xfId="26703"/>
    <cellStyle name="Comma 4 3 2 3 2" xfId="27033"/>
    <cellStyle name="Comma 4 3 2 4" xfId="26941"/>
    <cellStyle name="Comma 4 3 2 5" xfId="27138"/>
    <cellStyle name="Comma 4 3 3" xfId="26242"/>
    <cellStyle name="Comma 4 3 3 2" xfId="26473"/>
    <cellStyle name="Comma 4 3 3 2 2" xfId="27177"/>
    <cellStyle name="Comma 4 3 3 3" xfId="26704"/>
    <cellStyle name="Comma 4 3 3 4" xfId="26924"/>
    <cellStyle name="Comma 4 3 4" xfId="26243"/>
    <cellStyle name="Comma 4 3 4 2" xfId="26474"/>
    <cellStyle name="Comma 4 3 4 3" xfId="26705"/>
    <cellStyle name="Comma 4 3 5" xfId="26336"/>
    <cellStyle name="Comma 4 3 5 2" xfId="27161"/>
    <cellStyle name="Comma 4 3 5 3" xfId="27212"/>
    <cellStyle name="Comma 4 3 6" xfId="26567"/>
    <cellStyle name="Comma 4 3 6 2" xfId="27039"/>
    <cellStyle name="Comma 4 3 6 3" xfId="27101"/>
    <cellStyle name="Comma 4 3 7" xfId="26940"/>
    <cellStyle name="Comma 4 3 7 2" xfId="26939"/>
    <cellStyle name="Comma 4 3 8" xfId="26938"/>
    <cellStyle name="Comma 4 3 9" xfId="27112"/>
    <cellStyle name="Comma 4 4" xfId="26106"/>
    <cellStyle name="Comma 4 4 10" xfId="26937"/>
    <cellStyle name="Comma 4 4 10 2" xfId="26891"/>
    <cellStyle name="Comma 4 4 11" xfId="26739"/>
    <cellStyle name="Comma 4 4 12" xfId="27006"/>
    <cellStyle name="Comma 4 4 2" xfId="26244"/>
    <cellStyle name="Comma 4 4 2 2" xfId="26245"/>
    <cellStyle name="Comma 4 4 2 2 2" xfId="26476"/>
    <cellStyle name="Comma 4 4 2 2 2 2" xfId="27108"/>
    <cellStyle name="Comma 4 4 2 2 3" xfId="26707"/>
    <cellStyle name="Comma 4 4 2 2 3 2" xfId="27183"/>
    <cellStyle name="Comma 4 4 2 2 4" xfId="27127"/>
    <cellStyle name="Comma 4 4 2 2 5" xfId="26917"/>
    <cellStyle name="Comma 4 4 2 3" xfId="26475"/>
    <cellStyle name="Comma 4 4 2 3 2" xfId="27002"/>
    <cellStyle name="Comma 4 4 2 4" xfId="26706"/>
    <cellStyle name="Comma 4 4 2 4 2" xfId="27148"/>
    <cellStyle name="Comma 4 4 2 5" xfId="27080"/>
    <cellStyle name="Comma 4 4 2 5 2" xfId="26914"/>
    <cellStyle name="Comma 4 4 2 6" xfId="27021"/>
    <cellStyle name="Comma 4 4 2 6 2" xfId="26745"/>
    <cellStyle name="Comma 4 4 2 7" xfId="26041"/>
    <cellStyle name="Comma 4 4 2 7 2" xfId="26043"/>
    <cellStyle name="Comma 4 4 2 8" xfId="26890"/>
    <cellStyle name="Comma 4 4 2 9" xfId="27204"/>
    <cellStyle name="Comma 4 4 3" xfId="26246"/>
    <cellStyle name="Comma 4 4 3 2" xfId="26247"/>
    <cellStyle name="Comma 4 4 3 2 2" xfId="26478"/>
    <cellStyle name="Comma 4 4 3 2 2 2" xfId="26889"/>
    <cellStyle name="Comma 4 4 3 2 2 3" xfId="26888"/>
    <cellStyle name="Comma 4 4 3 2 2 4" xfId="26936"/>
    <cellStyle name="Comma 4 4 3 2 3" xfId="26709"/>
    <cellStyle name="Comma 4 4 3 2 3 2" xfId="26887"/>
    <cellStyle name="Comma 4 4 3 2 4" xfId="26886"/>
    <cellStyle name="Comma 4 4 3 2 5" xfId="27047"/>
    <cellStyle name="Comma 4 4 3 3" xfId="26248"/>
    <cellStyle name="Comma 4 4 3 3 2" xfId="26479"/>
    <cellStyle name="Comma 4 4 3 3 3" xfId="26710"/>
    <cellStyle name="Comma 4 4 3 3 4" xfId="26885"/>
    <cellStyle name="Comma 4 4 3 4" xfId="26477"/>
    <cellStyle name="Comma 4 4 3 4 2" xfId="26884"/>
    <cellStyle name="Comma 4 4 3 5" xfId="26708"/>
    <cellStyle name="Comma 4 4 3 5 2" xfId="26883"/>
    <cellStyle name="Comma 4 4 3 6" xfId="26882"/>
    <cellStyle name="Comma 4 4 3 6 2" xfId="26881"/>
    <cellStyle name="Comma 4 4 3 7" xfId="26880"/>
    <cellStyle name="Comma 4 4 3 7 2" xfId="26879"/>
    <cellStyle name="Comma 4 4 3 8" xfId="26878"/>
    <cellStyle name="Comma 4 4 3 9" xfId="27167"/>
    <cellStyle name="Comma 4 4 4" xfId="26249"/>
    <cellStyle name="Comma 4 4 4 2" xfId="26250"/>
    <cellStyle name="Comma 4 4 4 2 2" xfId="26481"/>
    <cellStyle name="Comma 4 4 4 2 3" xfId="26712"/>
    <cellStyle name="Comma 4 4 4 3" xfId="26480"/>
    <cellStyle name="Comma 4 4 4 3 2" xfId="26876"/>
    <cellStyle name="Comma 4 4 4 4" xfId="26711"/>
    <cellStyle name="Comma 4 4 4 4 2" xfId="26875"/>
    <cellStyle name="Comma 4 4 4 5" xfId="26874"/>
    <cellStyle name="Comma 4 4 4 5 2" xfId="26873"/>
    <cellStyle name="Comma 4 4 4 6" xfId="26872"/>
    <cellStyle name="Comma 4 4 4 7" xfId="26877"/>
    <cellStyle name="Comma 4 4 4 8" xfId="26908"/>
    <cellStyle name="Comma 4 4 5" xfId="26251"/>
    <cellStyle name="Comma 4 4 5 2" xfId="26482"/>
    <cellStyle name="Comma 4 4 5 2 2" xfId="26871"/>
    <cellStyle name="Comma 4 4 5 3" xfId="26713"/>
    <cellStyle name="Comma 4 4 5 3 2" xfId="26870"/>
    <cellStyle name="Comma 4 4 5 4" xfId="26869"/>
    <cellStyle name="Comma 4 4 5 5" xfId="27094"/>
    <cellStyle name="Comma 4 4 6" xfId="26337"/>
    <cellStyle name="Comma 4 4 6 2" xfId="26868"/>
    <cellStyle name="Comma 4 4 7" xfId="26568"/>
    <cellStyle name="Comma 4 4 7 2" xfId="26867"/>
    <cellStyle name="Comma 4 4 8" xfId="26866"/>
    <cellStyle name="Comma 4 4 8 2" xfId="26865"/>
    <cellStyle name="Comma 4 4 9" xfId="26864"/>
    <cellStyle name="Comma 4 4 9 2" xfId="26863"/>
    <cellStyle name="Comma 4 5" xfId="26107"/>
    <cellStyle name="Comma 4 5 2" xfId="26338"/>
    <cellStyle name="Comma 4 5 2 2" xfId="26042"/>
    <cellStyle name="Comma 4 5 3" xfId="26569"/>
    <cellStyle name="Comma 4 5 3 2" xfId="26862"/>
    <cellStyle name="Comma 4 5 4" xfId="26861"/>
    <cellStyle name="Comma 4 5 4 2" xfId="26860"/>
    <cellStyle name="Comma 4 5 5" xfId="26859"/>
    <cellStyle name="Comma 4 5 6" xfId="27011"/>
    <cellStyle name="Comma 4 6" xfId="26108"/>
    <cellStyle name="Comma 4 6 2" xfId="26339"/>
    <cellStyle name="Comma 4 6 2 2" xfId="26857"/>
    <cellStyle name="Comma 4 6 2 3" xfId="26858"/>
    <cellStyle name="Comma 4 6 3" xfId="26570"/>
    <cellStyle name="Comma 4 6 3 2" xfId="26855"/>
    <cellStyle name="Comma 4 6 3 3" xfId="26856"/>
    <cellStyle name="Comma 4 6 4" xfId="26854"/>
    <cellStyle name="Comma 4 6 5" xfId="27134"/>
    <cellStyle name="Comma 4 7" xfId="26109"/>
    <cellStyle name="Comma 4 7 2" xfId="26340"/>
    <cellStyle name="Comma 4 7 3" xfId="26571"/>
    <cellStyle name="Comma 4 8" xfId="26110"/>
    <cellStyle name="Comma 4 8 2" xfId="26341"/>
    <cellStyle name="Comma 4 8 3" xfId="26572"/>
    <cellStyle name="Comma 4 9" xfId="26111"/>
    <cellStyle name="Comma 4 9 2" xfId="26342"/>
    <cellStyle name="Comma 4 9 3" xfId="26573"/>
    <cellStyle name="Comma 4_HistoricResComp" xfId="2310"/>
    <cellStyle name="Comma 5" xfId="26112"/>
    <cellStyle name="Comma 5 10" xfId="26113"/>
    <cellStyle name="Comma 5 10 2" xfId="26344"/>
    <cellStyle name="Comma 5 10 3" xfId="26575"/>
    <cellStyle name="Comma 5 11" xfId="26114"/>
    <cellStyle name="Comma 5 11 2" xfId="26345"/>
    <cellStyle name="Comma 5 11 3" xfId="26576"/>
    <cellStyle name="Comma 5 12" xfId="26115"/>
    <cellStyle name="Comma 5 12 2" xfId="26346"/>
    <cellStyle name="Comma 5 12 3" xfId="26577"/>
    <cellStyle name="Comma 5 13" xfId="26116"/>
    <cellStyle name="Comma 5 13 2" xfId="26347"/>
    <cellStyle name="Comma 5 13 3" xfId="26578"/>
    <cellStyle name="Comma 5 14" xfId="26117"/>
    <cellStyle name="Comma 5 14 2" xfId="26348"/>
    <cellStyle name="Comma 5 14 3" xfId="26579"/>
    <cellStyle name="Comma 5 15" xfId="26118"/>
    <cellStyle name="Comma 5 15 2" xfId="26349"/>
    <cellStyle name="Comma 5 15 3" xfId="26580"/>
    <cellStyle name="Comma 5 16" xfId="26119"/>
    <cellStyle name="Comma 5 16 2" xfId="26350"/>
    <cellStyle name="Comma 5 16 3" xfId="26581"/>
    <cellStyle name="Comma 5 17" xfId="26120"/>
    <cellStyle name="Comma 5 17 2" xfId="26351"/>
    <cellStyle name="Comma 5 17 3" xfId="26582"/>
    <cellStyle name="Comma 5 18" xfId="26121"/>
    <cellStyle name="Comma 5 18 2" xfId="26352"/>
    <cellStyle name="Comma 5 18 3" xfId="26583"/>
    <cellStyle name="Comma 5 19" xfId="26343"/>
    <cellStyle name="Comma 5 2" xfId="26122"/>
    <cellStyle name="Comma 5 2 2" xfId="26123"/>
    <cellStyle name="Comma 5 2 2 2" xfId="3957"/>
    <cellStyle name="Comma 5 2 2 2 2" xfId="3958"/>
    <cellStyle name="Comma 5 2 2 3" xfId="3959"/>
    <cellStyle name="Comma 5 2 2 4" xfId="26354"/>
    <cellStyle name="Comma 5 2 2 5" xfId="26585"/>
    <cellStyle name="Comma 5 2 3" xfId="26124"/>
    <cellStyle name="Comma 5 2 3 2" xfId="3960"/>
    <cellStyle name="Comma 5 2 3 3" xfId="26355"/>
    <cellStyle name="Comma 5 2 3 4" xfId="26586"/>
    <cellStyle name="Comma 5 2 4" xfId="26125"/>
    <cellStyle name="Comma 5 2 4 2" xfId="3961"/>
    <cellStyle name="Comma 5 2 4 2 2" xfId="26767"/>
    <cellStyle name="Comma 5 2 4 3" xfId="26356"/>
    <cellStyle name="Comma 5 2 4 4" xfId="26587"/>
    <cellStyle name="Comma 5 2 5" xfId="26126"/>
    <cellStyle name="Comma 5 2 5 2" xfId="26357"/>
    <cellStyle name="Comma 5 2 5 3" xfId="26588"/>
    <cellStyle name="Comma 5 2 5 4" xfId="16254"/>
    <cellStyle name="Comma 5 2 6" xfId="26353"/>
    <cellStyle name="Comma 5 2 7" xfId="26584"/>
    <cellStyle name="Comma 5 2_HistoricResComp" xfId="2311"/>
    <cellStyle name="Comma 5 20" xfId="26574"/>
    <cellStyle name="Comma 5 3" xfId="26127"/>
    <cellStyle name="Comma 5 3 10" xfId="26853"/>
    <cellStyle name="Comma 5 3 10 2" xfId="26913"/>
    <cellStyle name="Comma 5 3 11" xfId="26852"/>
    <cellStyle name="Comma 5 3 12" xfId="27009"/>
    <cellStyle name="Comma 5 3 2" xfId="26252"/>
    <cellStyle name="Comma 5 3 2 2" xfId="26253"/>
    <cellStyle name="Comma 5 3 2 2 2" xfId="26484"/>
    <cellStyle name="Comma 5 3 2 2 2 2" xfId="26851"/>
    <cellStyle name="Comma 5 3 2 2 3" xfId="26715"/>
    <cellStyle name="Comma 5 3 2 2 3 2" xfId="26850"/>
    <cellStyle name="Comma 5 3 2 2 4" xfId="26849"/>
    <cellStyle name="Comma 5 3 2 2 5" xfId="27083"/>
    <cellStyle name="Comma 5 3 2 3" xfId="26483"/>
    <cellStyle name="Comma 5 3 2 3 2" xfId="26848"/>
    <cellStyle name="Comma 5 3 2 4" xfId="26714"/>
    <cellStyle name="Comma 5 3 2 4 2" xfId="26847"/>
    <cellStyle name="Comma 5 3 2 5" xfId="26846"/>
    <cellStyle name="Comma 5 3 2 5 2" xfId="26845"/>
    <cellStyle name="Comma 5 3 2 6" xfId="26844"/>
    <cellStyle name="Comma 5 3 2 6 2" xfId="26935"/>
    <cellStyle name="Comma 5 3 2 7" xfId="27175"/>
    <cellStyle name="Comma 5 3 2 7 2" xfId="27062"/>
    <cellStyle name="Comma 5 3 2 8" xfId="27176"/>
    <cellStyle name="Comma 5 3 2 9" xfId="26998"/>
    <cellStyle name="Comma 5 3 3" xfId="26254"/>
    <cellStyle name="Comma 5 3 3 2" xfId="26255"/>
    <cellStyle name="Comma 5 3 3 2 2" xfId="26486"/>
    <cellStyle name="Comma 5 3 3 2 2 2" xfId="26934"/>
    <cellStyle name="Comma 5 3 3 2 2 3" xfId="26933"/>
    <cellStyle name="Comma 5 3 3 2 2 4" xfId="27063"/>
    <cellStyle name="Comma 5 3 3 2 3" xfId="26717"/>
    <cellStyle name="Comma 5 3 3 2 3 2" xfId="26843"/>
    <cellStyle name="Comma 5 3 3 2 4" xfId="26842"/>
    <cellStyle name="Comma 5 3 3 2 5" xfId="27004"/>
    <cellStyle name="Comma 5 3 3 3" xfId="26256"/>
    <cellStyle name="Comma 5 3 3 3 2" xfId="26487"/>
    <cellStyle name="Comma 5 3 3 3 3" xfId="26718"/>
    <cellStyle name="Comma 5 3 3 3 4" xfId="26912"/>
    <cellStyle name="Comma 5 3 3 4" xfId="26485"/>
    <cellStyle name="Comma 5 3 3 4 2" xfId="26841"/>
    <cellStyle name="Comma 5 3 3 5" xfId="26716"/>
    <cellStyle name="Comma 5 3 3 5 2" xfId="26840"/>
    <cellStyle name="Comma 5 3 3 6" xfId="26839"/>
    <cellStyle name="Comma 5 3 3 6 2" xfId="26838"/>
    <cellStyle name="Comma 5 3 3 7" xfId="26837"/>
    <cellStyle name="Comma 5 3 3 7 2" xfId="27099"/>
    <cellStyle name="Comma 5 3 3 8" xfId="26836"/>
    <cellStyle name="Comma 5 3 3 9" xfId="27084"/>
    <cellStyle name="Comma 5 3 4" xfId="26257"/>
    <cellStyle name="Comma 5 3 4 2" xfId="26258"/>
    <cellStyle name="Comma 5 3 4 2 2" xfId="26489"/>
    <cellStyle name="Comma 5 3 4 2 3" xfId="26720"/>
    <cellStyle name="Comma 5 3 4 3" xfId="26488"/>
    <cellStyle name="Comma 5 3 4 3 2" xfId="26835"/>
    <cellStyle name="Comma 5 3 4 4" xfId="26719"/>
    <cellStyle name="Comma 5 3 4 4 2" xfId="26834"/>
    <cellStyle name="Comma 5 3 4 5" xfId="26833"/>
    <cellStyle name="Comma 5 3 4 5 2" xfId="26832"/>
    <cellStyle name="Comma 5 3 4 6" xfId="26831"/>
    <cellStyle name="Comma 5 3 4 7" xfId="26932"/>
    <cellStyle name="Comma 5 3 4 8" xfId="27051"/>
    <cellStyle name="Comma 5 3 5" xfId="26259"/>
    <cellStyle name="Comma 5 3 5 2" xfId="26490"/>
    <cellStyle name="Comma 5 3 5 2 2" xfId="26830"/>
    <cellStyle name="Comma 5 3 5 3" xfId="26721"/>
    <cellStyle name="Comma 5 3 5 3 2" xfId="26829"/>
    <cellStyle name="Comma 5 3 5 4" xfId="26828"/>
    <cellStyle name="Comma 5 3 5 5" xfId="27113"/>
    <cellStyle name="Comma 5 3 6" xfId="26358"/>
    <cellStyle name="Comma 5 3 6 2" xfId="26827"/>
    <cellStyle name="Comma 5 3 7" xfId="26589"/>
    <cellStyle name="Comma 5 3 7 2" xfId="26826"/>
    <cellStyle name="Comma 5 3 8" xfId="26825"/>
    <cellStyle name="Comma 5 3 8 2" xfId="26824"/>
    <cellStyle name="Comma 5 3 9" xfId="26823"/>
    <cellStyle name="Comma 5 3 9 2" xfId="26822"/>
    <cellStyle name="Comma 5 4" xfId="26128"/>
    <cellStyle name="Comma 5 4 2" xfId="26260"/>
    <cellStyle name="Comma 5 4 2 2" xfId="26491"/>
    <cellStyle name="Comma 5 4 2 2 2" xfId="26931"/>
    <cellStyle name="Comma 5 4 2 3" xfId="26722"/>
    <cellStyle name="Comma 5 4 2 3 2" xfId="26821"/>
    <cellStyle name="Comma 5 4 2 4" xfId="26820"/>
    <cellStyle name="Comma 5 4 2 5" xfId="27189"/>
    <cellStyle name="Comma 5 4 3" xfId="26359"/>
    <cellStyle name="Comma 5 4 3 2" xfId="26819"/>
    <cellStyle name="Comma 5 4 4" xfId="26590"/>
    <cellStyle name="Comma 5 4 4 2" xfId="26818"/>
    <cellStyle name="Comma 5 4 5" xfId="26817"/>
    <cellStyle name="Comma 5 4 5 2" xfId="26816"/>
    <cellStyle name="Comma 5 4 6" xfId="26815"/>
    <cellStyle name="Comma 5 4 6 2" xfId="26814"/>
    <cellStyle name="Comma 5 4 7" xfId="26813"/>
    <cellStyle name="Comma 5 4 7 2" xfId="26812"/>
    <cellStyle name="Comma 5 4 8" xfId="26811"/>
    <cellStyle name="Comma 5 4 9" xfId="27055"/>
    <cellStyle name="Comma 5 5" xfId="26129"/>
    <cellStyle name="Comma 5 5 2" xfId="26261"/>
    <cellStyle name="Comma 5 5 2 2" xfId="26492"/>
    <cellStyle name="Comma 5 5 2 2 2" xfId="26963"/>
    <cellStyle name="Comma 5 5 2 3" xfId="26723"/>
    <cellStyle name="Comma 5 5 2 3 2" xfId="26810"/>
    <cellStyle name="Comma 5 5 2 4" xfId="27025"/>
    <cellStyle name="Comma 5 5 2 5" xfId="17156"/>
    <cellStyle name="Comma 5 5 2 6" xfId="16944"/>
    <cellStyle name="Comma 5 5 3" xfId="3962"/>
    <cellStyle name="Comma 5 5 4" xfId="3963"/>
    <cellStyle name="Comma 5 5 4 2" xfId="16612"/>
    <cellStyle name="Comma 5 5 4 3" xfId="16339"/>
    <cellStyle name="Comma 5 5 4 4" xfId="26919"/>
    <cellStyle name="Comma 5 5 5" xfId="3964"/>
    <cellStyle name="Comma 5 5 5 2" xfId="26766"/>
    <cellStyle name="Comma 5 5 6" xfId="26360"/>
    <cellStyle name="Comma 5 5 7" xfId="26591"/>
    <cellStyle name="Comma 5 6" xfId="26130"/>
    <cellStyle name="Comma 5 6 10" xfId="27182"/>
    <cellStyle name="Comma 5 6 2" xfId="26262"/>
    <cellStyle name="Comma 5 6 2 2" xfId="26493"/>
    <cellStyle name="Comma 5 6 2 2 2" xfId="26764"/>
    <cellStyle name="Comma 5 6 2 2 3" xfId="16436"/>
    <cellStyle name="Comma 5 6 2 3" xfId="26724"/>
    <cellStyle name="Comma 5 6 2 3 2" xfId="26921"/>
    <cellStyle name="Comma 5 6 2 4" xfId="26765"/>
    <cellStyle name="Comma 5 6 2 5" xfId="27126"/>
    <cellStyle name="Comma 5 6 2 6" xfId="27201"/>
    <cellStyle name="Comma 5 6 3" xfId="26263"/>
    <cellStyle name="Comma 5 6 3 2" xfId="26494"/>
    <cellStyle name="Comma 5 6 3 3" xfId="26725"/>
    <cellStyle name="Comma 5 6 3 3 2" xfId="17158"/>
    <cellStyle name="Comma 5 6 4" xfId="26361"/>
    <cellStyle name="Comma 5 6 4 2" xfId="27160"/>
    <cellStyle name="Comma 5 6 5" xfId="26592"/>
    <cellStyle name="Comma 5 6 5 2" xfId="27038"/>
    <cellStyle name="Comma 5 6 6" xfId="26927"/>
    <cellStyle name="Comma 5 6 6 2" xfId="26744"/>
    <cellStyle name="Comma 5 6 7" xfId="27206"/>
    <cellStyle name="Comma 5 6 7 2" xfId="27007"/>
    <cellStyle name="Comma 5 6 8" xfId="16888"/>
    <cellStyle name="Comma 5 6 9" xfId="27048"/>
    <cellStyle name="Comma 5 7" xfId="26131"/>
    <cellStyle name="Comma 5 7 10" xfId="16342"/>
    <cellStyle name="Comma 5 7 11" xfId="26960"/>
    <cellStyle name="Comma 5 7 12" xfId="27107"/>
    <cellStyle name="Comma 5 7 2" xfId="26362"/>
    <cellStyle name="Comma 5 7 2 2" xfId="26959"/>
    <cellStyle name="Comma 5 7 2 2 2" xfId="27181"/>
    <cellStyle name="Comma 5 7 2 3" xfId="26930"/>
    <cellStyle name="Comma 5 7 2 4" xfId="16712"/>
    <cellStyle name="Comma 5 7 2 5" xfId="27066"/>
    <cellStyle name="Comma 5 7 2 6" xfId="26926"/>
    <cellStyle name="Comma 5 7 3" xfId="26593"/>
    <cellStyle name="Comma 5 7 3 2" xfId="27164"/>
    <cellStyle name="Comma 5 7 3 2 2" xfId="27106"/>
    <cellStyle name="Comma 5 7 3 3" xfId="27205"/>
    <cellStyle name="Comma 5 7 3 4" xfId="27044"/>
    <cellStyle name="Comma 5 7 3 5" xfId="27217"/>
    <cellStyle name="Comma 5 7 4" xfId="26958"/>
    <cellStyle name="Comma 5 7 4 2" xfId="26966"/>
    <cellStyle name="Comma 5 7 4 2 2" xfId="26957"/>
    <cellStyle name="Comma 5 7 4 3" xfId="27110"/>
    <cellStyle name="Comma 5 7 4 4" xfId="26956"/>
    <cellStyle name="Comma 5 7 5" xfId="26955"/>
    <cellStyle name="Comma 5 7 5 2" xfId="26954"/>
    <cellStyle name="Comma 5 7 5 2 2" xfId="26953"/>
    <cellStyle name="Comma 5 7 5 3" xfId="27082"/>
    <cellStyle name="Comma 5 7 5 4" xfId="26952"/>
    <cellStyle name="Comma 5 7 6" xfId="26951"/>
    <cellStyle name="Comma 5 7 6 2" xfId="26737"/>
    <cellStyle name="Comma 5 7 6 2 2" xfId="26738"/>
    <cellStyle name="Comma 5 7 6 3" xfId="26905"/>
    <cellStyle name="Comma 5 7 6 4" xfId="27165"/>
    <cellStyle name="Comma 5 7 7" xfId="26996"/>
    <cellStyle name="Comma 5 7 7 2" xfId="26995"/>
    <cellStyle name="Comma 5 7 8" xfId="26923"/>
    <cellStyle name="Comma 5 7 8 2" xfId="26994"/>
    <cellStyle name="Comma 5 7 9" xfId="26909"/>
    <cellStyle name="Comma 5 8" xfId="26132"/>
    <cellStyle name="Comma 5 8 2" xfId="26363"/>
    <cellStyle name="Comma 5 8 2 2" xfId="27155"/>
    <cellStyle name="Comma 5 8 3" xfId="26594"/>
    <cellStyle name="Comma 5 8 3 2" xfId="27185"/>
    <cellStyle name="Comma 5 8 4" xfId="26929"/>
    <cellStyle name="Comma 5 8 5" xfId="26763"/>
    <cellStyle name="Comma 5 9" xfId="26133"/>
    <cellStyle name="Comma 5 9 2" xfId="26364"/>
    <cellStyle name="Comma 5 9 3" xfId="26595"/>
    <cellStyle name="Comma 5 9 3 2" xfId="26762"/>
    <cellStyle name="Comma 5_HistoricResComp" xfId="2312"/>
    <cellStyle name="Comma 6" xfId="26134"/>
    <cellStyle name="Comma 6 10" xfId="26135"/>
    <cellStyle name="Comma 6 10 2" xfId="26366"/>
    <cellStyle name="Comma 6 10 3" xfId="26597"/>
    <cellStyle name="Comma 6 10 4" xfId="27024"/>
    <cellStyle name="Comma 6 11" xfId="26136"/>
    <cellStyle name="Comma 6 11 2" xfId="26367"/>
    <cellStyle name="Comma 6 11 3" xfId="26598"/>
    <cellStyle name="Comma 6 11 4" xfId="27031"/>
    <cellStyle name="Comma 6 12" xfId="26137"/>
    <cellStyle name="Comma 6 12 2" xfId="26368"/>
    <cellStyle name="Comma 6 12 3" xfId="26599"/>
    <cellStyle name="Comma 6 12 4" xfId="26756"/>
    <cellStyle name="Comma 6 13" xfId="26138"/>
    <cellStyle name="Comma 6 13 2" xfId="26369"/>
    <cellStyle name="Comma 6 13 3" xfId="26600"/>
    <cellStyle name="Comma 6 14" xfId="26139"/>
    <cellStyle name="Comma 6 14 2" xfId="26370"/>
    <cellStyle name="Comma 6 14 3" xfId="26601"/>
    <cellStyle name="Comma 6 15" xfId="26140"/>
    <cellStyle name="Comma 6 15 2" xfId="26371"/>
    <cellStyle name="Comma 6 15 3" xfId="26602"/>
    <cellStyle name="Comma 6 16" xfId="26141"/>
    <cellStyle name="Comma 6 16 2" xfId="26372"/>
    <cellStyle name="Comma 6 16 3" xfId="26603"/>
    <cellStyle name="Comma 6 17" xfId="26142"/>
    <cellStyle name="Comma 6 17 2" xfId="26373"/>
    <cellStyle name="Comma 6 17 3" xfId="26604"/>
    <cellStyle name="Comma 6 18" xfId="26365"/>
    <cellStyle name="Comma 6 19" xfId="26596"/>
    <cellStyle name="Comma 6 2" xfId="26143"/>
    <cellStyle name="Comma 6 2 10" xfId="27029"/>
    <cellStyle name="Comma 6 2 2" xfId="26144"/>
    <cellStyle name="Comma 6 2 2 2" xfId="26375"/>
    <cellStyle name="Comma 6 2 2 2 2" xfId="27070"/>
    <cellStyle name="Comma 6 2 2 2 3" xfId="27088"/>
    <cellStyle name="Comma 6 2 2 3" xfId="26606"/>
    <cellStyle name="Comma 6 2 2 3 2" xfId="27095"/>
    <cellStyle name="Comma 6 2 2 3 3" xfId="26748"/>
    <cellStyle name="Comma 6 2 2 4" xfId="27152"/>
    <cellStyle name="Comma 6 2 2 5" xfId="27132"/>
    <cellStyle name="Comma 6 2 2 6" xfId="27133"/>
    <cellStyle name="Comma 6 2 3" xfId="26145"/>
    <cellStyle name="Comma 6 2 3 2" xfId="26376"/>
    <cellStyle name="Comma 6 2 3 2 2" xfId="27149"/>
    <cellStyle name="Comma 6 2 3 3" xfId="26607"/>
    <cellStyle name="Comma 6 2 3 4" xfId="27050"/>
    <cellStyle name="Comma 6 2 4" xfId="26146"/>
    <cellStyle name="Comma 6 2 4 2" xfId="26377"/>
    <cellStyle name="Comma 6 2 4 2 2" xfId="27137"/>
    <cellStyle name="Comma 6 2 4 3" xfId="26608"/>
    <cellStyle name="Comma 6 2 4 4" xfId="27114"/>
    <cellStyle name="Comma 6 2 5" xfId="26147"/>
    <cellStyle name="Comma 6 2 5 2" xfId="26378"/>
    <cellStyle name="Comma 6 2 5 2 2" xfId="26904"/>
    <cellStyle name="Comma 6 2 5 3" xfId="26609"/>
    <cellStyle name="Comma 6 2 5 4" xfId="27200"/>
    <cellStyle name="Comma 6 2 6" xfId="26374"/>
    <cellStyle name="Comma 6 2 6 2" xfId="26903"/>
    <cellStyle name="Comma 6 2 6 3" xfId="26950"/>
    <cellStyle name="Comma 6 2 7" xfId="26605"/>
    <cellStyle name="Comma 6 2 7 2" xfId="27087"/>
    <cellStyle name="Comma 6 2 7 3" xfId="27030"/>
    <cellStyle name="Comma 6 2 8" xfId="27069"/>
    <cellStyle name="Comma 6 2 9" xfId="27023"/>
    <cellStyle name="Comma 6 20" xfId="26758"/>
    <cellStyle name="Comma 6 3" xfId="26148"/>
    <cellStyle name="Comma 6 3 10" xfId="27202"/>
    <cellStyle name="Comma 6 3 2" xfId="26264"/>
    <cellStyle name="Comma 6 3 2 2" xfId="26265"/>
    <cellStyle name="Comma 6 3 2 2 2" xfId="26496"/>
    <cellStyle name="Comma 6 3 2 2 3" xfId="26727"/>
    <cellStyle name="Comma 6 3 2 3" xfId="26495"/>
    <cellStyle name="Comma 6 3 2 3 2" xfId="27091"/>
    <cellStyle name="Comma 6 3 2 4" xfId="26726"/>
    <cellStyle name="Comma 6 3 2 4 2" xfId="27131"/>
    <cellStyle name="Comma 6 3 2 5" xfId="26928"/>
    <cellStyle name="Comma 6 3 2 5 2" xfId="27089"/>
    <cellStyle name="Comma 6 3 2 6" xfId="27187"/>
    <cellStyle name="Comma 6 3 2 7" xfId="26746"/>
    <cellStyle name="Comma 6 3 2 8" xfId="27154"/>
    <cellStyle name="Comma 6 3 3" xfId="26266"/>
    <cellStyle name="Comma 6 3 3 2" xfId="26497"/>
    <cellStyle name="Comma 6 3 3 2 2" xfId="26949"/>
    <cellStyle name="Comma 6 3 3 3" xfId="26728"/>
    <cellStyle name="Comma 6 3 3 3 2" xfId="26948"/>
    <cellStyle name="Comma 6 3 3 4" xfId="26947"/>
    <cellStyle name="Comma 6 3 3 5" xfId="27028"/>
    <cellStyle name="Comma 6 3 4" xfId="26379"/>
    <cellStyle name="Comma 6 3 4 2" xfId="26902"/>
    <cellStyle name="Comma 6 3 5" xfId="26610"/>
    <cellStyle name="Comma 6 3 5 2" xfId="26809"/>
    <cellStyle name="Comma 6 3 6" xfId="26808"/>
    <cellStyle name="Comma 6 3 6 2" xfId="26807"/>
    <cellStyle name="Comma 6 3 7" xfId="26806"/>
    <cellStyle name="Comma 6 3 7 2" xfId="26805"/>
    <cellStyle name="Comma 6 3 8" xfId="26804"/>
    <cellStyle name="Comma 6 3 8 2" xfId="26803"/>
    <cellStyle name="Comma 6 3 9" xfId="26802"/>
    <cellStyle name="Comma 6 4" xfId="26149"/>
    <cellStyle name="Comma 6 4 2" xfId="26380"/>
    <cellStyle name="Comma 6 4 2 2" xfId="26800"/>
    <cellStyle name="Comma 6 4 2 3" xfId="26801"/>
    <cellStyle name="Comma 6 4 3" xfId="26611"/>
    <cellStyle name="Comma 6 4 3 2" xfId="26798"/>
    <cellStyle name="Comma 6 4 3 3" xfId="26799"/>
    <cellStyle name="Comma 6 4 4" xfId="26797"/>
    <cellStyle name="Comma 6 4 5" xfId="26761"/>
    <cellStyle name="Comma 6 4 6" xfId="27022"/>
    <cellStyle name="Comma 6 4 7" xfId="26997"/>
    <cellStyle name="Comma 6 5" xfId="26150"/>
    <cellStyle name="Comma 6 5 2" xfId="26381"/>
    <cellStyle name="Comma 6 5 2 2" xfId="26795"/>
    <cellStyle name="Comma 6 5 3" xfId="26612"/>
    <cellStyle name="Comma 6 5 4" xfId="26796"/>
    <cellStyle name="Comma 6 6" xfId="26151"/>
    <cellStyle name="Comma 6 6 2" xfId="26382"/>
    <cellStyle name="Comma 6 6 2 2" xfId="26793"/>
    <cellStyle name="Comma 6 6 3" xfId="26613"/>
    <cellStyle name="Comma 6 6 4" xfId="26794"/>
    <cellStyle name="Comma 6 7" xfId="26152"/>
    <cellStyle name="Comma 6 7 2" xfId="26383"/>
    <cellStyle name="Comma 6 7 2 2" xfId="26791"/>
    <cellStyle name="Comma 6 7 3" xfId="26614"/>
    <cellStyle name="Comma 6 7 4" xfId="26792"/>
    <cellStyle name="Comma 6 8" xfId="26153"/>
    <cellStyle name="Comma 6 8 2" xfId="26384"/>
    <cellStyle name="Comma 6 8 2 2" xfId="26789"/>
    <cellStyle name="Comma 6 8 3" xfId="26615"/>
    <cellStyle name="Comma 6 8 4" xfId="26790"/>
    <cellStyle name="Comma 6 9" xfId="26154"/>
    <cellStyle name="Comma 6 9 2" xfId="26385"/>
    <cellStyle name="Comma 6 9 2 2" xfId="26787"/>
    <cellStyle name="Comma 6 9 3" xfId="26616"/>
    <cellStyle name="Comma 6 9 4" xfId="26788"/>
    <cellStyle name="Comma 6_HistoricResComp" xfId="2313"/>
    <cellStyle name="Comma 7" xfId="26155"/>
    <cellStyle name="Comma 7 10" xfId="26156"/>
    <cellStyle name="Comma 7 10 2" xfId="26387"/>
    <cellStyle name="Comma 7 10 3" xfId="26618"/>
    <cellStyle name="Comma 7 11" xfId="26157"/>
    <cellStyle name="Comma 7 11 2" xfId="26388"/>
    <cellStyle name="Comma 7 11 3" xfId="26619"/>
    <cellStyle name="Comma 7 12" xfId="26158"/>
    <cellStyle name="Comma 7 12 2" xfId="26389"/>
    <cellStyle name="Comma 7 12 3" xfId="26620"/>
    <cellStyle name="Comma 7 13" xfId="26159"/>
    <cellStyle name="Comma 7 13 2" xfId="26390"/>
    <cellStyle name="Comma 7 13 3" xfId="26621"/>
    <cellStyle name="Comma 7 14" xfId="26160"/>
    <cellStyle name="Comma 7 14 2" xfId="26391"/>
    <cellStyle name="Comma 7 14 3" xfId="26622"/>
    <cellStyle name="Comma 7 15" xfId="26161"/>
    <cellStyle name="Comma 7 15 2" xfId="26392"/>
    <cellStyle name="Comma 7 15 3" xfId="26623"/>
    <cellStyle name="Comma 7 16" xfId="26162"/>
    <cellStyle name="Comma 7 16 2" xfId="26393"/>
    <cellStyle name="Comma 7 16 3" xfId="26624"/>
    <cellStyle name="Comma 7 17" xfId="26163"/>
    <cellStyle name="Comma 7 17 2" xfId="26394"/>
    <cellStyle name="Comma 7 17 3" xfId="26625"/>
    <cellStyle name="Comma 7 18" xfId="26386"/>
    <cellStyle name="Comma 7 19" xfId="26617"/>
    <cellStyle name="Comma 7 2" xfId="26164"/>
    <cellStyle name="Comma 7 2 2" xfId="26165"/>
    <cellStyle name="Comma 7 2 2 2" xfId="26396"/>
    <cellStyle name="Comma 7 2 2 2 2" xfId="26786"/>
    <cellStyle name="Comma 7 2 2 3" xfId="26627"/>
    <cellStyle name="Comma 7 2 2 3 2" xfId="26785"/>
    <cellStyle name="Comma 7 2 2 4" xfId="26784"/>
    <cellStyle name="Comma 7 2 2 5" xfId="27052"/>
    <cellStyle name="Comma 7 2 3" xfId="26166"/>
    <cellStyle name="Comma 7 2 3 2" xfId="26397"/>
    <cellStyle name="Comma 7 2 3 3" xfId="26628"/>
    <cellStyle name="Comma 7 2 4" xfId="26167"/>
    <cellStyle name="Comma 7 2 4 2" xfId="26398"/>
    <cellStyle name="Comma 7 2 4 3" xfId="26629"/>
    <cellStyle name="Comma 7 2 5" xfId="26168"/>
    <cellStyle name="Comma 7 2 5 2" xfId="26399"/>
    <cellStyle name="Comma 7 2 5 3" xfId="26630"/>
    <cellStyle name="Comma 7 2 6" xfId="26395"/>
    <cellStyle name="Comma 7 2 6 2" xfId="26783"/>
    <cellStyle name="Comma 7 2 7" xfId="26626"/>
    <cellStyle name="Comma 7 2 7 2" xfId="26782"/>
    <cellStyle name="Comma 7 2 8" xfId="26781"/>
    <cellStyle name="Comma 7 2 9" xfId="27068"/>
    <cellStyle name="Comma 7 3" xfId="26169"/>
    <cellStyle name="Comma 7 3 2" xfId="26267"/>
    <cellStyle name="Comma 7 3 2 2" xfId="26498"/>
    <cellStyle name="Comma 7 3 2 2 2" xfId="26779"/>
    <cellStyle name="Comma 7 3 2 2 3" xfId="26778"/>
    <cellStyle name="Comma 7 3 2 2 4" xfId="26780"/>
    <cellStyle name="Comma 7 3 2 3" xfId="26729"/>
    <cellStyle name="Comma 7 3 2 3 2" xfId="26911"/>
    <cellStyle name="Comma 7 3 2 4" xfId="26777"/>
    <cellStyle name="Comma 7 3 2 5" xfId="27136"/>
    <cellStyle name="Comma 7 3 3" xfId="26268"/>
    <cellStyle name="Comma 7 3 3 2" xfId="26499"/>
    <cellStyle name="Comma 7 3 3 3" xfId="26730"/>
    <cellStyle name="Comma 7 3 3 4" xfId="26776"/>
    <cellStyle name="Comma 7 3 4" xfId="26400"/>
    <cellStyle name="Comma 7 3 4 2" xfId="27121"/>
    <cellStyle name="Comma 7 3 5" xfId="26631"/>
    <cellStyle name="Comma 7 3 5 2" xfId="27199"/>
    <cellStyle name="Comma 7 3 6" xfId="26918"/>
    <cellStyle name="Comma 7 3 6 2" xfId="26920"/>
    <cellStyle name="Comma 7 3 7" xfId="26993"/>
    <cellStyle name="Comma 7 3 7 2" xfId="26992"/>
    <cellStyle name="Comma 7 3 8" xfId="26991"/>
    <cellStyle name="Comma 7 3 9" xfId="27085"/>
    <cellStyle name="Comma 7 4" xfId="26170"/>
    <cellStyle name="Comma 7 4 2" xfId="26269"/>
    <cellStyle name="Comma 7 4 2 2" xfId="26500"/>
    <cellStyle name="Comma 7 4 2 3" xfId="26731"/>
    <cellStyle name="Comma 7 4 3" xfId="26401"/>
    <cellStyle name="Comma 7 4 3 2" xfId="26925"/>
    <cellStyle name="Comma 7 4 4" xfId="26632"/>
    <cellStyle name="Comma 7 4 4 2" xfId="26989"/>
    <cellStyle name="Comma 7 4 5" xfId="26988"/>
    <cellStyle name="Comma 7 4 5 2" xfId="26987"/>
    <cellStyle name="Comma 7 4 6" xfId="26986"/>
    <cellStyle name="Comma 7 4 7" xfId="26990"/>
    <cellStyle name="Comma 7 4 8" xfId="27116"/>
    <cellStyle name="Comma 7 5" xfId="26171"/>
    <cellStyle name="Comma 7 5 2" xfId="26402"/>
    <cellStyle name="Comma 7 5 2 2" xfId="26985"/>
    <cellStyle name="Comma 7 5 3" xfId="26633"/>
    <cellStyle name="Comma 7 5 3 2" xfId="26984"/>
    <cellStyle name="Comma 7 5 4" xfId="26983"/>
    <cellStyle name="Comma 7 5 5" xfId="26757"/>
    <cellStyle name="Comma 7 6" xfId="26172"/>
    <cellStyle name="Comma 7 6 2" xfId="26403"/>
    <cellStyle name="Comma 7 6 3" xfId="26634"/>
    <cellStyle name="Comma 7 7" xfId="26173"/>
    <cellStyle name="Comma 7 7 2" xfId="26404"/>
    <cellStyle name="Comma 7 7 3" xfId="26635"/>
    <cellStyle name="Comma 7 8" xfId="26174"/>
    <cellStyle name="Comma 7 8 2" xfId="26405"/>
    <cellStyle name="Comma 7 8 3" xfId="26636"/>
    <cellStyle name="Comma 7 9" xfId="26175"/>
    <cellStyle name="Comma 7 9 2" xfId="26406"/>
    <cellStyle name="Comma 7 9 3" xfId="26637"/>
    <cellStyle name="Comma 7_HistoricResComp" xfId="2314"/>
    <cellStyle name="Comma 8" xfId="26176"/>
    <cellStyle name="Comma 8 10" xfId="26177"/>
    <cellStyle name="Comma 8 10 2" xfId="26408"/>
    <cellStyle name="Comma 8 10 3" xfId="26639"/>
    <cellStyle name="Comma 8 11" xfId="26178"/>
    <cellStyle name="Comma 8 11 2" xfId="26409"/>
    <cellStyle name="Comma 8 11 3" xfId="26640"/>
    <cellStyle name="Comma 8 12" xfId="26179"/>
    <cellStyle name="Comma 8 12 2" xfId="26410"/>
    <cellStyle name="Comma 8 12 3" xfId="26641"/>
    <cellStyle name="Comma 8 13" xfId="26180"/>
    <cellStyle name="Comma 8 13 2" xfId="26411"/>
    <cellStyle name="Comma 8 13 3" xfId="26642"/>
    <cellStyle name="Comma 8 14" xfId="26181"/>
    <cellStyle name="Comma 8 14 2" xfId="26412"/>
    <cellStyle name="Comma 8 14 3" xfId="26643"/>
    <cellStyle name="Comma 8 15" xfId="26182"/>
    <cellStyle name="Comma 8 15 2" xfId="26413"/>
    <cellStyle name="Comma 8 15 3" xfId="26644"/>
    <cellStyle name="Comma 8 16" xfId="26183"/>
    <cellStyle name="Comma 8 16 2" xfId="26414"/>
    <cellStyle name="Comma 8 16 3" xfId="26645"/>
    <cellStyle name="Comma 8 17" xfId="26184"/>
    <cellStyle name="Comma 8 17 2" xfId="26415"/>
    <cellStyle name="Comma 8 17 3" xfId="26646"/>
    <cellStyle name="Comma 8 18" xfId="26407"/>
    <cellStyle name="Comma 8 19" xfId="26638"/>
    <cellStyle name="Comma 8 2" xfId="26185"/>
    <cellStyle name="Comma 8 2 2" xfId="26270"/>
    <cellStyle name="Comma 8 2 2 2" xfId="26501"/>
    <cellStyle name="Comma 8 2 2 2 2" xfId="26981"/>
    <cellStyle name="Comma 8 2 2 2 3" xfId="26980"/>
    <cellStyle name="Comma 8 2 2 2 4" xfId="26982"/>
    <cellStyle name="Comma 8 2 2 3" xfId="26732"/>
    <cellStyle name="Comma 8 2 2 3 2" xfId="26979"/>
    <cellStyle name="Comma 8 2 2 4" xfId="26978"/>
    <cellStyle name="Comma 8 2 2 5" xfId="26907"/>
    <cellStyle name="Comma 8 2 3" xfId="26271"/>
    <cellStyle name="Comma 8 2 3 2" xfId="26502"/>
    <cellStyle name="Comma 8 2 3 3" xfId="26733"/>
    <cellStyle name="Comma 8 2 3 4" xfId="26977"/>
    <cellStyle name="Comma 8 2 4" xfId="26416"/>
    <cellStyle name="Comma 8 2 4 2" xfId="26976"/>
    <cellStyle name="Comma 8 2 5" xfId="26647"/>
    <cellStyle name="Comma 8 2 5 2" xfId="26975"/>
    <cellStyle name="Comma 8 2 6" xfId="26974"/>
    <cellStyle name="Comma 8 2 6 2" xfId="26973"/>
    <cellStyle name="Comma 8 2 7" xfId="26972"/>
    <cellStyle name="Comma 8 2 7 2" xfId="26971"/>
    <cellStyle name="Comma 8 2 8" xfId="26970"/>
    <cellStyle name="Comma 8 2 9" xfId="26753"/>
    <cellStyle name="Comma 8 3" xfId="26186"/>
    <cellStyle name="Comma 8 3 2" xfId="26417"/>
    <cellStyle name="Comma 8 3 2 2" xfId="26969"/>
    <cellStyle name="Comma 8 3 3" xfId="26648"/>
    <cellStyle name="Comma 8 3 3 2" xfId="26968"/>
    <cellStyle name="Comma 8 3 4" xfId="26967"/>
    <cellStyle name="Comma 8 3 5" xfId="27166"/>
    <cellStyle name="Comma 8 4" xfId="26187"/>
    <cellStyle name="Comma 8 4 2" xfId="26418"/>
    <cellStyle name="Comma 8 4 3" xfId="26649"/>
    <cellStyle name="Comma 8 5" xfId="26188"/>
    <cellStyle name="Comma 8 5 2" xfId="26419"/>
    <cellStyle name="Comma 8 5 3" xfId="26650"/>
    <cellStyle name="Comma 8 6" xfId="26189"/>
    <cellStyle name="Comma 8 6 2" xfId="26420"/>
    <cellStyle name="Comma 8 6 3" xfId="26651"/>
    <cellStyle name="Comma 8 7" xfId="26190"/>
    <cellStyle name="Comma 8 7 2" xfId="26421"/>
    <cellStyle name="Comma 8 7 3" xfId="26652"/>
    <cellStyle name="Comma 8 8" xfId="26191"/>
    <cellStyle name="Comma 8 8 2" xfId="26422"/>
    <cellStyle name="Comma 8 8 3" xfId="26653"/>
    <cellStyle name="Comma 8 9" xfId="26192"/>
    <cellStyle name="Comma 8 9 2" xfId="26423"/>
    <cellStyle name="Comma 8 9 3" xfId="26654"/>
    <cellStyle name="Comma 8_HistoricResComp" xfId="2315"/>
    <cellStyle name="Comma 9" xfId="26193"/>
    <cellStyle name="Comma 9 2" xfId="26272"/>
    <cellStyle name="Comma 9 2 2" xfId="26503"/>
    <cellStyle name="Comma 9 2 3" xfId="26734"/>
    <cellStyle name="Comma 9 3" xfId="26424"/>
    <cellStyle name="Comma 9 3 2" xfId="26774"/>
    <cellStyle name="Comma 9 3 3" xfId="26775"/>
    <cellStyle name="Comma 9 4" xfId="26655"/>
    <cellStyle name="Comma 9 4 2" xfId="26772"/>
    <cellStyle name="Comma 9 4 3" xfId="26773"/>
    <cellStyle name="Comma 9 5" xfId="26771"/>
    <cellStyle name="Comma0" xfId="52"/>
    <cellStyle name="Comma0 2" xfId="2316"/>
    <cellStyle name="Commentaire" xfId="3965"/>
    <cellStyle name="cPercent0" xfId="2317"/>
    <cellStyle name="cPercent1" xfId="2318"/>
    <cellStyle name="cPercent2" xfId="2319"/>
    <cellStyle name="cTextB" xfId="2320"/>
    <cellStyle name="cTextBCen" xfId="2321"/>
    <cellStyle name="cTextBCenSm" xfId="2322"/>
    <cellStyle name="cTextBCenSm 2" xfId="2323"/>
    <cellStyle name="cTextBCenSm 3" xfId="2324"/>
    <cellStyle name="cTextBCenSm_Sheet2" xfId="2325"/>
    <cellStyle name="cTextCen" xfId="2326"/>
    <cellStyle name="cTextGenWrap" xfId="2327"/>
    <cellStyle name="cTextI" xfId="2328"/>
    <cellStyle name="cTextSm" xfId="2329"/>
    <cellStyle name="cTextSm 2" xfId="2330"/>
    <cellStyle name="cTextSm 3" xfId="2331"/>
    <cellStyle name="cTextSm_Sheet2" xfId="2332"/>
    <cellStyle name="cTextU" xfId="2333"/>
    <cellStyle name="Currency 10" xfId="2334"/>
    <cellStyle name="Currency 11" xfId="2335"/>
    <cellStyle name="Currency 12" xfId="2336"/>
    <cellStyle name="Currency 13" xfId="2337"/>
    <cellStyle name="Currency 14" xfId="2338"/>
    <cellStyle name="Currency 2" xfId="53"/>
    <cellStyle name="Currency 2 2" xfId="2339"/>
    <cellStyle name="Currency 2 3" xfId="2340"/>
    <cellStyle name="Currency 2 4" xfId="2341"/>
    <cellStyle name="Currency 2 5" xfId="2342"/>
    <cellStyle name="Currency 2 6" xfId="2343"/>
    <cellStyle name="Currency 2 7" xfId="2344"/>
    <cellStyle name="Currency 2 8" xfId="2345"/>
    <cellStyle name="Currency 3" xfId="2346"/>
    <cellStyle name="Currency 3 2" xfId="2347"/>
    <cellStyle name="Currency 3 3" xfId="2348"/>
    <cellStyle name="Currency 3_monthly report" xfId="2349"/>
    <cellStyle name="Currency 4" xfId="2350"/>
    <cellStyle name="Currency 5" xfId="2351"/>
    <cellStyle name="Currency 6" xfId="2352"/>
    <cellStyle name="Currency 7" xfId="2353"/>
    <cellStyle name="Currency 8" xfId="2354"/>
    <cellStyle name="Currency 9" xfId="2355"/>
    <cellStyle name="CustomizationCells" xfId="3966"/>
    <cellStyle name="Eingabe" xfId="3818"/>
    <cellStyle name="Entrée" xfId="3967"/>
    <cellStyle name="Ergebnis" xfId="3819"/>
    <cellStyle name="Erklärender Text" xfId="3820"/>
    <cellStyle name="Euro" xfId="2356"/>
    <cellStyle name="Euro 10" xfId="3968"/>
    <cellStyle name="Euro 11" xfId="16062"/>
    <cellStyle name="Euro 2" xfId="2357"/>
    <cellStyle name="Euro 2 2" xfId="3969"/>
    <cellStyle name="Euro 2 2 2" xfId="3970"/>
    <cellStyle name="Euro 2 2 3" xfId="3971"/>
    <cellStyle name="Euro 2 3" xfId="3972"/>
    <cellStyle name="Euro 2 3 2" xfId="3973"/>
    <cellStyle name="Euro 2 3 2 2" xfId="3974"/>
    <cellStyle name="Euro 2 3 3" xfId="3975"/>
    <cellStyle name="Euro 2 3 3 2" xfId="3976"/>
    <cellStyle name="Euro 2 3 3 3" xfId="3977"/>
    <cellStyle name="Euro 2 3 4" xfId="3978"/>
    <cellStyle name="Euro 2 3 4 2" xfId="3979"/>
    <cellStyle name="Euro 2 3 5" xfId="3980"/>
    <cellStyle name="Euro 2 4" xfId="3981"/>
    <cellStyle name="Euro 2 4 2" xfId="16061"/>
    <cellStyle name="Euro 2 5" xfId="3982"/>
    <cellStyle name="Euro 3" xfId="2358"/>
    <cellStyle name="Euro 3 2" xfId="3983"/>
    <cellStyle name="Euro 3 2 2" xfId="3984"/>
    <cellStyle name="Euro 3 2 3" xfId="3985"/>
    <cellStyle name="Euro 3 3" xfId="3986"/>
    <cellStyle name="Euro 3 3 2" xfId="3987"/>
    <cellStyle name="Euro 3 3 2 2" xfId="3988"/>
    <cellStyle name="Euro 3 3 3" xfId="3989"/>
    <cellStyle name="Euro 3 3 3 2" xfId="3990"/>
    <cellStyle name="Euro 3 3 3 3" xfId="3991"/>
    <cellStyle name="Euro 3 3 4" xfId="3992"/>
    <cellStyle name="Euro 3 3 4 2" xfId="3993"/>
    <cellStyle name="Euro 3 3 5" xfId="3994"/>
    <cellStyle name="Euro 3 4" xfId="3995"/>
    <cellStyle name="Euro 3 4 2" xfId="16060"/>
    <cellStyle name="Euro 3 5" xfId="16059"/>
    <cellStyle name="Euro 4" xfId="3996"/>
    <cellStyle name="Euro 4 2" xfId="3997"/>
    <cellStyle name="Euro 4 2 2" xfId="3998"/>
    <cellStyle name="Euro 4 2 2 2" xfId="3999"/>
    <cellStyle name="Euro 4 2 3" xfId="4000"/>
    <cellStyle name="Euro 4 2 3 2" xfId="4001"/>
    <cellStyle name="Euro 4 2 3 3" xfId="4002"/>
    <cellStyle name="Euro 4 2 4" xfId="4003"/>
    <cellStyle name="Euro 4 2 4 2" xfId="16058"/>
    <cellStyle name="Euro 4 2 5" xfId="4004"/>
    <cellStyle name="Euro 4 3" xfId="4005"/>
    <cellStyle name="Euro 4 3 2" xfId="4006"/>
    <cellStyle name="Euro 4 4" xfId="4007"/>
    <cellStyle name="Euro 4 5" xfId="4008"/>
    <cellStyle name="Euro 5" xfId="4009"/>
    <cellStyle name="Euro 5 2" xfId="4010"/>
    <cellStyle name="Euro 5 2 2" xfId="4011"/>
    <cellStyle name="Euro 5 3" xfId="4012"/>
    <cellStyle name="Euro 5 3 2" xfId="4013"/>
    <cellStyle name="Euro 5 3 3" xfId="4014"/>
    <cellStyle name="Euro 5 4" xfId="4015"/>
    <cellStyle name="Euro 5 4 2" xfId="4016"/>
    <cellStyle name="Euro 5 5" xfId="4017"/>
    <cellStyle name="Euro 6" xfId="4018"/>
    <cellStyle name="Euro 6 2" xfId="4019"/>
    <cellStyle name="Euro 6 3" xfId="4020"/>
    <cellStyle name="Euro 7" xfId="4021"/>
    <cellStyle name="Euro 7 2" xfId="16057"/>
    <cellStyle name="Euro 7 3" xfId="16056"/>
    <cellStyle name="Euro 7 4" xfId="16055"/>
    <cellStyle name="Euro 7 5" xfId="16212"/>
    <cellStyle name="Euro 8" xfId="4022"/>
    <cellStyle name="Euro 9" xfId="4023"/>
    <cellStyle name="Explanatory Text 10" xfId="2359"/>
    <cellStyle name="Explanatory Text 11" xfId="2360"/>
    <cellStyle name="Explanatory Text 12" xfId="2361"/>
    <cellStyle name="Explanatory Text 13" xfId="2362"/>
    <cellStyle name="Explanatory Text 2" xfId="2363"/>
    <cellStyle name="Explanatory Text 2 10" xfId="2364"/>
    <cellStyle name="Explanatory Text 2 11" xfId="2365"/>
    <cellStyle name="Explanatory Text 2 12" xfId="2366"/>
    <cellStyle name="Explanatory Text 2 13" xfId="2367"/>
    <cellStyle name="Explanatory Text 2 14" xfId="2368"/>
    <cellStyle name="Explanatory Text 2 15" xfId="2369"/>
    <cellStyle name="Explanatory Text 2 16" xfId="2370"/>
    <cellStyle name="Explanatory Text 2 2" xfId="2371"/>
    <cellStyle name="Explanatory Text 2 2 2" xfId="2372"/>
    <cellStyle name="Explanatory Text 2 2 3" xfId="2373"/>
    <cellStyle name="Explanatory Text 2 2 4" xfId="2374"/>
    <cellStyle name="Explanatory Text 2 2 5" xfId="2375"/>
    <cellStyle name="Explanatory Text 2 3" xfId="2376"/>
    <cellStyle name="Explanatory Text 2 4" xfId="2377"/>
    <cellStyle name="Explanatory Text 2 5" xfId="2378"/>
    <cellStyle name="Explanatory Text 2 6" xfId="2379"/>
    <cellStyle name="Explanatory Text 2 7" xfId="2380"/>
    <cellStyle name="Explanatory Text 2 8" xfId="2381"/>
    <cellStyle name="Explanatory Text 2 9" xfId="2382"/>
    <cellStyle name="Explanatory Text 3" xfId="2383"/>
    <cellStyle name="Explanatory Text 3 10" xfId="2384"/>
    <cellStyle name="Explanatory Text 3 2" xfId="2385"/>
    <cellStyle name="Explanatory Text 3 2 2" xfId="2386"/>
    <cellStyle name="Explanatory Text 3 2 3" xfId="2387"/>
    <cellStyle name="Explanatory Text 3 2 4" xfId="2388"/>
    <cellStyle name="Explanatory Text 3 2 5" xfId="2389"/>
    <cellStyle name="Explanatory Text 3 3" xfId="2390"/>
    <cellStyle name="Explanatory Text 3 4" xfId="2391"/>
    <cellStyle name="Explanatory Text 3 5" xfId="2392"/>
    <cellStyle name="Explanatory Text 3 6" xfId="2393"/>
    <cellStyle name="Explanatory Text 3 7" xfId="2394"/>
    <cellStyle name="Explanatory Text 3 8" xfId="2395"/>
    <cellStyle name="Explanatory Text 3 9" xfId="2396"/>
    <cellStyle name="Explanatory Text 4" xfId="2397"/>
    <cellStyle name="Explanatory Text 4 2" xfId="2398"/>
    <cellStyle name="Explanatory Text 4 3" xfId="2399"/>
    <cellStyle name="Explanatory Text 4 4" xfId="2400"/>
    <cellStyle name="Explanatory Text 4 5" xfId="2401"/>
    <cellStyle name="Explanatory Text 4 6" xfId="2402"/>
    <cellStyle name="Explanatory Text 4 7" xfId="2403"/>
    <cellStyle name="Explanatory Text 5" xfId="2404"/>
    <cellStyle name="Explanatory Text 5 2" xfId="2405"/>
    <cellStyle name="Explanatory Text 6" xfId="2406"/>
    <cellStyle name="Explanatory Text 7" xfId="2407"/>
    <cellStyle name="Explanatory Text 8" xfId="2408"/>
    <cellStyle name="Explanatory Text 9" xfId="2409"/>
    <cellStyle name="Float" xfId="3821"/>
    <cellStyle name="Float 10" xfId="4024"/>
    <cellStyle name="Float 11" xfId="4025"/>
    <cellStyle name="Float 12" xfId="4026"/>
    <cellStyle name="Float 2" xfId="4027"/>
    <cellStyle name="Float 2 2" xfId="4028"/>
    <cellStyle name="Float 3" xfId="4029"/>
    <cellStyle name="Float 3 2" xfId="4030"/>
    <cellStyle name="Float 3 2 2" xfId="4031"/>
    <cellStyle name="Float 3 2 3" xfId="4032"/>
    <cellStyle name="Float 3 3" xfId="4033"/>
    <cellStyle name="Float 3 3 2" xfId="4034"/>
    <cellStyle name="Float 3 3 2 2" xfId="4035"/>
    <cellStyle name="Float 3 3 3" xfId="4036"/>
    <cellStyle name="Float 3 3 3 2" xfId="4037"/>
    <cellStyle name="Float 3 3 3 3" xfId="4038"/>
    <cellStyle name="Float 3 3 4" xfId="4039"/>
    <cellStyle name="Float 3 3 4 2" xfId="4040"/>
    <cellStyle name="Float 3 3 5" xfId="4041"/>
    <cellStyle name="Float 3 4" xfId="4042"/>
    <cellStyle name="Float 3 4 2" xfId="16054"/>
    <cellStyle name="Float 3 5" xfId="4043"/>
    <cellStyle name="Float 4" xfId="4044"/>
    <cellStyle name="Float 4 2" xfId="4045"/>
    <cellStyle name="Float 4 2 2" xfId="4046"/>
    <cellStyle name="Float 4 2 2 2" xfId="4047"/>
    <cellStyle name="Float 4 2 3" xfId="4048"/>
    <cellStyle name="Float 4 2 3 2" xfId="4049"/>
    <cellStyle name="Float 4 2 3 3" xfId="4050"/>
    <cellStyle name="Float 4 2 4" xfId="4051"/>
    <cellStyle name="Float 4 2 4 2" xfId="4052"/>
    <cellStyle name="Float 4 2 5" xfId="4053"/>
    <cellStyle name="Float 4 3" xfId="4054"/>
    <cellStyle name="Float 4 3 2" xfId="4055"/>
    <cellStyle name="Float 4 4" xfId="4056"/>
    <cellStyle name="Float 4 4 2" xfId="16053"/>
    <cellStyle name="Float 4 5" xfId="4057"/>
    <cellStyle name="Float 5" xfId="4058"/>
    <cellStyle name="Float 5 2" xfId="4059"/>
    <cellStyle name="Float 5 2 2" xfId="4060"/>
    <cellStyle name="Float 5 2 2 2" xfId="4061"/>
    <cellStyle name="Float 5 2 3" xfId="4062"/>
    <cellStyle name="Float 5 2 3 2" xfId="4063"/>
    <cellStyle name="Float 5 2 3 3" xfId="4064"/>
    <cellStyle name="Float 5 2 4" xfId="4065"/>
    <cellStyle name="Float 5 2 4 2" xfId="16052"/>
    <cellStyle name="Float 5 2 5" xfId="4066"/>
    <cellStyle name="Float 5 3" xfId="4067"/>
    <cellStyle name="Float 5 3 2" xfId="4068"/>
    <cellStyle name="Float 5 4" xfId="4069"/>
    <cellStyle name="Float 5 5" xfId="4070"/>
    <cellStyle name="Float 6" xfId="4071"/>
    <cellStyle name="Float 6 2" xfId="4072"/>
    <cellStyle name="Float 6 2 2" xfId="4073"/>
    <cellStyle name="Float 6 3" xfId="4074"/>
    <cellStyle name="Float 6 3 2" xfId="4075"/>
    <cellStyle name="Float 6 3 3" xfId="4076"/>
    <cellStyle name="Float 6 4" xfId="4077"/>
    <cellStyle name="Float 6 4 2" xfId="4078"/>
    <cellStyle name="Float 6 5" xfId="4079"/>
    <cellStyle name="Float 7" xfId="4080"/>
    <cellStyle name="Float 7 2" xfId="4081"/>
    <cellStyle name="Float 7 3" xfId="4082"/>
    <cellStyle name="Float 8" xfId="4083"/>
    <cellStyle name="Float 8 2" xfId="16051"/>
    <cellStyle name="Float 8 3" xfId="16050"/>
    <cellStyle name="Float 9" xfId="4084"/>
    <cellStyle name="Float_ADDON" xfId="4085"/>
    <cellStyle name="Gilsans" xfId="2410"/>
    <cellStyle name="Gilsansl" xfId="2411"/>
    <cellStyle name="Good" xfId="4" builtinId="26"/>
    <cellStyle name="Good 10" xfId="2412"/>
    <cellStyle name="Good 11" xfId="2413"/>
    <cellStyle name="Good 12" xfId="2414"/>
    <cellStyle name="Good 13" xfId="2415"/>
    <cellStyle name="Good 2" xfId="2416"/>
    <cellStyle name="Good 2 10" xfId="2417"/>
    <cellStyle name="Good 2 11" xfId="2418"/>
    <cellStyle name="Good 2 12" xfId="2419"/>
    <cellStyle name="Good 2 13" xfId="2420"/>
    <cellStyle name="Good 2 14" xfId="2421"/>
    <cellStyle name="Good 2 15" xfId="2422"/>
    <cellStyle name="Good 2 16" xfId="2423"/>
    <cellStyle name="Good 2 2" xfId="2424"/>
    <cellStyle name="Good 2 2 2" xfId="2425"/>
    <cellStyle name="Good 2 2 3" xfId="2426"/>
    <cellStyle name="Good 2 2 4" xfId="2427"/>
    <cellStyle name="Good 2 2 5" xfId="2428"/>
    <cellStyle name="Good 2 3" xfId="2429"/>
    <cellStyle name="Good 2 4" xfId="2430"/>
    <cellStyle name="Good 2 5" xfId="2431"/>
    <cellStyle name="Good 2 6" xfId="2432"/>
    <cellStyle name="Good 2 7" xfId="2433"/>
    <cellStyle name="Good 2 8" xfId="2434"/>
    <cellStyle name="Good 2 9" xfId="2435"/>
    <cellStyle name="Good 3" xfId="2436"/>
    <cellStyle name="Good 3 2" xfId="2437"/>
    <cellStyle name="Good 3 3" xfId="2438"/>
    <cellStyle name="Good 3 4" xfId="2439"/>
    <cellStyle name="Good 3 5" xfId="2440"/>
    <cellStyle name="Good 3 6" xfId="2441"/>
    <cellStyle name="Good 4" xfId="2442"/>
    <cellStyle name="Good 4 2" xfId="2443"/>
    <cellStyle name="Good 5" xfId="2444"/>
    <cellStyle name="Good 5 2" xfId="2445"/>
    <cellStyle name="Good 6" xfId="2446"/>
    <cellStyle name="Good 6 2" xfId="2447"/>
    <cellStyle name="Good 7" xfId="2448"/>
    <cellStyle name="Good 7 2" xfId="2449"/>
    <cellStyle name="Good 8" xfId="2450"/>
    <cellStyle name="Good 8 2" xfId="2451"/>
    <cellStyle name="Good 9" xfId="2452"/>
    <cellStyle name="Gut" xfId="3822"/>
    <cellStyle name="Heading 1 10" xfId="2453"/>
    <cellStyle name="Heading 1 11" xfId="2454"/>
    <cellStyle name="Heading 1 12" xfId="2455"/>
    <cellStyle name="Heading 1 13" xfId="2456"/>
    <cellStyle name="Heading 1 14" xfId="2457"/>
    <cellStyle name="Heading 1 15" xfId="2458"/>
    <cellStyle name="Heading 1 16" xfId="2459"/>
    <cellStyle name="Heading 1 17" xfId="2460"/>
    <cellStyle name="Heading 1 18" xfId="2461"/>
    <cellStyle name="Heading 1 19" xfId="2462"/>
    <cellStyle name="Heading 1 2" xfId="2463"/>
    <cellStyle name="Heading 1 2 10" xfId="2464"/>
    <cellStyle name="Heading 1 2 11" xfId="2465"/>
    <cellStyle name="Heading 1 2 12" xfId="2466"/>
    <cellStyle name="Heading 1 2 13" xfId="2467"/>
    <cellStyle name="Heading 1 2 14" xfId="2468"/>
    <cellStyle name="Heading 1 2 15" xfId="2469"/>
    <cellStyle name="Heading 1 2 16" xfId="2470"/>
    <cellStyle name="Heading 1 2 2" xfId="2471"/>
    <cellStyle name="Heading 1 2 2 2" xfId="2472"/>
    <cellStyle name="Heading 1 2 2 3" xfId="2473"/>
    <cellStyle name="Heading 1 2 2 4" xfId="2474"/>
    <cellStyle name="Heading 1 2 2 5" xfId="2475"/>
    <cellStyle name="Heading 1 2 3" xfId="2476"/>
    <cellStyle name="Heading 1 2 4" xfId="2477"/>
    <cellStyle name="Heading 1 2 5" xfId="2478"/>
    <cellStyle name="Heading 1 2 6" xfId="2479"/>
    <cellStyle name="Heading 1 2 7" xfId="2480"/>
    <cellStyle name="Heading 1 2 8" xfId="2481"/>
    <cellStyle name="Heading 1 2 9" xfId="2482"/>
    <cellStyle name="Heading 1 20" xfId="2483"/>
    <cellStyle name="Heading 1 21" xfId="2484"/>
    <cellStyle name="Heading 1 22" xfId="2485"/>
    <cellStyle name="Heading 1 3" xfId="2486"/>
    <cellStyle name="Heading 1 3 2" xfId="2487"/>
    <cellStyle name="Heading 1 3 3" xfId="2488"/>
    <cellStyle name="Heading 1 3 4" xfId="2489"/>
    <cellStyle name="Heading 1 3 5" xfId="2490"/>
    <cellStyle name="Heading 1 3 6" xfId="2491"/>
    <cellStyle name="Heading 1 4" xfId="2492"/>
    <cellStyle name="Heading 1 4 2" xfId="2493"/>
    <cellStyle name="Heading 1 5" xfId="2494"/>
    <cellStyle name="Heading 1 5 2" xfId="2495"/>
    <cellStyle name="Heading 1 6" xfId="2496"/>
    <cellStyle name="Heading 1 7" xfId="2497"/>
    <cellStyle name="Heading 1 8" xfId="2498"/>
    <cellStyle name="Heading 1 9" xfId="2499"/>
    <cellStyle name="Heading 2 10" xfId="2500"/>
    <cellStyle name="Heading 2 11" xfId="2501"/>
    <cellStyle name="Heading 2 12" xfId="2502"/>
    <cellStyle name="Heading 2 13" xfId="2503"/>
    <cellStyle name="Heading 2 14" xfId="2504"/>
    <cellStyle name="Heading 2 15" xfId="2505"/>
    <cellStyle name="Heading 2 16" xfId="2506"/>
    <cellStyle name="Heading 2 17" xfId="2507"/>
    <cellStyle name="Heading 2 18" xfId="2508"/>
    <cellStyle name="Heading 2 19" xfId="2509"/>
    <cellStyle name="Heading 2 2" xfId="2510"/>
    <cellStyle name="Heading 2 2 10" xfId="2511"/>
    <cellStyle name="Heading 2 2 11" xfId="2512"/>
    <cellStyle name="Heading 2 2 12" xfId="2513"/>
    <cellStyle name="Heading 2 2 13" xfId="2514"/>
    <cellStyle name="Heading 2 2 14" xfId="2515"/>
    <cellStyle name="Heading 2 2 15" xfId="2516"/>
    <cellStyle name="Heading 2 2 16" xfId="2517"/>
    <cellStyle name="Heading 2 2 2" xfId="2518"/>
    <cellStyle name="Heading 2 2 2 2" xfId="2519"/>
    <cellStyle name="Heading 2 2 2 3" xfId="2520"/>
    <cellStyle name="Heading 2 2 2 4" xfId="2521"/>
    <cellStyle name="Heading 2 2 2 5" xfId="2522"/>
    <cellStyle name="Heading 2 2 3" xfId="2523"/>
    <cellStyle name="Heading 2 2 4" xfId="2524"/>
    <cellStyle name="Heading 2 2 5" xfId="2525"/>
    <cellStyle name="Heading 2 2 6" xfId="2526"/>
    <cellStyle name="Heading 2 2 7" xfId="2527"/>
    <cellStyle name="Heading 2 2 8" xfId="2528"/>
    <cellStyle name="Heading 2 2 9" xfId="2529"/>
    <cellStyle name="Heading 2 20" xfId="2530"/>
    <cellStyle name="Heading 2 21" xfId="2531"/>
    <cellStyle name="Heading 2 22" xfId="2532"/>
    <cellStyle name="Heading 2 3" xfId="2533"/>
    <cellStyle name="Heading 2 3 2" xfId="2534"/>
    <cellStyle name="Heading 2 3 3" xfId="2535"/>
    <cellStyle name="Heading 2 3 4" xfId="2536"/>
    <cellStyle name="Heading 2 3 5" xfId="2537"/>
    <cellStyle name="Heading 2 3 6" xfId="2538"/>
    <cellStyle name="Heading 2 4" xfId="2539"/>
    <cellStyle name="Heading 2 4 2" xfId="2540"/>
    <cellStyle name="Heading 2 5" xfId="2541"/>
    <cellStyle name="Heading 2 5 2" xfId="2542"/>
    <cellStyle name="Heading 2 6" xfId="2543"/>
    <cellStyle name="Heading 2 6 2" xfId="2544"/>
    <cellStyle name="Heading 2 7" xfId="2545"/>
    <cellStyle name="Heading 2 7 2" xfId="2546"/>
    <cellStyle name="Heading 2 8" xfId="2547"/>
    <cellStyle name="Heading 2 8 2" xfId="2548"/>
    <cellStyle name="Heading 2 9" xfId="2549"/>
    <cellStyle name="Heading 3 10" xfId="2550"/>
    <cellStyle name="Heading 3 11" xfId="2551"/>
    <cellStyle name="Heading 3 12" xfId="2552"/>
    <cellStyle name="Heading 3 13" xfId="2553"/>
    <cellStyle name="Heading 3 14" xfId="2554"/>
    <cellStyle name="Heading 3 15" xfId="2555"/>
    <cellStyle name="Heading 3 16" xfId="2556"/>
    <cellStyle name="Heading 3 17" xfId="2557"/>
    <cellStyle name="Heading 3 18" xfId="2558"/>
    <cellStyle name="Heading 3 19" xfId="2559"/>
    <cellStyle name="Heading 3 2" xfId="2560"/>
    <cellStyle name="Heading 3 2 10" xfId="2561"/>
    <cellStyle name="Heading 3 2 11" xfId="2562"/>
    <cellStyle name="Heading 3 2 12" xfId="2563"/>
    <cellStyle name="Heading 3 2 13" xfId="2564"/>
    <cellStyle name="Heading 3 2 14" xfId="2565"/>
    <cellStyle name="Heading 3 2 15" xfId="2566"/>
    <cellStyle name="Heading 3 2 16" xfId="2567"/>
    <cellStyle name="Heading 3 2 2" xfId="2568"/>
    <cellStyle name="Heading 3 2 2 2" xfId="2569"/>
    <cellStyle name="Heading 3 2 2 3" xfId="2570"/>
    <cellStyle name="Heading 3 2 2 4" xfId="2571"/>
    <cellStyle name="Heading 3 2 2 5" xfId="2572"/>
    <cellStyle name="Heading 3 2 3" xfId="2573"/>
    <cellStyle name="Heading 3 2 4" xfId="2574"/>
    <cellStyle name="Heading 3 2 5" xfId="2575"/>
    <cellStyle name="Heading 3 2 6" xfId="2576"/>
    <cellStyle name="Heading 3 2 7" xfId="2577"/>
    <cellStyle name="Heading 3 2 8" xfId="2578"/>
    <cellStyle name="Heading 3 2 9" xfId="2579"/>
    <cellStyle name="Heading 3 20" xfId="2580"/>
    <cellStyle name="Heading 3 21" xfId="2581"/>
    <cellStyle name="Heading 3 22" xfId="2582"/>
    <cellStyle name="Heading 3 3" xfId="2583"/>
    <cellStyle name="Heading 3 3 2" xfId="2584"/>
    <cellStyle name="Heading 3 3 3" xfId="2585"/>
    <cellStyle name="Heading 3 3 4" xfId="2586"/>
    <cellStyle name="Heading 3 3 5" xfId="2587"/>
    <cellStyle name="Heading 3 3 6" xfId="2588"/>
    <cellStyle name="Heading 3 4" xfId="2589"/>
    <cellStyle name="Heading 3 4 2" xfId="2590"/>
    <cellStyle name="Heading 3 5" xfId="2591"/>
    <cellStyle name="Heading 3 5 2" xfId="2592"/>
    <cellStyle name="Heading 3 6" xfId="2593"/>
    <cellStyle name="Heading 3 6 2" xfId="2594"/>
    <cellStyle name="Heading 3 7" xfId="2595"/>
    <cellStyle name="Heading 3 7 2" xfId="2596"/>
    <cellStyle name="Heading 3 8" xfId="2597"/>
    <cellStyle name="Heading 3 8 2" xfId="2598"/>
    <cellStyle name="Heading 3 9" xfId="2599"/>
    <cellStyle name="Heading 4 10" xfId="2600"/>
    <cellStyle name="Heading 4 11" xfId="2601"/>
    <cellStyle name="Heading 4 12" xfId="2602"/>
    <cellStyle name="Heading 4 13" xfId="2603"/>
    <cellStyle name="Heading 4 14" xfId="2604"/>
    <cellStyle name="Heading 4 15" xfId="2605"/>
    <cellStyle name="Heading 4 16" xfId="2606"/>
    <cellStyle name="Heading 4 17" xfId="2607"/>
    <cellStyle name="Heading 4 18" xfId="2608"/>
    <cellStyle name="Heading 4 19" xfId="2609"/>
    <cellStyle name="Heading 4 2" xfId="2610"/>
    <cellStyle name="Heading 4 2 10" xfId="2611"/>
    <cellStyle name="Heading 4 2 11" xfId="2612"/>
    <cellStyle name="Heading 4 2 12" xfId="2613"/>
    <cellStyle name="Heading 4 2 13" xfId="2614"/>
    <cellStyle name="Heading 4 2 14" xfId="2615"/>
    <cellStyle name="Heading 4 2 15" xfId="2616"/>
    <cellStyle name="Heading 4 2 16" xfId="2617"/>
    <cellStyle name="Heading 4 2 2" xfId="2618"/>
    <cellStyle name="Heading 4 2 2 2" xfId="2619"/>
    <cellStyle name="Heading 4 2 2 3" xfId="2620"/>
    <cellStyle name="Heading 4 2 2 4" xfId="2621"/>
    <cellStyle name="Heading 4 2 2 5" xfId="2622"/>
    <cellStyle name="Heading 4 2 3" xfId="2623"/>
    <cellStyle name="Heading 4 2 4" xfId="2624"/>
    <cellStyle name="Heading 4 2 5" xfId="2625"/>
    <cellStyle name="Heading 4 2 6" xfId="2626"/>
    <cellStyle name="Heading 4 2 7" xfId="2627"/>
    <cellStyle name="Heading 4 2 8" xfId="2628"/>
    <cellStyle name="Heading 4 2 9" xfId="2629"/>
    <cellStyle name="Heading 4 20" xfId="2630"/>
    <cellStyle name="Heading 4 21" xfId="2631"/>
    <cellStyle name="Heading 4 22" xfId="2632"/>
    <cellStyle name="Heading 4 3" xfId="2633"/>
    <cellStyle name="Heading 4 3 2" xfId="2634"/>
    <cellStyle name="Heading 4 3 3" xfId="2635"/>
    <cellStyle name="Heading 4 3 4" xfId="2636"/>
    <cellStyle name="Heading 4 3 5" xfId="2637"/>
    <cellStyle name="Heading 4 3 6" xfId="2638"/>
    <cellStyle name="Heading 4 4" xfId="2639"/>
    <cellStyle name="Heading 4 4 2" xfId="2640"/>
    <cellStyle name="Heading 4 5" xfId="2641"/>
    <cellStyle name="Heading 4 5 2" xfId="2642"/>
    <cellStyle name="Heading 4 6" xfId="2643"/>
    <cellStyle name="Heading 4 7" xfId="2644"/>
    <cellStyle name="Heading 4 8" xfId="2645"/>
    <cellStyle name="Heading 4 9" xfId="2646"/>
    <cellStyle name="Hyperlink 2" xfId="2647"/>
    <cellStyle name="Hyperlink 2 2" xfId="2648"/>
    <cellStyle name="Hyperlink 2 3" xfId="2649"/>
    <cellStyle name="Hyperlink 2 4" xfId="27234"/>
    <cellStyle name="Hyperlink 3" xfId="39"/>
    <cellStyle name="Hyperlink 3 2" xfId="16204"/>
    <cellStyle name="Hyperlink 4" xfId="16910"/>
    <cellStyle name="iComma0" xfId="2650"/>
    <cellStyle name="iComma1" xfId="2651"/>
    <cellStyle name="iComma2" xfId="2652"/>
    <cellStyle name="iCurrency0" xfId="2653"/>
    <cellStyle name="iCurrency2" xfId="2654"/>
    <cellStyle name="iDateDM" xfId="2655"/>
    <cellStyle name="iDateDMY" xfId="2656"/>
    <cellStyle name="iDateMY" xfId="2657"/>
    <cellStyle name="iDateT24" xfId="2658"/>
    <cellStyle name="Input 10" xfId="2659"/>
    <cellStyle name="Input 10 2" xfId="16264"/>
    <cellStyle name="Input 11" xfId="2660"/>
    <cellStyle name="Input 11 2" xfId="15849"/>
    <cellStyle name="Input 12" xfId="2661"/>
    <cellStyle name="Input 13" xfId="2662"/>
    <cellStyle name="Input 14" xfId="2663"/>
    <cellStyle name="Input 15" xfId="2664"/>
    <cellStyle name="Input 16" xfId="2665"/>
    <cellStyle name="Input 17" xfId="2666"/>
    <cellStyle name="Input 18" xfId="2667"/>
    <cellStyle name="Input 19" xfId="2668"/>
    <cellStyle name="Input 2" xfId="2669"/>
    <cellStyle name="Input 2 10" xfId="2670"/>
    <cellStyle name="Input 2 11" xfId="2671"/>
    <cellStyle name="Input 2 12" xfId="2672"/>
    <cellStyle name="Input 2 13" xfId="2673"/>
    <cellStyle name="Input 2 14" xfId="2674"/>
    <cellStyle name="Input 2 15" xfId="2675"/>
    <cellStyle name="Input 2 16" xfId="2676"/>
    <cellStyle name="Input 2 17" xfId="2677"/>
    <cellStyle name="Input 2 18" xfId="2678"/>
    <cellStyle name="Input 2 2" xfId="2679"/>
    <cellStyle name="Input 2 2 2" xfId="2680"/>
    <cellStyle name="Input 2 2 3" xfId="2681"/>
    <cellStyle name="Input 2 2 4" xfId="2682"/>
    <cellStyle name="Input 2 2 5" xfId="2683"/>
    <cellStyle name="Input 2 3" xfId="2684"/>
    <cellStyle name="Input 2 4" xfId="2685"/>
    <cellStyle name="Input 2 5" xfId="2686"/>
    <cellStyle name="Input 2 6" xfId="2687"/>
    <cellStyle name="Input 2 7" xfId="2688"/>
    <cellStyle name="Input 2 8" xfId="2689"/>
    <cellStyle name="Input 2 9" xfId="2690"/>
    <cellStyle name="Input 20" xfId="2691"/>
    <cellStyle name="Input 21" xfId="2692"/>
    <cellStyle name="Input 22" xfId="2693"/>
    <cellStyle name="Input 23" xfId="2694"/>
    <cellStyle name="Input 24" xfId="2695"/>
    <cellStyle name="Input 25" xfId="2696"/>
    <cellStyle name="Input 3" xfId="2697"/>
    <cellStyle name="Input 3 10" xfId="16630"/>
    <cellStyle name="Input 3 11" xfId="16109"/>
    <cellStyle name="Input 3 12" xfId="16579"/>
    <cellStyle name="Input 3 13" xfId="16836"/>
    <cellStyle name="Input 3 14" xfId="16731"/>
    <cellStyle name="Input 3 15" xfId="16049"/>
    <cellStyle name="Input 3 16" xfId="16048"/>
    <cellStyle name="Input 3 17" xfId="16371"/>
    <cellStyle name="Input 3 2" xfId="2698"/>
    <cellStyle name="Input 3 2 10" xfId="16857"/>
    <cellStyle name="Input 3 2 11" xfId="17108"/>
    <cellStyle name="Input 3 2 12" xfId="16644"/>
    <cellStyle name="Input 3 2 13" xfId="16047"/>
    <cellStyle name="Input 3 2 14" xfId="16046"/>
    <cellStyle name="Input 3 2 15" xfId="16715"/>
    <cellStyle name="Input 3 2 2" xfId="4086"/>
    <cellStyle name="Input 3 2 2 2" xfId="15505"/>
    <cellStyle name="Input 3 2 3" xfId="16846"/>
    <cellStyle name="Input 3 2 4" xfId="17010"/>
    <cellStyle name="Input 3 2 5" xfId="16354"/>
    <cellStyle name="Input 3 2 6" xfId="15800"/>
    <cellStyle name="Input 3 2 7" xfId="16304"/>
    <cellStyle name="Input 3 2 8" xfId="16561"/>
    <cellStyle name="Input 3 2 9" xfId="16454"/>
    <cellStyle name="Input 3 3" xfId="2699"/>
    <cellStyle name="Input 3 3 10" xfId="16582"/>
    <cellStyle name="Input 3 3 11" xfId="16843"/>
    <cellStyle name="Input 3 3 12" xfId="16364"/>
    <cellStyle name="Input 3 3 13" xfId="16045"/>
    <cellStyle name="Input 3 3 14" xfId="16044"/>
    <cellStyle name="Input 3 3 15" xfId="16440"/>
    <cellStyle name="Input 3 3 2" xfId="15504"/>
    <cellStyle name="Input 3 3 3" xfId="16574"/>
    <cellStyle name="Input 3 3 4" xfId="16743"/>
    <cellStyle name="Input 3 3 5" xfId="16994"/>
    <cellStyle name="Input 3 3 6" xfId="16108"/>
    <cellStyle name="Input 3 3 7" xfId="16107"/>
    <cellStyle name="Input 3 3 8" xfId="16106"/>
    <cellStyle name="Input 3 3 9" xfId="16105"/>
    <cellStyle name="Input 3 4" xfId="2700"/>
    <cellStyle name="Input 3 4 2" xfId="16104"/>
    <cellStyle name="Input 3 5" xfId="2701"/>
    <cellStyle name="Input 3 5 2" xfId="16103"/>
    <cellStyle name="Input 3 6" xfId="2702"/>
    <cellStyle name="Input 3 6 2" xfId="16102"/>
    <cellStyle name="Input 3 7" xfId="2703"/>
    <cellStyle name="Input 3 7 2" xfId="16101"/>
    <cellStyle name="Input 3 8" xfId="2704"/>
    <cellStyle name="Input 3 8 2" xfId="16100"/>
    <cellStyle name="Input 3 9" xfId="16099"/>
    <cellStyle name="Input 4" xfId="2705"/>
    <cellStyle name="Input 4 2" xfId="2706"/>
    <cellStyle name="Input 4 3" xfId="2707"/>
    <cellStyle name="Input 4 4" xfId="2708"/>
    <cellStyle name="Input 4 5" xfId="15574"/>
    <cellStyle name="Input 5" xfId="2709"/>
    <cellStyle name="Input 5 2" xfId="2710"/>
    <cellStyle name="Input 5 3" xfId="2711"/>
    <cellStyle name="Input 5 4" xfId="2712"/>
    <cellStyle name="Input 5 5" xfId="16288"/>
    <cellStyle name="Input 6" xfId="2713"/>
    <cellStyle name="Input 6 2" xfId="2714"/>
    <cellStyle name="Input 6 3" xfId="2715"/>
    <cellStyle name="Input 6 4" xfId="16180"/>
    <cellStyle name="Input 7" xfId="2716"/>
    <cellStyle name="Input 7 2" xfId="2717"/>
    <cellStyle name="Input 7 3" xfId="16164"/>
    <cellStyle name="Input 8" xfId="2718"/>
    <cellStyle name="Input 8 2" xfId="2719"/>
    <cellStyle name="Input 8 3" xfId="16308"/>
    <cellStyle name="Input 9" xfId="2720"/>
    <cellStyle name="Input 9 2" xfId="16566"/>
    <cellStyle name="Insatisfaisant" xfId="4087"/>
    <cellStyle name="iPercent0" xfId="2721"/>
    <cellStyle name="iPercent1" xfId="2722"/>
    <cellStyle name="iTextB" xfId="2723"/>
    <cellStyle name="iTextCen" xfId="2724"/>
    <cellStyle name="iTextGen" xfId="2725"/>
    <cellStyle name="iTextGenProt" xfId="2726"/>
    <cellStyle name="iTextGenWrap" xfId="2727"/>
    <cellStyle name="iTextI" xfId="2728"/>
    <cellStyle name="iTextSm" xfId="2729"/>
    <cellStyle name="iTextSm 2" xfId="2730"/>
    <cellStyle name="iTextSm 3" xfId="2731"/>
    <cellStyle name="iTextSm_Sheet2" xfId="2732"/>
    <cellStyle name="iTextU" xfId="2733"/>
    <cellStyle name="Komma 5" xfId="26273"/>
    <cellStyle name="Komma 5 2" xfId="26274"/>
    <cellStyle name="Komma 5 2 2" xfId="26505"/>
    <cellStyle name="Komma 5 2 3" xfId="26736"/>
    <cellStyle name="Komma 5 3" xfId="26504"/>
    <cellStyle name="Komma 5 3 2" xfId="26770"/>
    <cellStyle name="Komma 5 4" xfId="26735"/>
    <cellStyle name="Komma 5 4 2" xfId="26769"/>
    <cellStyle name="Komma 5 5" xfId="26768"/>
    <cellStyle name="Komma 5 6" xfId="26915"/>
    <cellStyle name="Komma 5 7" xfId="26759"/>
    <cellStyle name="Lien hypertexte 2" xfId="4088"/>
    <cellStyle name="Linked Cell 10" xfId="2734"/>
    <cellStyle name="Linked Cell 11" xfId="2735"/>
    <cellStyle name="Linked Cell 12" xfId="2736"/>
    <cellStyle name="Linked Cell 13" xfId="2737"/>
    <cellStyle name="Linked Cell 2" xfId="2738"/>
    <cellStyle name="Linked Cell 2 10" xfId="2739"/>
    <cellStyle name="Linked Cell 2 11" xfId="2740"/>
    <cellStyle name="Linked Cell 2 12" xfId="2741"/>
    <cellStyle name="Linked Cell 2 13" xfId="2742"/>
    <cellStyle name="Linked Cell 2 14" xfId="2743"/>
    <cellStyle name="Linked Cell 2 15" xfId="2744"/>
    <cellStyle name="Linked Cell 2 16" xfId="2745"/>
    <cellStyle name="Linked Cell 2 2" xfId="2746"/>
    <cellStyle name="Linked Cell 2 2 2" xfId="2747"/>
    <cellStyle name="Linked Cell 2 2 3" xfId="2748"/>
    <cellStyle name="Linked Cell 2 2 4" xfId="2749"/>
    <cellStyle name="Linked Cell 2 2 5" xfId="2750"/>
    <cellStyle name="Linked Cell 2 3" xfId="2751"/>
    <cellStyle name="Linked Cell 2 4" xfId="2752"/>
    <cellStyle name="Linked Cell 2 5" xfId="2753"/>
    <cellStyle name="Linked Cell 2 6" xfId="2754"/>
    <cellStyle name="Linked Cell 2 7" xfId="2755"/>
    <cellStyle name="Linked Cell 2 8" xfId="2756"/>
    <cellStyle name="Linked Cell 2 9" xfId="2757"/>
    <cellStyle name="Linked Cell 3" xfId="2758"/>
    <cellStyle name="Linked Cell 3 2" xfId="2759"/>
    <cellStyle name="Linked Cell 3 3" xfId="2760"/>
    <cellStyle name="Linked Cell 3 4" xfId="2761"/>
    <cellStyle name="Linked Cell 3 5" xfId="2762"/>
    <cellStyle name="Linked Cell 3 6" xfId="2763"/>
    <cellStyle name="Linked Cell 4" xfId="2764"/>
    <cellStyle name="Linked Cell 4 2" xfId="2765"/>
    <cellStyle name="Linked Cell 5" xfId="2766"/>
    <cellStyle name="Linked Cell 5 2" xfId="2767"/>
    <cellStyle name="Linked Cell 6" xfId="2768"/>
    <cellStyle name="Linked Cell 7" xfId="2769"/>
    <cellStyle name="Linked Cell 8" xfId="2770"/>
    <cellStyle name="Linked Cell 9" xfId="2771"/>
    <cellStyle name="Migliaia_tab emissioni" xfId="4089"/>
    <cellStyle name="Neutral 10" xfId="2772"/>
    <cellStyle name="Neutral 11" xfId="2773"/>
    <cellStyle name="Neutral 12" xfId="2774"/>
    <cellStyle name="Neutral 13" xfId="2775"/>
    <cellStyle name="Neutral 2" xfId="2776"/>
    <cellStyle name="Neutral 2 10" xfId="2777"/>
    <cellStyle name="Neutral 2 11" xfId="2778"/>
    <cellStyle name="Neutral 2 12" xfId="2779"/>
    <cellStyle name="Neutral 2 13" xfId="2780"/>
    <cellStyle name="Neutral 2 14" xfId="2781"/>
    <cellStyle name="Neutral 2 15" xfId="2782"/>
    <cellStyle name="Neutral 2 16" xfId="2783"/>
    <cellStyle name="Neutral 2 2" xfId="2784"/>
    <cellStyle name="Neutral 2 2 2" xfId="2785"/>
    <cellStyle name="Neutral 2 2 3" xfId="2786"/>
    <cellStyle name="Neutral 2 2 4" xfId="2787"/>
    <cellStyle name="Neutral 2 2 5" xfId="2788"/>
    <cellStyle name="Neutral 2 3" xfId="2789"/>
    <cellStyle name="Neutral 2 4" xfId="2790"/>
    <cellStyle name="Neutral 2 5" xfId="2791"/>
    <cellStyle name="Neutral 2 6" xfId="2792"/>
    <cellStyle name="Neutral 2 7" xfId="2793"/>
    <cellStyle name="Neutral 2 8" xfId="2794"/>
    <cellStyle name="Neutral 2 9" xfId="2795"/>
    <cellStyle name="Neutral 3" xfId="2796"/>
    <cellStyle name="Neutral 3 2" xfId="2797"/>
    <cellStyle name="Neutral 3 3" xfId="2798"/>
    <cellStyle name="Neutral 3 4" xfId="2799"/>
    <cellStyle name="Neutral 3 5" xfId="2800"/>
    <cellStyle name="Neutral 3 6" xfId="2801"/>
    <cellStyle name="Neutral 3 7" xfId="16098"/>
    <cellStyle name="Neutral 4" xfId="2802"/>
    <cellStyle name="Neutral 4 2" xfId="2803"/>
    <cellStyle name="Neutral 5" xfId="2804"/>
    <cellStyle name="Neutral 5 2" xfId="2805"/>
    <cellStyle name="Neutral 6" xfId="2806"/>
    <cellStyle name="Neutral 6 2" xfId="2807"/>
    <cellStyle name="Neutral 7" xfId="2808"/>
    <cellStyle name="Neutral 7 2" xfId="2809"/>
    <cellStyle name="Neutral 8" xfId="2810"/>
    <cellStyle name="Neutral 8 2" xfId="2811"/>
    <cellStyle name="Neutral 9" xfId="2812"/>
    <cellStyle name="Neutre" xfId="4090"/>
    <cellStyle name="Nick's Standard" xfId="2813"/>
    <cellStyle name="Normal" xfId="0" builtinId="0"/>
    <cellStyle name="Normal 10" xfId="5"/>
    <cellStyle name="Normal 10 2" xfId="85"/>
    <cellStyle name="Normal 10 2 2" xfId="8081"/>
    <cellStyle name="Normal 10 2 2 2" xfId="10300"/>
    <cellStyle name="Normal 10 2 2 2 2" xfId="20863"/>
    <cellStyle name="Normal 10 2 2 3" xfId="12519"/>
    <cellStyle name="Normal 10 2 2 3 2" xfId="23082"/>
    <cellStyle name="Normal 10 2 2 4" xfId="14738"/>
    <cellStyle name="Normal 10 2 2 4 2" xfId="25301"/>
    <cellStyle name="Normal 10 2 2 5" xfId="18644"/>
    <cellStyle name="Normal 10 2 3" xfId="7348"/>
    <cellStyle name="Normal 10 2 3 2" xfId="9567"/>
    <cellStyle name="Normal 10 2 3 2 2" xfId="20130"/>
    <cellStyle name="Normal 10 2 3 3" xfId="11786"/>
    <cellStyle name="Normal 10 2 3 3 2" xfId="22349"/>
    <cellStyle name="Normal 10 2 3 4" xfId="14005"/>
    <cellStyle name="Normal 10 2 3 4 2" xfId="24568"/>
    <cellStyle name="Normal 10 2 3 5" xfId="17911"/>
    <cellStyle name="Normal 10 2 4" xfId="8824"/>
    <cellStyle name="Normal 10 2 4 2" xfId="19387"/>
    <cellStyle name="Normal 10 2 5" xfId="11043"/>
    <cellStyle name="Normal 10 2 5 2" xfId="21606"/>
    <cellStyle name="Normal 10 2 6" xfId="13262"/>
    <cellStyle name="Normal 10 2 6 2" xfId="23825"/>
    <cellStyle name="Normal 10 2 7" xfId="16043"/>
    <cellStyle name="Normal 10 2 8" xfId="17162"/>
    <cellStyle name="Normal 10 3" xfId="16042"/>
    <cellStyle name="Normal 10 5" xfId="27247"/>
    <cellStyle name="Normal 11" xfId="35"/>
    <cellStyle name="Normal 11 10" xfId="15798"/>
    <cellStyle name="Normal 11 10 2" xfId="16041"/>
    <cellStyle name="Normal 11 10 2 2" xfId="16040"/>
    <cellStyle name="Normal 11 10 3" xfId="16039"/>
    <cellStyle name="Normal 11 10 3 2" xfId="16038"/>
    <cellStyle name="Normal 11 10 4" xfId="16037"/>
    <cellStyle name="Normal 11 10 4 2" xfId="16036"/>
    <cellStyle name="Normal 11 10 5" xfId="16035"/>
    <cellStyle name="Normal 11 10 5 2" xfId="16034"/>
    <cellStyle name="Normal 11 10 6" xfId="16033"/>
    <cellStyle name="Normal 11 2" xfId="2814"/>
    <cellStyle name="Normal 11 2 10" xfId="17833"/>
    <cellStyle name="Normal 11 2 2" xfId="4091"/>
    <cellStyle name="Normal 11 2 2 2" xfId="4092"/>
    <cellStyle name="Normal 11 2 3" xfId="4093"/>
    <cellStyle name="Normal 11 2 3 2" xfId="4094"/>
    <cellStyle name="Normal 11 2 3 2 2" xfId="16032"/>
    <cellStyle name="Normal 11 2 3 3" xfId="8810"/>
    <cellStyle name="Normal 11 2 3 3 2" xfId="11029"/>
    <cellStyle name="Normal 11 2 3 3 2 2" xfId="21592"/>
    <cellStyle name="Normal 11 2 3 3 3" xfId="13248"/>
    <cellStyle name="Normal 11 2 3 3 3 2" xfId="23811"/>
    <cellStyle name="Normal 11 2 3 3 4" xfId="15467"/>
    <cellStyle name="Normal 11 2 3 3 4 2" xfId="26030"/>
    <cellStyle name="Normal 11 2 3 3 5" xfId="19373"/>
    <cellStyle name="Normal 11 2 3 4" xfId="9553"/>
    <cellStyle name="Normal 11 2 3 4 2" xfId="20116"/>
    <cellStyle name="Normal 11 2 3 5" xfId="11772"/>
    <cellStyle name="Normal 11 2 3 5 2" xfId="22335"/>
    <cellStyle name="Normal 11 2 3 6" xfId="13991"/>
    <cellStyle name="Normal 11 2 3 6 2" xfId="24554"/>
    <cellStyle name="Normal 11 2 3 7" xfId="17891"/>
    <cellStyle name="Normal 11 2 4" xfId="4095"/>
    <cellStyle name="Normal 11 2 5" xfId="8752"/>
    <cellStyle name="Normal 11 2 5 2" xfId="10971"/>
    <cellStyle name="Normal 11 2 5 2 2" xfId="21534"/>
    <cellStyle name="Normal 11 2 5 3" xfId="13190"/>
    <cellStyle name="Normal 11 2 5 3 2" xfId="23753"/>
    <cellStyle name="Normal 11 2 5 4" xfId="15409"/>
    <cellStyle name="Normal 11 2 5 4 2" xfId="25972"/>
    <cellStyle name="Normal 11 2 5 5" xfId="19315"/>
    <cellStyle name="Normal 11 2 6" xfId="8019"/>
    <cellStyle name="Normal 11 2 6 2" xfId="10238"/>
    <cellStyle name="Normal 11 2 6 2 2" xfId="20801"/>
    <cellStyle name="Normal 11 2 6 3" xfId="12457"/>
    <cellStyle name="Normal 11 2 6 3 2" xfId="23020"/>
    <cellStyle name="Normal 11 2 6 4" xfId="14676"/>
    <cellStyle name="Normal 11 2 6 4 2" xfId="25239"/>
    <cellStyle name="Normal 11 2 6 5" xfId="18582"/>
    <cellStyle name="Normal 11 2 7" xfId="9495"/>
    <cellStyle name="Normal 11 2 7 2" xfId="20058"/>
    <cellStyle name="Normal 11 2 8" xfId="11714"/>
    <cellStyle name="Normal 11 2 8 2" xfId="22277"/>
    <cellStyle name="Normal 11 2 9" xfId="13933"/>
    <cellStyle name="Normal 11 2 9 2" xfId="24496"/>
    <cellStyle name="Normal 11 3" xfId="4096"/>
    <cellStyle name="Normal 11 3 2" xfId="4097"/>
    <cellStyle name="Normal 11 3 2 2" xfId="4098"/>
    <cellStyle name="Normal 11 3 2 2 2" xfId="8812"/>
    <cellStyle name="Normal 11 3 2 2 2 2" xfId="11031"/>
    <cellStyle name="Normal 11 3 2 2 2 2 2" xfId="21594"/>
    <cellStyle name="Normal 11 3 2 2 2 3" xfId="13250"/>
    <cellStyle name="Normal 11 3 2 2 2 3 2" xfId="23813"/>
    <cellStyle name="Normal 11 3 2 2 2 4" xfId="15469"/>
    <cellStyle name="Normal 11 3 2 2 2 4 2" xfId="26032"/>
    <cellStyle name="Normal 11 3 2 2 2 5" xfId="19375"/>
    <cellStyle name="Normal 11 3 2 2 3" xfId="9555"/>
    <cellStyle name="Normal 11 3 2 2 3 2" xfId="20118"/>
    <cellStyle name="Normal 11 3 2 2 4" xfId="11774"/>
    <cellStyle name="Normal 11 3 2 2 4 2" xfId="22337"/>
    <cellStyle name="Normal 11 3 2 2 5" xfId="13993"/>
    <cellStyle name="Normal 11 3 2 2 5 2" xfId="24556"/>
    <cellStyle name="Normal 11 3 2 2 6" xfId="17893"/>
    <cellStyle name="Normal 11 3 2 3" xfId="8811"/>
    <cellStyle name="Normal 11 3 2 3 2" xfId="11030"/>
    <cellStyle name="Normal 11 3 2 3 2 2" xfId="21593"/>
    <cellStyle name="Normal 11 3 2 3 3" xfId="13249"/>
    <cellStyle name="Normal 11 3 2 3 3 2" xfId="23812"/>
    <cellStyle name="Normal 11 3 2 3 4" xfId="15468"/>
    <cellStyle name="Normal 11 3 2 3 4 2" xfId="26031"/>
    <cellStyle name="Normal 11 3 2 3 5" xfId="19374"/>
    <cellStyle name="Normal 11 3 2 4" xfId="9554"/>
    <cellStyle name="Normal 11 3 2 4 2" xfId="16031"/>
    <cellStyle name="Normal 11 3 2 4 3" xfId="20117"/>
    <cellStyle name="Normal 11 3 2 5" xfId="11773"/>
    <cellStyle name="Normal 11 3 2 5 2" xfId="16030"/>
    <cellStyle name="Normal 11 3 2 5 3" xfId="22336"/>
    <cellStyle name="Normal 11 3 2 6" xfId="13992"/>
    <cellStyle name="Normal 11 3 2 6 2" xfId="16029"/>
    <cellStyle name="Normal 11 3 2 6 3" xfId="24555"/>
    <cellStyle name="Normal 11 3 2 7" xfId="16028"/>
    <cellStyle name="Normal 11 3 2 8" xfId="15797"/>
    <cellStyle name="Normal 11 3 2 9" xfId="17892"/>
    <cellStyle name="Normal 11 3 3" xfId="4099"/>
    <cellStyle name="Normal 11 3 4" xfId="4100"/>
    <cellStyle name="Normal 11 4" xfId="4101"/>
    <cellStyle name="Normal 11 4 2" xfId="4102"/>
    <cellStyle name="Normal 11 4 3" xfId="4103"/>
    <cellStyle name="Normal 11 5" xfId="4104"/>
    <cellStyle name="Normal 11 5 2" xfId="4105"/>
    <cellStyle name="Normal 11 5 2 2" xfId="8813"/>
    <cellStyle name="Normal 11 5 2 2 2" xfId="11032"/>
    <cellStyle name="Normal 11 5 2 2 2 2" xfId="21595"/>
    <cellStyle name="Normal 11 5 2 2 3" xfId="13251"/>
    <cellStyle name="Normal 11 5 2 2 3 2" xfId="23814"/>
    <cellStyle name="Normal 11 5 2 2 4" xfId="15470"/>
    <cellStyle name="Normal 11 5 2 2 4 2" xfId="26033"/>
    <cellStyle name="Normal 11 5 2 2 5" xfId="19376"/>
    <cellStyle name="Normal 11 5 2 3" xfId="9556"/>
    <cellStyle name="Normal 11 5 2 3 2" xfId="16026"/>
    <cellStyle name="Normal 11 5 2 3 3" xfId="20119"/>
    <cellStyle name="Normal 11 5 2 4" xfId="11775"/>
    <cellStyle name="Normal 11 5 2 4 2" xfId="22338"/>
    <cellStyle name="Normal 11 5 2 5" xfId="13994"/>
    <cellStyle name="Normal 11 5 2 5 2" xfId="24557"/>
    <cellStyle name="Normal 11 5 2 6" xfId="17894"/>
    <cellStyle name="Normal 11 5 3" xfId="16025"/>
    <cellStyle name="Normal 11 5 3 2" xfId="15846"/>
    <cellStyle name="Normal 11 5 4" xfId="16024"/>
    <cellStyle name="Normal 11 5 4 2" xfId="16023"/>
    <cellStyle name="Normal 11 5 5" xfId="16022"/>
    <cellStyle name="Normal 11 5 5 2" xfId="16021"/>
    <cellStyle name="Normal 11 5 6" xfId="16020"/>
    <cellStyle name="Normal 11 5 7" xfId="16019"/>
    <cellStyle name="Normal 11 5 8" xfId="16027"/>
    <cellStyle name="Normal 11 6" xfId="4106"/>
    <cellStyle name="Normal 11 7" xfId="16018"/>
    <cellStyle name="Normal 12" xfId="2815"/>
    <cellStyle name="Normal 12 2" xfId="4107"/>
    <cellStyle name="Normal 12 2 2" xfId="8814"/>
    <cellStyle name="Normal 12 2 2 2" xfId="11033"/>
    <cellStyle name="Normal 12 2 2 2 2" xfId="21596"/>
    <cellStyle name="Normal 12 2 2 3" xfId="13252"/>
    <cellStyle name="Normal 12 2 2 3 2" xfId="23815"/>
    <cellStyle name="Normal 12 2 2 4" xfId="15471"/>
    <cellStyle name="Normal 12 2 2 4 2" xfId="26034"/>
    <cellStyle name="Normal 12 2 2 5" xfId="19377"/>
    <cellStyle name="Normal 12 2 3" xfId="9557"/>
    <cellStyle name="Normal 12 2 3 2" xfId="20120"/>
    <cellStyle name="Normal 12 2 4" xfId="11776"/>
    <cellStyle name="Normal 12 2 4 2" xfId="22339"/>
    <cellStyle name="Normal 12 2 5" xfId="13995"/>
    <cellStyle name="Normal 12 2 5 2" xfId="24558"/>
    <cellStyle name="Normal 12 2 6" xfId="17895"/>
    <cellStyle name="Normal 12 3" xfId="8753"/>
    <cellStyle name="Normal 12 3 2" xfId="10972"/>
    <cellStyle name="Normal 12 3 2 2" xfId="16015"/>
    <cellStyle name="Normal 12 3 2 3" xfId="21535"/>
    <cellStyle name="Normal 12 3 3" xfId="13191"/>
    <cellStyle name="Normal 12 3 3 2" xfId="23754"/>
    <cellStyle name="Normal 12 3 4" xfId="15410"/>
    <cellStyle name="Normal 12 3 4 2" xfId="25973"/>
    <cellStyle name="Normal 12 3 5" xfId="16016"/>
    <cellStyle name="Normal 12 3 6" xfId="19316"/>
    <cellStyle name="Normal 12 4" xfId="8020"/>
    <cellStyle name="Normal 12 4 2" xfId="10239"/>
    <cellStyle name="Normal 12 4 2 2" xfId="16013"/>
    <cellStyle name="Normal 12 4 2 3" xfId="20802"/>
    <cellStyle name="Normal 12 4 3" xfId="12458"/>
    <cellStyle name="Normal 12 4 3 2" xfId="23021"/>
    <cellStyle name="Normal 12 4 4" xfId="14677"/>
    <cellStyle name="Normal 12 4 4 2" xfId="25240"/>
    <cellStyle name="Normal 12 4 5" xfId="16014"/>
    <cellStyle name="Normal 12 4 6" xfId="18583"/>
    <cellStyle name="Normal 12 5" xfId="9496"/>
    <cellStyle name="Normal 12 5 2" xfId="16011"/>
    <cellStyle name="Normal 12 5 3" xfId="16012"/>
    <cellStyle name="Normal 12 5 4" xfId="20059"/>
    <cellStyle name="Normal 12 6" xfId="11715"/>
    <cellStyle name="Normal 12 6 2" xfId="16009"/>
    <cellStyle name="Normal 12 6 3" xfId="16010"/>
    <cellStyle name="Normal 12 6 4" xfId="22278"/>
    <cellStyle name="Normal 12 7" xfId="13934"/>
    <cellStyle name="Normal 12 7 2" xfId="16008"/>
    <cellStyle name="Normal 12 7 3" xfId="24497"/>
    <cellStyle name="Normal 12 8" xfId="16017"/>
    <cellStyle name="Normal 12 9" xfId="17834"/>
    <cellStyle name="Normal 13" xfId="2816"/>
    <cellStyle name="Normal 13 2" xfId="8754"/>
    <cellStyle name="Normal 13 2 2" xfId="10973"/>
    <cellStyle name="Normal 13 2 2 2" xfId="21536"/>
    <cellStyle name="Normal 13 2 3" xfId="13192"/>
    <cellStyle name="Normal 13 2 3 2" xfId="23755"/>
    <cellStyle name="Normal 13 2 4" xfId="15411"/>
    <cellStyle name="Normal 13 2 4 2" xfId="25974"/>
    <cellStyle name="Normal 13 2 5" xfId="16007"/>
    <cellStyle name="Normal 13 2 6" xfId="19317"/>
    <cellStyle name="Normal 13 3" xfId="8021"/>
    <cellStyle name="Normal 13 3 2" xfId="10240"/>
    <cellStyle name="Normal 13 3 2 2" xfId="20803"/>
    <cellStyle name="Normal 13 3 3" xfId="12459"/>
    <cellStyle name="Normal 13 3 3 2" xfId="23022"/>
    <cellStyle name="Normal 13 3 4" xfId="14678"/>
    <cellStyle name="Normal 13 3 4 2" xfId="25241"/>
    <cellStyle name="Normal 13 3 5" xfId="16006"/>
    <cellStyle name="Normal 13 3 6" xfId="18584"/>
    <cellStyle name="Normal 13 4" xfId="9497"/>
    <cellStyle name="Normal 13 4 2" xfId="16005"/>
    <cellStyle name="Normal 13 4 3" xfId="20060"/>
    <cellStyle name="Normal 13 5" xfId="11716"/>
    <cellStyle name="Normal 13 5 2" xfId="22279"/>
    <cellStyle name="Normal 13 6" xfId="13935"/>
    <cellStyle name="Normal 13 6 2" xfId="24498"/>
    <cellStyle name="Normal 13 7" xfId="16672"/>
    <cellStyle name="Normal 13 8" xfId="17835"/>
    <cellStyle name="Normal 14" xfId="2817"/>
    <cellStyle name="Normal 14 2" xfId="8755"/>
    <cellStyle name="Normal 14 2 2" xfId="10974"/>
    <cellStyle name="Normal 14 2 2 2" xfId="21537"/>
    <cellStyle name="Normal 14 2 3" xfId="13193"/>
    <cellStyle name="Normal 14 2 3 2" xfId="23756"/>
    <cellStyle name="Normal 14 2 4" xfId="15412"/>
    <cellStyle name="Normal 14 2 4 2" xfId="25975"/>
    <cellStyle name="Normal 14 2 5" xfId="16004"/>
    <cellStyle name="Normal 14 2 6" xfId="19318"/>
    <cellStyle name="Normal 14 3" xfId="8022"/>
    <cellStyle name="Normal 14 3 2" xfId="10241"/>
    <cellStyle name="Normal 14 3 2 2" xfId="20804"/>
    <cellStyle name="Normal 14 3 3" xfId="12460"/>
    <cellStyle name="Normal 14 3 3 2" xfId="23023"/>
    <cellStyle name="Normal 14 3 4" xfId="14679"/>
    <cellStyle name="Normal 14 3 4 2" xfId="25242"/>
    <cellStyle name="Normal 14 3 5" xfId="16003"/>
    <cellStyle name="Normal 14 3 6" xfId="18585"/>
    <cellStyle name="Normal 14 4" xfId="9498"/>
    <cellStyle name="Normal 14 4 2" xfId="20061"/>
    <cellStyle name="Normal 14 5" xfId="11717"/>
    <cellStyle name="Normal 14 5 2" xfId="22280"/>
    <cellStyle name="Normal 14 6" xfId="13936"/>
    <cellStyle name="Normal 14 6 2" xfId="24499"/>
    <cellStyle name="Normal 14 7" xfId="15845"/>
    <cellStyle name="Normal 14 8" xfId="17836"/>
    <cellStyle name="Normal 15" xfId="2818"/>
    <cellStyle name="Normal 15 2" xfId="8756"/>
    <cellStyle name="Normal 15 2 2" xfId="10975"/>
    <cellStyle name="Normal 15 2 2 2" xfId="21538"/>
    <cellStyle name="Normal 15 2 3" xfId="13194"/>
    <cellStyle name="Normal 15 2 3 2" xfId="23757"/>
    <cellStyle name="Normal 15 2 4" xfId="15413"/>
    <cellStyle name="Normal 15 2 4 2" xfId="25976"/>
    <cellStyle name="Normal 15 2 5" xfId="19319"/>
    <cellStyle name="Normal 15 3" xfId="8023"/>
    <cellStyle name="Normal 15 3 2" xfId="10242"/>
    <cellStyle name="Normal 15 3 2 2" xfId="20805"/>
    <cellStyle name="Normal 15 3 3" xfId="12461"/>
    <cellStyle name="Normal 15 3 3 2" xfId="23024"/>
    <cellStyle name="Normal 15 3 4" xfId="14680"/>
    <cellStyle name="Normal 15 3 4 2" xfId="25243"/>
    <cellStyle name="Normal 15 3 5" xfId="18586"/>
    <cellStyle name="Normal 15 4" xfId="9499"/>
    <cellStyle name="Normal 15 4 2" xfId="20062"/>
    <cellStyle name="Normal 15 5" xfId="11718"/>
    <cellStyle name="Normal 15 5 2" xfId="22281"/>
    <cellStyle name="Normal 15 6" xfId="13937"/>
    <cellStyle name="Normal 15 6 2" xfId="24500"/>
    <cellStyle name="Normal 15 7" xfId="17837"/>
    <cellStyle name="Normal 16" xfId="2819"/>
    <cellStyle name="Normal 16 2" xfId="16001"/>
    <cellStyle name="Normal 16 3" xfId="16002"/>
    <cellStyle name="Normal 17" xfId="2820"/>
    <cellStyle name="Normal 17 2" xfId="15999"/>
    <cellStyle name="Normal 17 3" xfId="16000"/>
    <cellStyle name="Normal 18" xfId="2821"/>
    <cellStyle name="Normal 18 2" xfId="15997"/>
    <cellStyle name="Normal 18 3" xfId="15998"/>
    <cellStyle name="Normal 19" xfId="2822"/>
    <cellStyle name="Normal 2" xfId="6"/>
    <cellStyle name="Normal 2 10" xfId="2823"/>
    <cellStyle name="Normal 2 10 2" xfId="8757"/>
    <cellStyle name="Normal 2 10 2 2" xfId="10976"/>
    <cellStyle name="Normal 2 10 2 2 2" xfId="21539"/>
    <cellStyle name="Normal 2 10 2 3" xfId="13195"/>
    <cellStyle name="Normal 2 10 2 3 2" xfId="23758"/>
    <cellStyle name="Normal 2 10 2 4" xfId="15414"/>
    <cellStyle name="Normal 2 10 2 4 2" xfId="25977"/>
    <cellStyle name="Normal 2 10 2 5" xfId="19320"/>
    <cellStyle name="Normal 2 10 3" xfId="8024"/>
    <cellStyle name="Normal 2 10 3 2" xfId="10243"/>
    <cellStyle name="Normal 2 10 3 2 2" xfId="20806"/>
    <cellStyle name="Normal 2 10 3 3" xfId="12462"/>
    <cellStyle name="Normal 2 10 3 3 2" xfId="23025"/>
    <cellStyle name="Normal 2 10 3 4" xfId="14681"/>
    <cellStyle name="Normal 2 10 3 4 2" xfId="25244"/>
    <cellStyle name="Normal 2 10 3 5" xfId="18587"/>
    <cellStyle name="Normal 2 10 4" xfId="9500"/>
    <cellStyle name="Normal 2 10 4 2" xfId="20063"/>
    <cellStyle name="Normal 2 10 5" xfId="11719"/>
    <cellStyle name="Normal 2 10 5 2" xfId="22282"/>
    <cellStyle name="Normal 2 10 6" xfId="13938"/>
    <cellStyle name="Normal 2 10 6 2" xfId="24501"/>
    <cellStyle name="Normal 2 10 7" xfId="17838"/>
    <cellStyle name="Normal 2 11" xfId="2824"/>
    <cellStyle name="Normal 2 12" xfId="2825"/>
    <cellStyle name="Normal 2 13" xfId="2826"/>
    <cellStyle name="Normal 2 14" xfId="2827"/>
    <cellStyle name="Normal 2 15" xfId="2828"/>
    <cellStyle name="Normal 2 16" xfId="2829"/>
    <cellStyle name="Normal 2 2" xfId="54"/>
    <cellStyle name="Normal 2 2 10" xfId="2830"/>
    <cellStyle name="Normal 2 2 10 2" xfId="8758"/>
    <cellStyle name="Normal 2 2 10 2 2" xfId="10977"/>
    <cellStyle name="Normal 2 2 10 2 2 2" xfId="21540"/>
    <cellStyle name="Normal 2 2 10 2 3" xfId="13196"/>
    <cellStyle name="Normal 2 2 10 2 3 2" xfId="23759"/>
    <cellStyle name="Normal 2 2 10 2 4" xfId="15415"/>
    <cellStyle name="Normal 2 2 10 2 4 2" xfId="25978"/>
    <cellStyle name="Normal 2 2 10 2 5" xfId="19321"/>
    <cellStyle name="Normal 2 2 10 3" xfId="8025"/>
    <cellStyle name="Normal 2 2 10 3 2" xfId="10244"/>
    <cellStyle name="Normal 2 2 10 3 2 2" xfId="20807"/>
    <cellStyle name="Normal 2 2 10 3 3" xfId="12463"/>
    <cellStyle name="Normal 2 2 10 3 3 2" xfId="23026"/>
    <cellStyle name="Normal 2 2 10 3 4" xfId="14682"/>
    <cellStyle name="Normal 2 2 10 3 4 2" xfId="25245"/>
    <cellStyle name="Normal 2 2 10 3 5" xfId="18588"/>
    <cellStyle name="Normal 2 2 10 4" xfId="9501"/>
    <cellStyle name="Normal 2 2 10 4 2" xfId="20064"/>
    <cellStyle name="Normal 2 2 10 5" xfId="11720"/>
    <cellStyle name="Normal 2 2 10 5 2" xfId="22283"/>
    <cellStyle name="Normal 2 2 10 6" xfId="13939"/>
    <cellStyle name="Normal 2 2 10 6 2" xfId="24502"/>
    <cellStyle name="Normal 2 2 10 7" xfId="17839"/>
    <cellStyle name="Normal 2 2 11" xfId="16923"/>
    <cellStyle name="Normal 2 2 2" xfId="55"/>
    <cellStyle name="Normal 2 2 2 2" xfId="15996"/>
    <cellStyle name="Normal 2 2 3" xfId="56"/>
    <cellStyle name="Normal 2 2 4" xfId="57"/>
    <cellStyle name="Normal 2 2 5" xfId="2831"/>
    <cellStyle name="Normal 2 2 5 2" xfId="8759"/>
    <cellStyle name="Normal 2 2 5 2 2" xfId="10978"/>
    <cellStyle name="Normal 2 2 5 2 2 2" xfId="21541"/>
    <cellStyle name="Normal 2 2 5 2 3" xfId="13197"/>
    <cellStyle name="Normal 2 2 5 2 3 2" xfId="23760"/>
    <cellStyle name="Normal 2 2 5 2 4" xfId="15416"/>
    <cellStyle name="Normal 2 2 5 2 4 2" xfId="25979"/>
    <cellStyle name="Normal 2 2 5 2 5" xfId="19322"/>
    <cellStyle name="Normal 2 2 5 3" xfId="8026"/>
    <cellStyle name="Normal 2 2 5 3 2" xfId="10245"/>
    <cellStyle name="Normal 2 2 5 3 2 2" xfId="20808"/>
    <cellStyle name="Normal 2 2 5 3 3" xfId="12464"/>
    <cellStyle name="Normal 2 2 5 3 3 2" xfId="23027"/>
    <cellStyle name="Normal 2 2 5 3 4" xfId="14683"/>
    <cellStyle name="Normal 2 2 5 3 4 2" xfId="25246"/>
    <cellStyle name="Normal 2 2 5 3 5" xfId="18589"/>
    <cellStyle name="Normal 2 2 5 4" xfId="9502"/>
    <cellStyle name="Normal 2 2 5 4 2" xfId="20065"/>
    <cellStyle name="Normal 2 2 5 5" xfId="11721"/>
    <cellStyle name="Normal 2 2 5 5 2" xfId="22284"/>
    <cellStyle name="Normal 2 2 5 6" xfId="13940"/>
    <cellStyle name="Normal 2 2 5 6 2" xfId="24503"/>
    <cellStyle name="Normal 2 2 5 7" xfId="17840"/>
    <cellStyle name="Normal 2 2 6" xfId="2832"/>
    <cellStyle name="Normal 2 2 6 2" xfId="8760"/>
    <cellStyle name="Normal 2 2 6 2 2" xfId="10979"/>
    <cellStyle name="Normal 2 2 6 2 2 2" xfId="21542"/>
    <cellStyle name="Normal 2 2 6 2 3" xfId="13198"/>
    <cellStyle name="Normal 2 2 6 2 3 2" xfId="23761"/>
    <cellStyle name="Normal 2 2 6 2 4" xfId="15417"/>
    <cellStyle name="Normal 2 2 6 2 4 2" xfId="25980"/>
    <cellStyle name="Normal 2 2 6 2 5" xfId="19323"/>
    <cellStyle name="Normal 2 2 6 3" xfId="8027"/>
    <cellStyle name="Normal 2 2 6 3 2" xfId="10246"/>
    <cellStyle name="Normal 2 2 6 3 2 2" xfId="20809"/>
    <cellStyle name="Normal 2 2 6 3 3" xfId="12465"/>
    <cellStyle name="Normal 2 2 6 3 3 2" xfId="23028"/>
    <cellStyle name="Normal 2 2 6 3 4" xfId="14684"/>
    <cellStyle name="Normal 2 2 6 3 4 2" xfId="25247"/>
    <cellStyle name="Normal 2 2 6 3 5" xfId="18590"/>
    <cellStyle name="Normal 2 2 6 4" xfId="9503"/>
    <cellStyle name="Normal 2 2 6 4 2" xfId="20066"/>
    <cellStyle name="Normal 2 2 6 5" xfId="11722"/>
    <cellStyle name="Normal 2 2 6 5 2" xfId="22285"/>
    <cellStyle name="Normal 2 2 6 6" xfId="13941"/>
    <cellStyle name="Normal 2 2 6 6 2" xfId="24504"/>
    <cellStyle name="Normal 2 2 6 7" xfId="17841"/>
    <cellStyle name="Normal 2 2 7" xfId="2833"/>
    <cellStyle name="Normal 2 2 7 2" xfId="8761"/>
    <cellStyle name="Normal 2 2 7 2 2" xfId="10980"/>
    <cellStyle name="Normal 2 2 7 2 2 2" xfId="21543"/>
    <cellStyle name="Normal 2 2 7 2 3" xfId="13199"/>
    <cellStyle name="Normal 2 2 7 2 3 2" xfId="23762"/>
    <cellStyle name="Normal 2 2 7 2 4" xfId="15418"/>
    <cellStyle name="Normal 2 2 7 2 4 2" xfId="25981"/>
    <cellStyle name="Normal 2 2 7 2 5" xfId="19324"/>
    <cellStyle name="Normal 2 2 7 3" xfId="8028"/>
    <cellStyle name="Normal 2 2 7 3 2" xfId="10247"/>
    <cellStyle name="Normal 2 2 7 3 2 2" xfId="20810"/>
    <cellStyle name="Normal 2 2 7 3 3" xfId="12466"/>
    <cellStyle name="Normal 2 2 7 3 3 2" xfId="23029"/>
    <cellStyle name="Normal 2 2 7 3 4" xfId="14685"/>
    <cellStyle name="Normal 2 2 7 3 4 2" xfId="25248"/>
    <cellStyle name="Normal 2 2 7 3 5" xfId="18591"/>
    <cellStyle name="Normal 2 2 7 4" xfId="9504"/>
    <cellStyle name="Normal 2 2 7 4 2" xfId="20067"/>
    <cellStyle name="Normal 2 2 7 5" xfId="11723"/>
    <cellStyle name="Normal 2 2 7 5 2" xfId="22286"/>
    <cellStyle name="Normal 2 2 7 6" xfId="13942"/>
    <cellStyle name="Normal 2 2 7 6 2" xfId="24505"/>
    <cellStyle name="Normal 2 2 7 7" xfId="17842"/>
    <cellStyle name="Normal 2 2 8" xfId="2834"/>
    <cellStyle name="Normal 2 2 8 2" xfId="8762"/>
    <cellStyle name="Normal 2 2 8 2 2" xfId="10981"/>
    <cellStyle name="Normal 2 2 8 2 2 2" xfId="21544"/>
    <cellStyle name="Normal 2 2 8 2 3" xfId="13200"/>
    <cellStyle name="Normal 2 2 8 2 3 2" xfId="23763"/>
    <cellStyle name="Normal 2 2 8 2 4" xfId="15419"/>
    <cellStyle name="Normal 2 2 8 2 4 2" xfId="25982"/>
    <cellStyle name="Normal 2 2 8 2 5" xfId="19325"/>
    <cellStyle name="Normal 2 2 8 3" xfId="8029"/>
    <cellStyle name="Normal 2 2 8 3 2" xfId="10248"/>
    <cellStyle name="Normal 2 2 8 3 2 2" xfId="20811"/>
    <cellStyle name="Normal 2 2 8 3 3" xfId="12467"/>
    <cellStyle name="Normal 2 2 8 3 3 2" xfId="23030"/>
    <cellStyle name="Normal 2 2 8 3 4" xfId="14686"/>
    <cellStyle name="Normal 2 2 8 3 4 2" xfId="25249"/>
    <cellStyle name="Normal 2 2 8 3 5" xfId="18592"/>
    <cellStyle name="Normal 2 2 8 4" xfId="9505"/>
    <cellStyle name="Normal 2 2 8 4 2" xfId="20068"/>
    <cellStyle name="Normal 2 2 8 5" xfId="11724"/>
    <cellStyle name="Normal 2 2 8 5 2" xfId="22287"/>
    <cellStyle name="Normal 2 2 8 6" xfId="13943"/>
    <cellStyle name="Normal 2 2 8 6 2" xfId="24506"/>
    <cellStyle name="Normal 2 2 8 7" xfId="17843"/>
    <cellStyle name="Normal 2 2 9" xfId="2835"/>
    <cellStyle name="Normal 2 2 9 2" xfId="8763"/>
    <cellStyle name="Normal 2 2 9 2 2" xfId="10982"/>
    <cellStyle name="Normal 2 2 9 2 2 2" xfId="21545"/>
    <cellStyle name="Normal 2 2 9 2 3" xfId="13201"/>
    <cellStyle name="Normal 2 2 9 2 3 2" xfId="23764"/>
    <cellStyle name="Normal 2 2 9 2 4" xfId="15420"/>
    <cellStyle name="Normal 2 2 9 2 4 2" xfId="25983"/>
    <cellStyle name="Normal 2 2 9 2 5" xfId="19326"/>
    <cellStyle name="Normal 2 2 9 3" xfId="8030"/>
    <cellStyle name="Normal 2 2 9 3 2" xfId="10249"/>
    <cellStyle name="Normal 2 2 9 3 2 2" xfId="20812"/>
    <cellStyle name="Normal 2 2 9 3 3" xfId="12468"/>
    <cellStyle name="Normal 2 2 9 3 3 2" xfId="23031"/>
    <cellStyle name="Normal 2 2 9 3 4" xfId="14687"/>
    <cellStyle name="Normal 2 2 9 3 4 2" xfId="25250"/>
    <cellStyle name="Normal 2 2 9 3 5" xfId="18593"/>
    <cellStyle name="Normal 2 2 9 4" xfId="9506"/>
    <cellStyle name="Normal 2 2 9 4 2" xfId="20069"/>
    <cellStyle name="Normal 2 2 9 5" xfId="11725"/>
    <cellStyle name="Normal 2 2 9 5 2" xfId="22288"/>
    <cellStyle name="Normal 2 2 9 6" xfId="13944"/>
    <cellStyle name="Normal 2 2 9 6 2" xfId="24507"/>
    <cellStyle name="Normal 2 2 9 7" xfId="17844"/>
    <cellStyle name="Normal 2 2_EDB010" xfId="58"/>
    <cellStyle name="Normal 2 3" xfId="59"/>
    <cellStyle name="Normal 2 3 10" xfId="15790"/>
    <cellStyle name="Normal 2 3 2" xfId="2836"/>
    <cellStyle name="Normal 2 3 2 2" xfId="8764"/>
    <cellStyle name="Normal 2 3 2 2 2" xfId="10983"/>
    <cellStyle name="Normal 2 3 2 2 2 2" xfId="21546"/>
    <cellStyle name="Normal 2 3 2 2 3" xfId="13202"/>
    <cellStyle name="Normal 2 3 2 2 3 2" xfId="23765"/>
    <cellStyle name="Normal 2 3 2 2 4" xfId="15421"/>
    <cellStyle name="Normal 2 3 2 2 4 2" xfId="25984"/>
    <cellStyle name="Normal 2 3 2 2 5" xfId="19327"/>
    <cellStyle name="Normal 2 3 2 3" xfId="8031"/>
    <cellStyle name="Normal 2 3 2 3 2" xfId="10250"/>
    <cellStyle name="Normal 2 3 2 3 2 2" xfId="20813"/>
    <cellStyle name="Normal 2 3 2 3 3" xfId="12469"/>
    <cellStyle name="Normal 2 3 2 3 3 2" xfId="23032"/>
    <cellStyle name="Normal 2 3 2 3 4" xfId="14688"/>
    <cellStyle name="Normal 2 3 2 3 4 2" xfId="25251"/>
    <cellStyle name="Normal 2 3 2 3 5" xfId="18594"/>
    <cellStyle name="Normal 2 3 2 4" xfId="9507"/>
    <cellStyle name="Normal 2 3 2 4 2" xfId="20070"/>
    <cellStyle name="Normal 2 3 2 5" xfId="11726"/>
    <cellStyle name="Normal 2 3 2 5 2" xfId="22289"/>
    <cellStyle name="Normal 2 3 2 6" xfId="13945"/>
    <cellStyle name="Normal 2 3 2 6 2" xfId="24508"/>
    <cellStyle name="Normal 2 3 2 7" xfId="17845"/>
    <cellStyle name="Normal 2 3 3" xfId="2837"/>
    <cellStyle name="Normal 2 3 3 2" xfId="8765"/>
    <cellStyle name="Normal 2 3 3 2 2" xfId="10984"/>
    <cellStyle name="Normal 2 3 3 2 2 2" xfId="21547"/>
    <cellStyle name="Normal 2 3 3 2 3" xfId="13203"/>
    <cellStyle name="Normal 2 3 3 2 3 2" xfId="23766"/>
    <cellStyle name="Normal 2 3 3 2 4" xfId="15422"/>
    <cellStyle name="Normal 2 3 3 2 4 2" xfId="25985"/>
    <cellStyle name="Normal 2 3 3 2 5" xfId="19328"/>
    <cellStyle name="Normal 2 3 3 3" xfId="8032"/>
    <cellStyle name="Normal 2 3 3 3 2" xfId="10251"/>
    <cellStyle name="Normal 2 3 3 3 2 2" xfId="20814"/>
    <cellStyle name="Normal 2 3 3 3 3" xfId="12470"/>
    <cellStyle name="Normal 2 3 3 3 3 2" xfId="23033"/>
    <cellStyle name="Normal 2 3 3 3 4" xfId="14689"/>
    <cellStyle name="Normal 2 3 3 3 4 2" xfId="25252"/>
    <cellStyle name="Normal 2 3 3 3 5" xfId="18595"/>
    <cellStyle name="Normal 2 3 3 4" xfId="9508"/>
    <cellStyle name="Normal 2 3 3 4 2" xfId="20071"/>
    <cellStyle name="Normal 2 3 3 5" xfId="11727"/>
    <cellStyle name="Normal 2 3 3 5 2" xfId="22290"/>
    <cellStyle name="Normal 2 3 3 6" xfId="13946"/>
    <cellStyle name="Normal 2 3 3 6 2" xfId="24509"/>
    <cellStyle name="Normal 2 3 3 7" xfId="17846"/>
    <cellStyle name="Normal 2 3 4" xfId="2838"/>
    <cellStyle name="Normal 2 3 4 2" xfId="8766"/>
    <cellStyle name="Normal 2 3 4 2 2" xfId="10985"/>
    <cellStyle name="Normal 2 3 4 2 2 2" xfId="21548"/>
    <cellStyle name="Normal 2 3 4 2 3" xfId="13204"/>
    <cellStyle name="Normal 2 3 4 2 3 2" xfId="23767"/>
    <cellStyle name="Normal 2 3 4 2 4" xfId="15423"/>
    <cellStyle name="Normal 2 3 4 2 4 2" xfId="25986"/>
    <cellStyle name="Normal 2 3 4 2 5" xfId="19329"/>
    <cellStyle name="Normal 2 3 4 3" xfId="8033"/>
    <cellStyle name="Normal 2 3 4 3 2" xfId="10252"/>
    <cellStyle name="Normal 2 3 4 3 2 2" xfId="20815"/>
    <cellStyle name="Normal 2 3 4 3 3" xfId="12471"/>
    <cellStyle name="Normal 2 3 4 3 3 2" xfId="23034"/>
    <cellStyle name="Normal 2 3 4 3 4" xfId="14690"/>
    <cellStyle name="Normal 2 3 4 3 4 2" xfId="25253"/>
    <cellStyle name="Normal 2 3 4 3 5" xfId="18596"/>
    <cellStyle name="Normal 2 3 4 4" xfId="9509"/>
    <cellStyle name="Normal 2 3 4 4 2" xfId="20072"/>
    <cellStyle name="Normal 2 3 4 5" xfId="11728"/>
    <cellStyle name="Normal 2 3 4 5 2" xfId="22291"/>
    <cellStyle name="Normal 2 3 4 6" xfId="13947"/>
    <cellStyle name="Normal 2 3 4 6 2" xfId="24510"/>
    <cellStyle name="Normal 2 3 4 7" xfId="17847"/>
    <cellStyle name="Normal 2 3 5" xfId="2839"/>
    <cellStyle name="Normal 2 3 5 2" xfId="8767"/>
    <cellStyle name="Normal 2 3 5 2 2" xfId="10986"/>
    <cellStyle name="Normal 2 3 5 2 2 2" xfId="21549"/>
    <cellStyle name="Normal 2 3 5 2 3" xfId="13205"/>
    <cellStyle name="Normal 2 3 5 2 3 2" xfId="23768"/>
    <cellStyle name="Normal 2 3 5 2 4" xfId="15424"/>
    <cellStyle name="Normal 2 3 5 2 4 2" xfId="25987"/>
    <cellStyle name="Normal 2 3 5 2 5" xfId="19330"/>
    <cellStyle name="Normal 2 3 5 3" xfId="8034"/>
    <cellStyle name="Normal 2 3 5 3 2" xfId="10253"/>
    <cellStyle name="Normal 2 3 5 3 2 2" xfId="20816"/>
    <cellStyle name="Normal 2 3 5 3 3" xfId="12472"/>
    <cellStyle name="Normal 2 3 5 3 3 2" xfId="23035"/>
    <cellStyle name="Normal 2 3 5 3 4" xfId="14691"/>
    <cellStyle name="Normal 2 3 5 3 4 2" xfId="25254"/>
    <cellStyle name="Normal 2 3 5 3 5" xfId="18597"/>
    <cellStyle name="Normal 2 3 5 4" xfId="9510"/>
    <cellStyle name="Normal 2 3 5 4 2" xfId="20073"/>
    <cellStyle name="Normal 2 3 5 5" xfId="11729"/>
    <cellStyle name="Normal 2 3 5 5 2" xfId="22292"/>
    <cellStyle name="Normal 2 3 5 6" xfId="13948"/>
    <cellStyle name="Normal 2 3 5 6 2" xfId="24511"/>
    <cellStyle name="Normal 2 3 5 7" xfId="17848"/>
    <cellStyle name="Normal 2 3 6" xfId="2840"/>
    <cellStyle name="Normal 2 3 6 2" xfId="8768"/>
    <cellStyle name="Normal 2 3 6 2 2" xfId="10987"/>
    <cellStyle name="Normal 2 3 6 2 2 2" xfId="21550"/>
    <cellStyle name="Normal 2 3 6 2 3" xfId="13206"/>
    <cellStyle name="Normal 2 3 6 2 3 2" xfId="23769"/>
    <cellStyle name="Normal 2 3 6 2 4" xfId="15425"/>
    <cellStyle name="Normal 2 3 6 2 4 2" xfId="25988"/>
    <cellStyle name="Normal 2 3 6 2 5" xfId="19331"/>
    <cellStyle name="Normal 2 3 6 3" xfId="8035"/>
    <cellStyle name="Normal 2 3 6 3 2" xfId="10254"/>
    <cellStyle name="Normal 2 3 6 3 2 2" xfId="20817"/>
    <cellStyle name="Normal 2 3 6 3 3" xfId="12473"/>
    <cellStyle name="Normal 2 3 6 3 3 2" xfId="23036"/>
    <cellStyle name="Normal 2 3 6 3 4" xfId="14692"/>
    <cellStyle name="Normal 2 3 6 3 4 2" xfId="25255"/>
    <cellStyle name="Normal 2 3 6 3 5" xfId="18598"/>
    <cellStyle name="Normal 2 3 6 4" xfId="9511"/>
    <cellStyle name="Normal 2 3 6 4 2" xfId="20074"/>
    <cellStyle name="Normal 2 3 6 5" xfId="11730"/>
    <cellStyle name="Normal 2 3 6 5 2" xfId="22293"/>
    <cellStyle name="Normal 2 3 6 6" xfId="13949"/>
    <cellStyle name="Normal 2 3 6 6 2" xfId="24512"/>
    <cellStyle name="Normal 2 3 6 7" xfId="17849"/>
    <cellStyle name="Normal 2 3 7" xfId="2841"/>
    <cellStyle name="Normal 2 3 7 2" xfId="8769"/>
    <cellStyle name="Normal 2 3 7 2 2" xfId="10988"/>
    <cellStyle name="Normal 2 3 7 2 2 2" xfId="21551"/>
    <cellStyle name="Normal 2 3 7 2 3" xfId="13207"/>
    <cellStyle name="Normal 2 3 7 2 3 2" xfId="23770"/>
    <cellStyle name="Normal 2 3 7 2 4" xfId="15426"/>
    <cellStyle name="Normal 2 3 7 2 4 2" xfId="25989"/>
    <cellStyle name="Normal 2 3 7 2 5" xfId="19332"/>
    <cellStyle name="Normal 2 3 7 3" xfId="8036"/>
    <cellStyle name="Normal 2 3 7 3 2" xfId="10255"/>
    <cellStyle name="Normal 2 3 7 3 2 2" xfId="20818"/>
    <cellStyle name="Normal 2 3 7 3 3" xfId="12474"/>
    <cellStyle name="Normal 2 3 7 3 3 2" xfId="23037"/>
    <cellStyle name="Normal 2 3 7 3 4" xfId="14693"/>
    <cellStyle name="Normal 2 3 7 3 4 2" xfId="25256"/>
    <cellStyle name="Normal 2 3 7 3 5" xfId="18599"/>
    <cellStyle name="Normal 2 3 7 4" xfId="9512"/>
    <cellStyle name="Normal 2 3 7 4 2" xfId="20075"/>
    <cellStyle name="Normal 2 3 7 5" xfId="11731"/>
    <cellStyle name="Normal 2 3 7 5 2" xfId="22294"/>
    <cellStyle name="Normal 2 3 7 6" xfId="13950"/>
    <cellStyle name="Normal 2 3 7 6 2" xfId="24513"/>
    <cellStyle name="Normal 2 3 7 7" xfId="17850"/>
    <cellStyle name="Normal 2 3 8" xfId="2842"/>
    <cellStyle name="Normal 2 3 8 2" xfId="8770"/>
    <cellStyle name="Normal 2 3 8 2 2" xfId="10989"/>
    <cellStyle name="Normal 2 3 8 2 2 2" xfId="21552"/>
    <cellStyle name="Normal 2 3 8 2 3" xfId="13208"/>
    <cellStyle name="Normal 2 3 8 2 3 2" xfId="23771"/>
    <cellStyle name="Normal 2 3 8 2 4" xfId="15427"/>
    <cellStyle name="Normal 2 3 8 2 4 2" xfId="25990"/>
    <cellStyle name="Normal 2 3 8 2 5" xfId="19333"/>
    <cellStyle name="Normal 2 3 8 3" xfId="8037"/>
    <cellStyle name="Normal 2 3 8 3 2" xfId="10256"/>
    <cellStyle name="Normal 2 3 8 3 2 2" xfId="20819"/>
    <cellStyle name="Normal 2 3 8 3 3" xfId="12475"/>
    <cellStyle name="Normal 2 3 8 3 3 2" xfId="23038"/>
    <cellStyle name="Normal 2 3 8 3 4" xfId="14694"/>
    <cellStyle name="Normal 2 3 8 3 4 2" xfId="25257"/>
    <cellStyle name="Normal 2 3 8 3 5" xfId="18600"/>
    <cellStyle name="Normal 2 3 8 4" xfId="9513"/>
    <cellStyle name="Normal 2 3 8 4 2" xfId="20076"/>
    <cellStyle name="Normal 2 3 8 5" xfId="11732"/>
    <cellStyle name="Normal 2 3 8 5 2" xfId="22295"/>
    <cellStyle name="Normal 2 3 8 6" xfId="13951"/>
    <cellStyle name="Normal 2 3 8 6 2" xfId="24514"/>
    <cellStyle name="Normal 2 3 8 7" xfId="17851"/>
    <cellStyle name="Normal 2 3 9" xfId="2843"/>
    <cellStyle name="Normal 2 3 9 2" xfId="8771"/>
    <cellStyle name="Normal 2 3 9 2 2" xfId="10990"/>
    <cellStyle name="Normal 2 3 9 2 2 2" xfId="21553"/>
    <cellStyle name="Normal 2 3 9 2 3" xfId="13209"/>
    <cellStyle name="Normal 2 3 9 2 3 2" xfId="23772"/>
    <cellStyle name="Normal 2 3 9 2 4" xfId="15428"/>
    <cellStyle name="Normal 2 3 9 2 4 2" xfId="25991"/>
    <cellStyle name="Normal 2 3 9 2 5" xfId="19334"/>
    <cellStyle name="Normal 2 3 9 3" xfId="8038"/>
    <cellStyle name="Normal 2 3 9 3 2" xfId="10257"/>
    <cellStyle name="Normal 2 3 9 3 2 2" xfId="20820"/>
    <cellStyle name="Normal 2 3 9 3 3" xfId="12476"/>
    <cellStyle name="Normal 2 3 9 3 3 2" xfId="23039"/>
    <cellStyle name="Normal 2 3 9 3 4" xfId="14695"/>
    <cellStyle name="Normal 2 3 9 3 4 2" xfId="25258"/>
    <cellStyle name="Normal 2 3 9 3 5" xfId="18601"/>
    <cellStyle name="Normal 2 3 9 4" xfId="9514"/>
    <cellStyle name="Normal 2 3 9 4 2" xfId="20077"/>
    <cellStyle name="Normal 2 3 9 5" xfId="11733"/>
    <cellStyle name="Normal 2 3 9 5 2" xfId="22296"/>
    <cellStyle name="Normal 2 3 9 6" xfId="13952"/>
    <cellStyle name="Normal 2 3 9 6 2" xfId="24515"/>
    <cellStyle name="Normal 2 3 9 7" xfId="17852"/>
    <cellStyle name="Normal 2 4" xfId="60"/>
    <cellStyle name="Normal 2 4 2" xfId="2844"/>
    <cellStyle name="Normal 2 4 2 2" xfId="8772"/>
    <cellStyle name="Normal 2 4 2 2 2" xfId="10991"/>
    <cellStyle name="Normal 2 4 2 2 2 2" xfId="21554"/>
    <cellStyle name="Normal 2 4 2 2 3" xfId="13210"/>
    <cellStyle name="Normal 2 4 2 2 3 2" xfId="23773"/>
    <cellStyle name="Normal 2 4 2 2 4" xfId="15429"/>
    <cellStyle name="Normal 2 4 2 2 4 2" xfId="25992"/>
    <cellStyle name="Normal 2 4 2 2 5" xfId="19335"/>
    <cellStyle name="Normal 2 4 2 3" xfId="8039"/>
    <cellStyle name="Normal 2 4 2 3 2" xfId="10258"/>
    <cellStyle name="Normal 2 4 2 3 2 2" xfId="20821"/>
    <cellStyle name="Normal 2 4 2 3 3" xfId="12477"/>
    <cellStyle name="Normal 2 4 2 3 3 2" xfId="23040"/>
    <cellStyle name="Normal 2 4 2 3 4" xfId="14696"/>
    <cellStyle name="Normal 2 4 2 3 4 2" xfId="25259"/>
    <cellStyle name="Normal 2 4 2 3 5" xfId="18602"/>
    <cellStyle name="Normal 2 4 2 4" xfId="9515"/>
    <cellStyle name="Normal 2 4 2 4 2" xfId="20078"/>
    <cellStyle name="Normal 2 4 2 5" xfId="11734"/>
    <cellStyle name="Normal 2 4 2 5 2" xfId="22297"/>
    <cellStyle name="Normal 2 4 2 6" xfId="13953"/>
    <cellStyle name="Normal 2 4 2 6 2" xfId="24516"/>
    <cellStyle name="Normal 2 4 2 7" xfId="17853"/>
    <cellStyle name="Normal 2 4 3" xfId="2845"/>
    <cellStyle name="Normal 2 4 3 2" xfId="8773"/>
    <cellStyle name="Normal 2 4 3 2 2" xfId="10992"/>
    <cellStyle name="Normal 2 4 3 2 2 2" xfId="21555"/>
    <cellStyle name="Normal 2 4 3 2 3" xfId="13211"/>
    <cellStyle name="Normal 2 4 3 2 3 2" xfId="23774"/>
    <cellStyle name="Normal 2 4 3 2 4" xfId="15430"/>
    <cellStyle name="Normal 2 4 3 2 4 2" xfId="25993"/>
    <cellStyle name="Normal 2 4 3 2 5" xfId="19336"/>
    <cellStyle name="Normal 2 4 3 3" xfId="8040"/>
    <cellStyle name="Normal 2 4 3 3 2" xfId="10259"/>
    <cellStyle name="Normal 2 4 3 3 2 2" xfId="20822"/>
    <cellStyle name="Normal 2 4 3 3 3" xfId="12478"/>
    <cellStyle name="Normal 2 4 3 3 3 2" xfId="23041"/>
    <cellStyle name="Normal 2 4 3 3 4" xfId="14697"/>
    <cellStyle name="Normal 2 4 3 3 4 2" xfId="25260"/>
    <cellStyle name="Normal 2 4 3 3 5" xfId="18603"/>
    <cellStyle name="Normal 2 4 3 4" xfId="9516"/>
    <cellStyle name="Normal 2 4 3 4 2" xfId="20079"/>
    <cellStyle name="Normal 2 4 3 5" xfId="11735"/>
    <cellStyle name="Normal 2 4 3 5 2" xfId="22298"/>
    <cellStyle name="Normal 2 4 3 6" xfId="13954"/>
    <cellStyle name="Normal 2 4 3 6 2" xfId="24517"/>
    <cellStyle name="Normal 2 4 3 7" xfId="17854"/>
    <cellStyle name="Normal 2 4 4" xfId="2846"/>
    <cellStyle name="Normal 2 4 4 2" xfId="8774"/>
    <cellStyle name="Normal 2 4 4 2 2" xfId="10993"/>
    <cellStyle name="Normal 2 4 4 2 2 2" xfId="21556"/>
    <cellStyle name="Normal 2 4 4 2 3" xfId="13212"/>
    <cellStyle name="Normal 2 4 4 2 3 2" xfId="23775"/>
    <cellStyle name="Normal 2 4 4 2 4" xfId="15431"/>
    <cellStyle name="Normal 2 4 4 2 4 2" xfId="25994"/>
    <cellStyle name="Normal 2 4 4 2 5" xfId="19337"/>
    <cellStyle name="Normal 2 4 4 3" xfId="8041"/>
    <cellStyle name="Normal 2 4 4 3 2" xfId="10260"/>
    <cellStyle name="Normal 2 4 4 3 2 2" xfId="20823"/>
    <cellStyle name="Normal 2 4 4 3 3" xfId="12479"/>
    <cellStyle name="Normal 2 4 4 3 3 2" xfId="23042"/>
    <cellStyle name="Normal 2 4 4 3 4" xfId="14698"/>
    <cellStyle name="Normal 2 4 4 3 4 2" xfId="25261"/>
    <cellStyle name="Normal 2 4 4 3 5" xfId="18604"/>
    <cellStyle name="Normal 2 4 4 4" xfId="9517"/>
    <cellStyle name="Normal 2 4 4 4 2" xfId="20080"/>
    <cellStyle name="Normal 2 4 4 5" xfId="11736"/>
    <cellStyle name="Normal 2 4 4 5 2" xfId="22299"/>
    <cellStyle name="Normal 2 4 4 6" xfId="13955"/>
    <cellStyle name="Normal 2 4 4 6 2" xfId="24518"/>
    <cellStyle name="Normal 2 4 4 7" xfId="17855"/>
    <cellStyle name="Normal 2 4 5" xfId="2847"/>
    <cellStyle name="Normal 2 4 5 2" xfId="8775"/>
    <cellStyle name="Normal 2 4 5 2 2" xfId="10994"/>
    <cellStyle name="Normal 2 4 5 2 2 2" xfId="21557"/>
    <cellStyle name="Normal 2 4 5 2 3" xfId="13213"/>
    <cellStyle name="Normal 2 4 5 2 3 2" xfId="23776"/>
    <cellStyle name="Normal 2 4 5 2 4" xfId="15432"/>
    <cellStyle name="Normal 2 4 5 2 4 2" xfId="25995"/>
    <cellStyle name="Normal 2 4 5 2 5" xfId="19338"/>
    <cellStyle name="Normal 2 4 5 3" xfId="8042"/>
    <cellStyle name="Normal 2 4 5 3 2" xfId="10261"/>
    <cellStyle name="Normal 2 4 5 3 2 2" xfId="20824"/>
    <cellStyle name="Normal 2 4 5 3 3" xfId="12480"/>
    <cellStyle name="Normal 2 4 5 3 3 2" xfId="23043"/>
    <cellStyle name="Normal 2 4 5 3 4" xfId="14699"/>
    <cellStyle name="Normal 2 4 5 3 4 2" xfId="25262"/>
    <cellStyle name="Normal 2 4 5 3 5" xfId="18605"/>
    <cellStyle name="Normal 2 4 5 4" xfId="9518"/>
    <cellStyle name="Normal 2 4 5 4 2" xfId="20081"/>
    <cellStyle name="Normal 2 4 5 5" xfId="11737"/>
    <cellStyle name="Normal 2 4 5 5 2" xfId="22300"/>
    <cellStyle name="Normal 2 4 5 6" xfId="13956"/>
    <cellStyle name="Normal 2 4 5 6 2" xfId="24519"/>
    <cellStyle name="Normal 2 4 5 7" xfId="17856"/>
    <cellStyle name="Normal 2 4 6" xfId="2848"/>
    <cellStyle name="Normal 2 4 6 2" xfId="8776"/>
    <cellStyle name="Normal 2 4 6 2 2" xfId="10995"/>
    <cellStyle name="Normal 2 4 6 2 2 2" xfId="21558"/>
    <cellStyle name="Normal 2 4 6 2 3" xfId="13214"/>
    <cellStyle name="Normal 2 4 6 2 3 2" xfId="23777"/>
    <cellStyle name="Normal 2 4 6 2 4" xfId="15433"/>
    <cellStyle name="Normal 2 4 6 2 4 2" xfId="25996"/>
    <cellStyle name="Normal 2 4 6 2 5" xfId="19339"/>
    <cellStyle name="Normal 2 4 6 3" xfId="8043"/>
    <cellStyle name="Normal 2 4 6 3 2" xfId="10262"/>
    <cellStyle name="Normal 2 4 6 3 2 2" xfId="20825"/>
    <cellStyle name="Normal 2 4 6 3 3" xfId="12481"/>
    <cellStyle name="Normal 2 4 6 3 3 2" xfId="23044"/>
    <cellStyle name="Normal 2 4 6 3 4" xfId="14700"/>
    <cellStyle name="Normal 2 4 6 3 4 2" xfId="25263"/>
    <cellStyle name="Normal 2 4 6 3 5" xfId="18606"/>
    <cellStyle name="Normal 2 4 6 4" xfId="9519"/>
    <cellStyle name="Normal 2 4 6 4 2" xfId="20082"/>
    <cellStyle name="Normal 2 4 6 5" xfId="11738"/>
    <cellStyle name="Normal 2 4 6 5 2" xfId="22301"/>
    <cellStyle name="Normal 2 4 6 6" xfId="13957"/>
    <cellStyle name="Normal 2 4 6 6 2" xfId="24520"/>
    <cellStyle name="Normal 2 4 6 7" xfId="17857"/>
    <cellStyle name="Normal 2 4 7" xfId="2849"/>
    <cellStyle name="Normal 2 4 7 2" xfId="8777"/>
    <cellStyle name="Normal 2 4 7 2 2" xfId="10996"/>
    <cellStyle name="Normal 2 4 7 2 2 2" xfId="21559"/>
    <cellStyle name="Normal 2 4 7 2 3" xfId="13215"/>
    <cellStyle name="Normal 2 4 7 2 3 2" xfId="23778"/>
    <cellStyle name="Normal 2 4 7 2 4" xfId="15434"/>
    <cellStyle name="Normal 2 4 7 2 4 2" xfId="25997"/>
    <cellStyle name="Normal 2 4 7 2 5" xfId="19340"/>
    <cellStyle name="Normal 2 4 7 3" xfId="8044"/>
    <cellStyle name="Normal 2 4 7 3 2" xfId="10263"/>
    <cellStyle name="Normal 2 4 7 3 2 2" xfId="20826"/>
    <cellStyle name="Normal 2 4 7 3 3" xfId="12482"/>
    <cellStyle name="Normal 2 4 7 3 3 2" xfId="23045"/>
    <cellStyle name="Normal 2 4 7 3 4" xfId="14701"/>
    <cellStyle name="Normal 2 4 7 3 4 2" xfId="25264"/>
    <cellStyle name="Normal 2 4 7 3 5" xfId="18607"/>
    <cellStyle name="Normal 2 4 7 4" xfId="9520"/>
    <cellStyle name="Normal 2 4 7 4 2" xfId="20083"/>
    <cellStyle name="Normal 2 4 7 5" xfId="11739"/>
    <cellStyle name="Normal 2 4 7 5 2" xfId="22302"/>
    <cellStyle name="Normal 2 4 7 6" xfId="13958"/>
    <cellStyle name="Normal 2 4 7 6 2" xfId="24521"/>
    <cellStyle name="Normal 2 4 7 7" xfId="17858"/>
    <cellStyle name="Normal 2 4 8" xfId="2850"/>
    <cellStyle name="Normal 2 4 8 2" xfId="8778"/>
    <cellStyle name="Normal 2 4 8 2 2" xfId="10997"/>
    <cellStyle name="Normal 2 4 8 2 2 2" xfId="21560"/>
    <cellStyle name="Normal 2 4 8 2 3" xfId="13216"/>
    <cellStyle name="Normal 2 4 8 2 3 2" xfId="23779"/>
    <cellStyle name="Normal 2 4 8 2 4" xfId="15435"/>
    <cellStyle name="Normal 2 4 8 2 4 2" xfId="25998"/>
    <cellStyle name="Normal 2 4 8 2 5" xfId="19341"/>
    <cellStyle name="Normal 2 4 8 3" xfId="8045"/>
    <cellStyle name="Normal 2 4 8 3 2" xfId="10264"/>
    <cellStyle name="Normal 2 4 8 3 2 2" xfId="20827"/>
    <cellStyle name="Normal 2 4 8 3 3" xfId="12483"/>
    <cellStyle name="Normal 2 4 8 3 3 2" xfId="23046"/>
    <cellStyle name="Normal 2 4 8 3 4" xfId="14702"/>
    <cellStyle name="Normal 2 4 8 3 4 2" xfId="25265"/>
    <cellStyle name="Normal 2 4 8 3 5" xfId="18608"/>
    <cellStyle name="Normal 2 4 8 4" xfId="9521"/>
    <cellStyle name="Normal 2 4 8 4 2" xfId="20084"/>
    <cellStyle name="Normal 2 4 8 5" xfId="11740"/>
    <cellStyle name="Normal 2 4 8 5 2" xfId="22303"/>
    <cellStyle name="Normal 2 4 8 6" xfId="13959"/>
    <cellStyle name="Normal 2 4 8 6 2" xfId="24522"/>
    <cellStyle name="Normal 2 4 8 7" xfId="17859"/>
    <cellStyle name="Normal 2 4 9" xfId="2851"/>
    <cellStyle name="Normal 2 4 9 2" xfId="8779"/>
    <cellStyle name="Normal 2 4 9 2 2" xfId="10998"/>
    <cellStyle name="Normal 2 4 9 2 2 2" xfId="21561"/>
    <cellStyle name="Normal 2 4 9 2 3" xfId="13217"/>
    <cellStyle name="Normal 2 4 9 2 3 2" xfId="23780"/>
    <cellStyle name="Normal 2 4 9 2 4" xfId="15436"/>
    <cellStyle name="Normal 2 4 9 2 4 2" xfId="25999"/>
    <cellStyle name="Normal 2 4 9 2 5" xfId="19342"/>
    <cellStyle name="Normal 2 4 9 3" xfId="8046"/>
    <cellStyle name="Normal 2 4 9 3 2" xfId="10265"/>
    <cellStyle name="Normal 2 4 9 3 2 2" xfId="20828"/>
    <cellStyle name="Normal 2 4 9 3 3" xfId="12484"/>
    <cellStyle name="Normal 2 4 9 3 3 2" xfId="23047"/>
    <cellStyle name="Normal 2 4 9 3 4" xfId="14703"/>
    <cellStyle name="Normal 2 4 9 3 4 2" xfId="25266"/>
    <cellStyle name="Normal 2 4 9 3 5" xfId="18609"/>
    <cellStyle name="Normal 2 4 9 4" xfId="9522"/>
    <cellStyle name="Normal 2 4 9 4 2" xfId="20085"/>
    <cellStyle name="Normal 2 4 9 5" xfId="11741"/>
    <cellStyle name="Normal 2 4 9 5 2" xfId="22304"/>
    <cellStyle name="Normal 2 4 9 6" xfId="13960"/>
    <cellStyle name="Normal 2 4 9 6 2" xfId="24523"/>
    <cellStyle name="Normal 2 4 9 7" xfId="17860"/>
    <cellStyle name="Normal 2 5" xfId="61"/>
    <cellStyle name="Normal 2 5 2" xfId="2852"/>
    <cellStyle name="Normal 2 5 2 2" xfId="8780"/>
    <cellStyle name="Normal 2 5 2 2 2" xfId="10999"/>
    <cellStyle name="Normal 2 5 2 2 2 2" xfId="21562"/>
    <cellStyle name="Normal 2 5 2 2 3" xfId="13218"/>
    <cellStyle name="Normal 2 5 2 2 3 2" xfId="23781"/>
    <cellStyle name="Normal 2 5 2 2 4" xfId="15437"/>
    <cellStyle name="Normal 2 5 2 2 4 2" xfId="26000"/>
    <cellStyle name="Normal 2 5 2 2 5" xfId="19343"/>
    <cellStyle name="Normal 2 5 2 3" xfId="8047"/>
    <cellStyle name="Normal 2 5 2 3 2" xfId="10266"/>
    <cellStyle name="Normal 2 5 2 3 2 2" xfId="20829"/>
    <cellStyle name="Normal 2 5 2 3 3" xfId="12485"/>
    <cellStyle name="Normal 2 5 2 3 3 2" xfId="23048"/>
    <cellStyle name="Normal 2 5 2 3 4" xfId="14704"/>
    <cellStyle name="Normal 2 5 2 3 4 2" xfId="25267"/>
    <cellStyle name="Normal 2 5 2 3 5" xfId="18610"/>
    <cellStyle name="Normal 2 5 2 4" xfId="9523"/>
    <cellStyle name="Normal 2 5 2 4 2" xfId="20086"/>
    <cellStyle name="Normal 2 5 2 5" xfId="11742"/>
    <cellStyle name="Normal 2 5 2 5 2" xfId="22305"/>
    <cellStyle name="Normal 2 5 2 6" xfId="13961"/>
    <cellStyle name="Normal 2 5 2 6 2" xfId="24524"/>
    <cellStyle name="Normal 2 5 2 7" xfId="17861"/>
    <cellStyle name="Normal 2 5 3" xfId="2853"/>
    <cellStyle name="Normal 2 5 3 2" xfId="8781"/>
    <cellStyle name="Normal 2 5 3 2 2" xfId="11000"/>
    <cellStyle name="Normal 2 5 3 2 2 2" xfId="21563"/>
    <cellStyle name="Normal 2 5 3 2 3" xfId="13219"/>
    <cellStyle name="Normal 2 5 3 2 3 2" xfId="23782"/>
    <cellStyle name="Normal 2 5 3 2 4" xfId="15438"/>
    <cellStyle name="Normal 2 5 3 2 4 2" xfId="26001"/>
    <cellStyle name="Normal 2 5 3 2 5" xfId="19344"/>
    <cellStyle name="Normal 2 5 3 3" xfId="8048"/>
    <cellStyle name="Normal 2 5 3 3 2" xfId="10267"/>
    <cellStyle name="Normal 2 5 3 3 2 2" xfId="20830"/>
    <cellStyle name="Normal 2 5 3 3 3" xfId="12486"/>
    <cellStyle name="Normal 2 5 3 3 3 2" xfId="23049"/>
    <cellStyle name="Normal 2 5 3 3 4" xfId="14705"/>
    <cellStyle name="Normal 2 5 3 3 4 2" xfId="25268"/>
    <cellStyle name="Normal 2 5 3 3 5" xfId="18611"/>
    <cellStyle name="Normal 2 5 3 4" xfId="9524"/>
    <cellStyle name="Normal 2 5 3 4 2" xfId="20087"/>
    <cellStyle name="Normal 2 5 3 5" xfId="11743"/>
    <cellStyle name="Normal 2 5 3 5 2" xfId="22306"/>
    <cellStyle name="Normal 2 5 3 6" xfId="13962"/>
    <cellStyle name="Normal 2 5 3 6 2" xfId="24525"/>
    <cellStyle name="Normal 2 5 3 7" xfId="17862"/>
    <cellStyle name="Normal 2 5 4" xfId="2854"/>
    <cellStyle name="Normal 2 5 4 2" xfId="8782"/>
    <cellStyle name="Normal 2 5 4 2 2" xfId="11001"/>
    <cellStyle name="Normal 2 5 4 2 2 2" xfId="21564"/>
    <cellStyle name="Normal 2 5 4 2 3" xfId="13220"/>
    <cellStyle name="Normal 2 5 4 2 3 2" xfId="23783"/>
    <cellStyle name="Normal 2 5 4 2 4" xfId="15439"/>
    <cellStyle name="Normal 2 5 4 2 4 2" xfId="26002"/>
    <cellStyle name="Normal 2 5 4 2 5" xfId="19345"/>
    <cellStyle name="Normal 2 5 4 3" xfId="8049"/>
    <cellStyle name="Normal 2 5 4 3 2" xfId="10268"/>
    <cellStyle name="Normal 2 5 4 3 2 2" xfId="20831"/>
    <cellStyle name="Normal 2 5 4 3 3" xfId="12487"/>
    <cellStyle name="Normal 2 5 4 3 3 2" xfId="23050"/>
    <cellStyle name="Normal 2 5 4 3 4" xfId="14706"/>
    <cellStyle name="Normal 2 5 4 3 4 2" xfId="25269"/>
    <cellStyle name="Normal 2 5 4 3 5" xfId="18612"/>
    <cellStyle name="Normal 2 5 4 4" xfId="9525"/>
    <cellStyle name="Normal 2 5 4 4 2" xfId="20088"/>
    <cellStyle name="Normal 2 5 4 5" xfId="11744"/>
    <cellStyle name="Normal 2 5 4 5 2" xfId="22307"/>
    <cellStyle name="Normal 2 5 4 6" xfId="13963"/>
    <cellStyle name="Normal 2 5 4 6 2" xfId="24526"/>
    <cellStyle name="Normal 2 5 4 7" xfId="17863"/>
    <cellStyle name="Normal 2 5 5" xfId="2855"/>
    <cellStyle name="Normal 2 5 5 2" xfId="8783"/>
    <cellStyle name="Normal 2 5 5 2 2" xfId="11002"/>
    <cellStyle name="Normal 2 5 5 2 2 2" xfId="21565"/>
    <cellStyle name="Normal 2 5 5 2 3" xfId="13221"/>
    <cellStyle name="Normal 2 5 5 2 3 2" xfId="23784"/>
    <cellStyle name="Normal 2 5 5 2 4" xfId="15440"/>
    <cellStyle name="Normal 2 5 5 2 4 2" xfId="26003"/>
    <cellStyle name="Normal 2 5 5 2 5" xfId="19346"/>
    <cellStyle name="Normal 2 5 5 3" xfId="8050"/>
    <cellStyle name="Normal 2 5 5 3 2" xfId="10269"/>
    <cellStyle name="Normal 2 5 5 3 2 2" xfId="20832"/>
    <cellStyle name="Normal 2 5 5 3 3" xfId="12488"/>
    <cellStyle name="Normal 2 5 5 3 3 2" xfId="23051"/>
    <cellStyle name="Normal 2 5 5 3 4" xfId="14707"/>
    <cellStyle name="Normal 2 5 5 3 4 2" xfId="25270"/>
    <cellStyle name="Normal 2 5 5 3 5" xfId="18613"/>
    <cellStyle name="Normal 2 5 5 4" xfId="9526"/>
    <cellStyle name="Normal 2 5 5 4 2" xfId="20089"/>
    <cellStyle name="Normal 2 5 5 5" xfId="11745"/>
    <cellStyle name="Normal 2 5 5 5 2" xfId="22308"/>
    <cellStyle name="Normal 2 5 5 6" xfId="13964"/>
    <cellStyle name="Normal 2 5 5 6 2" xfId="24527"/>
    <cellStyle name="Normal 2 5 5 7" xfId="17864"/>
    <cellStyle name="Normal 2 6" xfId="62"/>
    <cellStyle name="Normal 2 6 2" xfId="2856"/>
    <cellStyle name="Normal 2 6 2 2" xfId="8784"/>
    <cellStyle name="Normal 2 6 2 2 2" xfId="11003"/>
    <cellStyle name="Normal 2 6 2 2 2 2" xfId="21566"/>
    <cellStyle name="Normal 2 6 2 2 3" xfId="13222"/>
    <cellStyle name="Normal 2 6 2 2 3 2" xfId="23785"/>
    <cellStyle name="Normal 2 6 2 2 4" xfId="15441"/>
    <cellStyle name="Normal 2 6 2 2 4 2" xfId="26004"/>
    <cellStyle name="Normal 2 6 2 2 5" xfId="19347"/>
    <cellStyle name="Normal 2 6 2 3" xfId="8051"/>
    <cellStyle name="Normal 2 6 2 3 2" xfId="10270"/>
    <cellStyle name="Normal 2 6 2 3 2 2" xfId="20833"/>
    <cellStyle name="Normal 2 6 2 3 3" xfId="12489"/>
    <cellStyle name="Normal 2 6 2 3 3 2" xfId="23052"/>
    <cellStyle name="Normal 2 6 2 3 4" xfId="14708"/>
    <cellStyle name="Normal 2 6 2 3 4 2" xfId="25271"/>
    <cellStyle name="Normal 2 6 2 3 5" xfId="18614"/>
    <cellStyle name="Normal 2 6 2 4" xfId="9527"/>
    <cellStyle name="Normal 2 6 2 4 2" xfId="20090"/>
    <cellStyle name="Normal 2 6 2 5" xfId="11746"/>
    <cellStyle name="Normal 2 6 2 5 2" xfId="22309"/>
    <cellStyle name="Normal 2 6 2 6" xfId="13965"/>
    <cellStyle name="Normal 2 6 2 6 2" xfId="24528"/>
    <cellStyle name="Normal 2 6 2 7" xfId="17865"/>
    <cellStyle name="Normal 2 6 3" xfId="2857"/>
    <cellStyle name="Normal 2 6 3 2" xfId="8785"/>
    <cellStyle name="Normal 2 6 3 2 2" xfId="11004"/>
    <cellStyle name="Normal 2 6 3 2 2 2" xfId="21567"/>
    <cellStyle name="Normal 2 6 3 2 3" xfId="13223"/>
    <cellStyle name="Normal 2 6 3 2 3 2" xfId="23786"/>
    <cellStyle name="Normal 2 6 3 2 4" xfId="15442"/>
    <cellStyle name="Normal 2 6 3 2 4 2" xfId="26005"/>
    <cellStyle name="Normal 2 6 3 2 5" xfId="19348"/>
    <cellStyle name="Normal 2 6 3 3" xfId="8052"/>
    <cellStyle name="Normal 2 6 3 3 2" xfId="10271"/>
    <cellStyle name="Normal 2 6 3 3 2 2" xfId="20834"/>
    <cellStyle name="Normal 2 6 3 3 3" xfId="12490"/>
    <cellStyle name="Normal 2 6 3 3 3 2" xfId="23053"/>
    <cellStyle name="Normal 2 6 3 3 4" xfId="14709"/>
    <cellStyle name="Normal 2 6 3 3 4 2" xfId="25272"/>
    <cellStyle name="Normal 2 6 3 3 5" xfId="18615"/>
    <cellStyle name="Normal 2 6 3 4" xfId="9528"/>
    <cellStyle name="Normal 2 6 3 4 2" xfId="20091"/>
    <cellStyle name="Normal 2 6 3 5" xfId="11747"/>
    <cellStyle name="Normal 2 6 3 5 2" xfId="22310"/>
    <cellStyle name="Normal 2 6 3 6" xfId="13966"/>
    <cellStyle name="Normal 2 6 3 6 2" xfId="24529"/>
    <cellStyle name="Normal 2 6 3 7" xfId="17866"/>
    <cellStyle name="Normal 2 6 4" xfId="2858"/>
    <cellStyle name="Normal 2 6 4 2" xfId="8786"/>
    <cellStyle name="Normal 2 6 4 2 2" xfId="11005"/>
    <cellStyle name="Normal 2 6 4 2 2 2" xfId="21568"/>
    <cellStyle name="Normal 2 6 4 2 3" xfId="13224"/>
    <cellStyle name="Normal 2 6 4 2 3 2" xfId="23787"/>
    <cellStyle name="Normal 2 6 4 2 4" xfId="15443"/>
    <cellStyle name="Normal 2 6 4 2 4 2" xfId="26006"/>
    <cellStyle name="Normal 2 6 4 2 5" xfId="19349"/>
    <cellStyle name="Normal 2 6 4 3" xfId="8053"/>
    <cellStyle name="Normal 2 6 4 3 2" xfId="10272"/>
    <cellStyle name="Normal 2 6 4 3 2 2" xfId="20835"/>
    <cellStyle name="Normal 2 6 4 3 3" xfId="12491"/>
    <cellStyle name="Normal 2 6 4 3 3 2" xfId="23054"/>
    <cellStyle name="Normal 2 6 4 3 4" xfId="14710"/>
    <cellStyle name="Normal 2 6 4 3 4 2" xfId="25273"/>
    <cellStyle name="Normal 2 6 4 3 5" xfId="18616"/>
    <cellStyle name="Normal 2 6 4 4" xfId="9529"/>
    <cellStyle name="Normal 2 6 4 4 2" xfId="20092"/>
    <cellStyle name="Normal 2 6 4 5" xfId="11748"/>
    <cellStyle name="Normal 2 6 4 5 2" xfId="22311"/>
    <cellStyle name="Normal 2 6 4 6" xfId="13967"/>
    <cellStyle name="Normal 2 6 4 6 2" xfId="24530"/>
    <cellStyle name="Normal 2 6 4 7" xfId="17867"/>
    <cellStyle name="Normal 2 6 5" xfId="2859"/>
    <cellStyle name="Normal 2 6 5 2" xfId="8787"/>
    <cellStyle name="Normal 2 6 5 2 2" xfId="11006"/>
    <cellStyle name="Normal 2 6 5 2 2 2" xfId="21569"/>
    <cellStyle name="Normal 2 6 5 2 3" xfId="13225"/>
    <cellStyle name="Normal 2 6 5 2 3 2" xfId="23788"/>
    <cellStyle name="Normal 2 6 5 2 4" xfId="15444"/>
    <cellStyle name="Normal 2 6 5 2 4 2" xfId="26007"/>
    <cellStyle name="Normal 2 6 5 2 5" xfId="19350"/>
    <cellStyle name="Normal 2 6 5 3" xfId="8054"/>
    <cellStyle name="Normal 2 6 5 3 2" xfId="10273"/>
    <cellStyle name="Normal 2 6 5 3 2 2" xfId="20836"/>
    <cellStyle name="Normal 2 6 5 3 3" xfId="12492"/>
    <cellStyle name="Normal 2 6 5 3 3 2" xfId="23055"/>
    <cellStyle name="Normal 2 6 5 3 4" xfId="14711"/>
    <cellStyle name="Normal 2 6 5 3 4 2" xfId="25274"/>
    <cellStyle name="Normal 2 6 5 3 5" xfId="18617"/>
    <cellStyle name="Normal 2 6 5 4" xfId="9530"/>
    <cellStyle name="Normal 2 6 5 4 2" xfId="20093"/>
    <cellStyle name="Normal 2 6 5 5" xfId="11749"/>
    <cellStyle name="Normal 2 6 5 5 2" xfId="22312"/>
    <cellStyle name="Normal 2 6 5 6" xfId="13968"/>
    <cellStyle name="Normal 2 6 5 6 2" xfId="24531"/>
    <cellStyle name="Normal 2 6 5 7" xfId="17868"/>
    <cellStyle name="Normal 2 7" xfId="2860"/>
    <cellStyle name="Normal 2 7 2" xfId="8788"/>
    <cellStyle name="Normal 2 7 2 2" xfId="11007"/>
    <cellStyle name="Normal 2 7 2 2 2" xfId="21570"/>
    <cellStyle name="Normal 2 7 2 3" xfId="13226"/>
    <cellStyle name="Normal 2 7 2 3 2" xfId="23789"/>
    <cellStyle name="Normal 2 7 2 4" xfId="15445"/>
    <cellStyle name="Normal 2 7 2 4 2" xfId="26008"/>
    <cellStyle name="Normal 2 7 2 5" xfId="19351"/>
    <cellStyle name="Normal 2 7 3" xfId="8055"/>
    <cellStyle name="Normal 2 7 3 2" xfId="10274"/>
    <cellStyle name="Normal 2 7 3 2 2" xfId="20837"/>
    <cellStyle name="Normal 2 7 3 3" xfId="12493"/>
    <cellStyle name="Normal 2 7 3 3 2" xfId="23056"/>
    <cellStyle name="Normal 2 7 3 4" xfId="14712"/>
    <cellStyle name="Normal 2 7 3 4 2" xfId="25275"/>
    <cellStyle name="Normal 2 7 3 5" xfId="18618"/>
    <cellStyle name="Normal 2 7 4" xfId="9531"/>
    <cellStyle name="Normal 2 7 4 2" xfId="20094"/>
    <cellStyle name="Normal 2 7 5" xfId="11750"/>
    <cellStyle name="Normal 2 7 5 2" xfId="22313"/>
    <cellStyle name="Normal 2 7 6" xfId="13969"/>
    <cellStyle name="Normal 2 7 6 2" xfId="24532"/>
    <cellStyle name="Normal 2 7 7" xfId="17869"/>
    <cellStyle name="Normal 2 8" xfId="2861"/>
    <cellStyle name="Normal 2 8 2" xfId="8789"/>
    <cellStyle name="Normal 2 8 2 2" xfId="11008"/>
    <cellStyle name="Normal 2 8 2 2 2" xfId="21571"/>
    <cellStyle name="Normal 2 8 2 3" xfId="13227"/>
    <cellStyle name="Normal 2 8 2 3 2" xfId="23790"/>
    <cellStyle name="Normal 2 8 2 4" xfId="15446"/>
    <cellStyle name="Normal 2 8 2 4 2" xfId="26009"/>
    <cellStyle name="Normal 2 8 2 5" xfId="19352"/>
    <cellStyle name="Normal 2 8 3" xfId="8056"/>
    <cellStyle name="Normal 2 8 3 2" xfId="10275"/>
    <cellStyle name="Normal 2 8 3 2 2" xfId="20838"/>
    <cellStyle name="Normal 2 8 3 3" xfId="12494"/>
    <cellStyle name="Normal 2 8 3 3 2" xfId="23057"/>
    <cellStyle name="Normal 2 8 3 4" xfId="14713"/>
    <cellStyle name="Normal 2 8 3 4 2" xfId="25276"/>
    <cellStyle name="Normal 2 8 3 5" xfId="18619"/>
    <cellStyle name="Normal 2 8 4" xfId="9532"/>
    <cellStyle name="Normal 2 8 4 2" xfId="20095"/>
    <cellStyle name="Normal 2 8 5" xfId="11751"/>
    <cellStyle name="Normal 2 8 5 2" xfId="22314"/>
    <cellStyle name="Normal 2 8 6" xfId="13970"/>
    <cellStyle name="Normal 2 8 6 2" xfId="24533"/>
    <cellStyle name="Normal 2 8 7" xfId="17870"/>
    <cellStyle name="Normal 2 9" xfId="2862"/>
    <cellStyle name="Normal 2 9 2" xfId="8790"/>
    <cellStyle name="Normal 2 9 2 2" xfId="11009"/>
    <cellStyle name="Normal 2 9 2 2 2" xfId="21572"/>
    <cellStyle name="Normal 2 9 2 3" xfId="13228"/>
    <cellStyle name="Normal 2 9 2 3 2" xfId="23791"/>
    <cellStyle name="Normal 2 9 2 4" xfId="15447"/>
    <cellStyle name="Normal 2 9 2 4 2" xfId="26010"/>
    <cellStyle name="Normal 2 9 2 5" xfId="19353"/>
    <cellStyle name="Normal 2 9 3" xfId="8057"/>
    <cellStyle name="Normal 2 9 3 2" xfId="10276"/>
    <cellStyle name="Normal 2 9 3 2 2" xfId="20839"/>
    <cellStyle name="Normal 2 9 3 3" xfId="12495"/>
    <cellStyle name="Normal 2 9 3 3 2" xfId="23058"/>
    <cellStyle name="Normal 2 9 3 4" xfId="14714"/>
    <cellStyle name="Normal 2 9 3 4 2" xfId="25277"/>
    <cellStyle name="Normal 2 9 3 5" xfId="18620"/>
    <cellStyle name="Normal 2 9 4" xfId="9533"/>
    <cellStyle name="Normal 2 9 4 2" xfId="20096"/>
    <cellStyle name="Normal 2 9 5" xfId="11752"/>
    <cellStyle name="Normal 2 9 5 2" xfId="22315"/>
    <cellStyle name="Normal 2 9 6" xfId="13971"/>
    <cellStyle name="Normal 2 9 6 2" xfId="24534"/>
    <cellStyle name="Normal 2 9 7" xfId="17871"/>
    <cellStyle name="Normal 2_Menu" xfId="63"/>
    <cellStyle name="Normal 20" xfId="2863"/>
    <cellStyle name="Normal 20 2" xfId="8791"/>
    <cellStyle name="Normal 20 2 2" xfId="11010"/>
    <cellStyle name="Normal 20 2 2 2" xfId="21573"/>
    <cellStyle name="Normal 20 2 3" xfId="13229"/>
    <cellStyle name="Normal 20 2 3 2" xfId="23792"/>
    <cellStyle name="Normal 20 2 4" xfId="15448"/>
    <cellStyle name="Normal 20 2 4 2" xfId="26011"/>
    <cellStyle name="Normal 20 2 5" xfId="19354"/>
    <cellStyle name="Normal 20 3" xfId="8058"/>
    <cellStyle name="Normal 20 3 2" xfId="10277"/>
    <cellStyle name="Normal 20 3 2 2" xfId="20840"/>
    <cellStyle name="Normal 20 3 3" xfId="12496"/>
    <cellStyle name="Normal 20 3 3 2" xfId="23059"/>
    <cellStyle name="Normal 20 3 4" xfId="14715"/>
    <cellStyle name="Normal 20 3 4 2" xfId="25278"/>
    <cellStyle name="Normal 20 3 5" xfId="18621"/>
    <cellStyle name="Normal 20 4" xfId="9534"/>
    <cellStyle name="Normal 20 4 2" xfId="20097"/>
    <cellStyle name="Normal 20 5" xfId="11753"/>
    <cellStyle name="Normal 20 5 2" xfId="22316"/>
    <cellStyle name="Normal 20 6" xfId="13972"/>
    <cellStyle name="Normal 20 6 2" xfId="24535"/>
    <cellStyle name="Normal 20 7" xfId="17872"/>
    <cellStyle name="Normal 21" xfId="2864"/>
    <cellStyle name="Normal 21 2" xfId="8792"/>
    <cellStyle name="Normal 21 2 2" xfId="11011"/>
    <cellStyle name="Normal 21 2 2 2" xfId="21574"/>
    <cellStyle name="Normal 21 2 3" xfId="13230"/>
    <cellStyle name="Normal 21 2 3 2" xfId="23793"/>
    <cellStyle name="Normal 21 2 4" xfId="15449"/>
    <cellStyle name="Normal 21 2 4 2" xfId="26012"/>
    <cellStyle name="Normal 21 2 5" xfId="19355"/>
    <cellStyle name="Normal 21 3" xfId="8059"/>
    <cellStyle name="Normal 21 3 2" xfId="10278"/>
    <cellStyle name="Normal 21 3 2 2" xfId="20841"/>
    <cellStyle name="Normal 21 3 3" xfId="12497"/>
    <cellStyle name="Normal 21 3 3 2" xfId="23060"/>
    <cellStyle name="Normal 21 3 4" xfId="14716"/>
    <cellStyle name="Normal 21 3 4 2" xfId="25279"/>
    <cellStyle name="Normal 21 3 5" xfId="18622"/>
    <cellStyle name="Normal 21 4" xfId="9535"/>
    <cellStyle name="Normal 21 4 2" xfId="20098"/>
    <cellStyle name="Normal 21 5" xfId="11754"/>
    <cellStyle name="Normal 21 5 2" xfId="22317"/>
    <cellStyle name="Normal 21 6" xfId="13973"/>
    <cellStyle name="Normal 21 6 2" xfId="24536"/>
    <cellStyle name="Normal 21 7" xfId="17873"/>
    <cellStyle name="Normal 22" xfId="2865"/>
    <cellStyle name="Normal 23" xfId="37"/>
    <cellStyle name="Normal 24" xfId="3932"/>
    <cellStyle name="Normal 25" xfId="27218"/>
    <cellStyle name="Normal 26" xfId="27219"/>
    <cellStyle name="Normal 27" xfId="27229"/>
    <cellStyle name="Normal 28" xfId="27235"/>
    <cellStyle name="Normal 29" xfId="27223"/>
    <cellStyle name="Normal 29 2" xfId="27227"/>
    <cellStyle name="Normal 29 3" xfId="27250"/>
    <cellStyle name="Normal 3" xfId="17890"/>
    <cellStyle name="Normal 3 10" xfId="9552"/>
    <cellStyle name="Normal 3 10 2" xfId="20115"/>
    <cellStyle name="Normal 3 11" xfId="11771"/>
    <cellStyle name="Normal 3 11 2" xfId="22334"/>
    <cellStyle name="Normal 3 12" xfId="13990"/>
    <cellStyle name="Normal 3 12 2" xfId="24553"/>
    <cellStyle name="Normal 3 13" xfId="3933"/>
    <cellStyle name="Normal 3 2" xfId="33"/>
    <cellStyle name="Normal 3 2 2" xfId="2866"/>
    <cellStyle name="Normal 3 2 3" xfId="64"/>
    <cellStyle name="Normal 3 3" xfId="65"/>
    <cellStyle name="Normal 3 3 2" xfId="2867"/>
    <cellStyle name="Normal 3 4" xfId="66"/>
    <cellStyle name="Normal 3 4 2" xfId="4108"/>
    <cellStyle name="Normal 3 5" xfId="2868"/>
    <cellStyle name="Normal 3 6" xfId="2869"/>
    <cellStyle name="Normal 3 7" xfId="38"/>
    <cellStyle name="Normal 3 8" xfId="8809"/>
    <cellStyle name="Normal 3 8 2" xfId="11028"/>
    <cellStyle name="Normal 3 8 2 2" xfId="21591"/>
    <cellStyle name="Normal 3 8 3" xfId="13247"/>
    <cellStyle name="Normal 3 8 3 2" xfId="23810"/>
    <cellStyle name="Normal 3 8 4" xfId="15466"/>
    <cellStyle name="Normal 3 8 4 2" xfId="26029"/>
    <cellStyle name="Normal 3 8 5" xfId="19372"/>
    <cellStyle name="Normal 3 9" xfId="8076"/>
    <cellStyle name="Normal 3 9 2" xfId="10295"/>
    <cellStyle name="Normal 3 9 2 2" xfId="20858"/>
    <cellStyle name="Normal 3 9 3" xfId="12514"/>
    <cellStyle name="Normal 3 9 3 2" xfId="23077"/>
    <cellStyle name="Normal 3 9 4" xfId="14733"/>
    <cellStyle name="Normal 3 9 4 2" xfId="25296"/>
    <cellStyle name="Normal 3 9 5" xfId="18639"/>
    <cellStyle name="Normal 3_Car cost for GMM" xfId="17896"/>
    <cellStyle name="Normal 30" xfId="27224"/>
    <cellStyle name="Normal 31" xfId="27225"/>
    <cellStyle name="Normal 32" xfId="27239"/>
    <cellStyle name="Normal 33" xfId="27241"/>
    <cellStyle name="Normal 34" xfId="27242"/>
    <cellStyle name="Normal 34 2" xfId="27243"/>
    <cellStyle name="Normal 35" xfId="27248"/>
    <cellStyle name="Normal 4" xfId="7"/>
    <cellStyle name="Normal 4 10" xfId="27246"/>
    <cellStyle name="Normal 4 2" xfId="8"/>
    <cellStyle name="Normal 4 2 2" xfId="69"/>
    <cellStyle name="Normal 4 2 2 2" xfId="15995"/>
    <cellStyle name="Normal 4 2 3" xfId="68"/>
    <cellStyle name="Normal 4 3" xfId="2870"/>
    <cellStyle name="Normal 4 3 2" xfId="4109"/>
    <cellStyle name="Normal 4 3 3" xfId="8793"/>
    <cellStyle name="Normal 4 3 3 2" xfId="11012"/>
    <cellStyle name="Normal 4 3 3 2 2" xfId="21575"/>
    <cellStyle name="Normal 4 3 3 3" xfId="13231"/>
    <cellStyle name="Normal 4 3 3 3 2" xfId="23794"/>
    <cellStyle name="Normal 4 3 3 4" xfId="15450"/>
    <cellStyle name="Normal 4 3 3 4 2" xfId="26013"/>
    <cellStyle name="Normal 4 3 3 5" xfId="19356"/>
    <cellStyle name="Normal 4 3 4" xfId="8060"/>
    <cellStyle name="Normal 4 3 4 2" xfId="10279"/>
    <cellStyle name="Normal 4 3 4 2 2" xfId="20842"/>
    <cellStyle name="Normal 4 3 4 3" xfId="12498"/>
    <cellStyle name="Normal 4 3 4 3 2" xfId="23061"/>
    <cellStyle name="Normal 4 3 4 4" xfId="14717"/>
    <cellStyle name="Normal 4 3 4 4 2" xfId="25280"/>
    <cellStyle name="Normal 4 3 4 5" xfId="18623"/>
    <cellStyle name="Normal 4 3 5" xfId="9536"/>
    <cellStyle name="Normal 4 3 5 2" xfId="20099"/>
    <cellStyle name="Normal 4 3 6" xfId="11755"/>
    <cellStyle name="Normal 4 3 6 2" xfId="22318"/>
    <cellStyle name="Normal 4 3 7" xfId="13974"/>
    <cellStyle name="Normal 4 3 7 2" xfId="24537"/>
    <cellStyle name="Normal 4 3 8" xfId="17874"/>
    <cellStyle name="Normal 4 4" xfId="2871"/>
    <cellStyle name="Normal 4 4 2" xfId="4110"/>
    <cellStyle name="Normal 4 4 3" xfId="8794"/>
    <cellStyle name="Normal 4 4 3 2" xfId="11013"/>
    <cellStyle name="Normal 4 4 3 2 2" xfId="21576"/>
    <cellStyle name="Normal 4 4 3 3" xfId="13232"/>
    <cellStyle name="Normal 4 4 3 3 2" xfId="23795"/>
    <cellStyle name="Normal 4 4 3 4" xfId="15451"/>
    <cellStyle name="Normal 4 4 3 4 2" xfId="26014"/>
    <cellStyle name="Normal 4 4 3 5" xfId="19357"/>
    <cellStyle name="Normal 4 4 4" xfId="8061"/>
    <cellStyle name="Normal 4 4 4 2" xfId="10280"/>
    <cellStyle name="Normal 4 4 4 2 2" xfId="20843"/>
    <cellStyle name="Normal 4 4 4 3" xfId="12499"/>
    <cellStyle name="Normal 4 4 4 3 2" xfId="23062"/>
    <cellStyle name="Normal 4 4 4 4" xfId="14718"/>
    <cellStyle name="Normal 4 4 4 4 2" xfId="25281"/>
    <cellStyle name="Normal 4 4 4 5" xfId="18624"/>
    <cellStyle name="Normal 4 4 5" xfId="9537"/>
    <cellStyle name="Normal 4 4 5 2" xfId="20100"/>
    <cellStyle name="Normal 4 4 6" xfId="11756"/>
    <cellStyle name="Normal 4 4 6 2" xfId="22319"/>
    <cellStyle name="Normal 4 4 7" xfId="13975"/>
    <cellStyle name="Normal 4 4 7 2" xfId="24538"/>
    <cellStyle name="Normal 4 4 8" xfId="17875"/>
    <cellStyle name="Normal 4 5" xfId="2872"/>
    <cellStyle name="Normal 4 5 2" xfId="8795"/>
    <cellStyle name="Normal 4 5 2 2" xfId="11014"/>
    <cellStyle name="Normal 4 5 2 2 2" xfId="21577"/>
    <cellStyle name="Normal 4 5 2 3" xfId="13233"/>
    <cellStyle name="Normal 4 5 2 3 2" xfId="23796"/>
    <cellStyle name="Normal 4 5 2 4" xfId="15452"/>
    <cellStyle name="Normal 4 5 2 4 2" xfId="26015"/>
    <cellStyle name="Normal 4 5 2 5" xfId="19358"/>
    <cellStyle name="Normal 4 5 3" xfId="8062"/>
    <cellStyle name="Normal 4 5 3 2" xfId="10281"/>
    <cellStyle name="Normal 4 5 3 2 2" xfId="20844"/>
    <cellStyle name="Normal 4 5 3 3" xfId="12500"/>
    <cellStyle name="Normal 4 5 3 3 2" xfId="23063"/>
    <cellStyle name="Normal 4 5 3 4" xfId="14719"/>
    <cellStyle name="Normal 4 5 3 4 2" xfId="25282"/>
    <cellStyle name="Normal 4 5 3 5" xfId="18625"/>
    <cellStyle name="Normal 4 5 4" xfId="9538"/>
    <cellStyle name="Normal 4 5 4 2" xfId="20101"/>
    <cellStyle name="Normal 4 5 5" xfId="11757"/>
    <cellStyle name="Normal 4 5 5 2" xfId="22320"/>
    <cellStyle name="Normal 4 5 6" xfId="13976"/>
    <cellStyle name="Normal 4 5 6 2" xfId="24539"/>
    <cellStyle name="Normal 4 5 7" xfId="15994"/>
    <cellStyle name="Normal 4 5 8" xfId="17876"/>
    <cellStyle name="Normal 4 6" xfId="67"/>
    <cellStyle name="Normal 4 7" xfId="27233"/>
    <cellStyle name="Normal 4_AFs" xfId="17897"/>
    <cellStyle name="Normal 5" xfId="17898"/>
    <cellStyle name="Normal 5 10" xfId="70"/>
    <cellStyle name="Normal 5 11" xfId="4111"/>
    <cellStyle name="Normal 5 2" xfId="2873"/>
    <cellStyle name="Normal 5 2 2" xfId="2874"/>
    <cellStyle name="Normal 5 2 2 2" xfId="8796"/>
    <cellStyle name="Normal 5 2 2 2 2" xfId="11015"/>
    <cellStyle name="Normal 5 2 2 2 2 2" xfId="21578"/>
    <cellStyle name="Normal 5 2 2 2 3" xfId="13234"/>
    <cellStyle name="Normal 5 2 2 2 3 2" xfId="23797"/>
    <cellStyle name="Normal 5 2 2 2 4" xfId="15453"/>
    <cellStyle name="Normal 5 2 2 2 4 2" xfId="26016"/>
    <cellStyle name="Normal 5 2 2 2 5" xfId="19359"/>
    <cellStyle name="Normal 5 2 2 3" xfId="8063"/>
    <cellStyle name="Normal 5 2 2 3 2" xfId="10282"/>
    <cellStyle name="Normal 5 2 2 3 2 2" xfId="20845"/>
    <cellStyle name="Normal 5 2 2 3 3" xfId="12501"/>
    <cellStyle name="Normal 5 2 2 3 3 2" xfId="23064"/>
    <cellStyle name="Normal 5 2 2 3 4" xfId="14720"/>
    <cellStyle name="Normal 5 2 2 3 4 2" xfId="25283"/>
    <cellStyle name="Normal 5 2 2 3 5" xfId="18626"/>
    <cellStyle name="Normal 5 2 2 4" xfId="9539"/>
    <cellStyle name="Normal 5 2 2 4 2" xfId="20102"/>
    <cellStyle name="Normal 5 2 2 5" xfId="11758"/>
    <cellStyle name="Normal 5 2 2 5 2" xfId="22321"/>
    <cellStyle name="Normal 5 2 2 6" xfId="13977"/>
    <cellStyle name="Normal 5 2 2 6 2" xfId="24540"/>
    <cellStyle name="Normal 5 2 2 7" xfId="15993"/>
    <cellStyle name="Normal 5 2 2 8" xfId="17877"/>
    <cellStyle name="Normal 5 2 3" xfId="2875"/>
    <cellStyle name="Normal 5 2 3 2" xfId="8797"/>
    <cellStyle name="Normal 5 2 3 2 2" xfId="11016"/>
    <cellStyle name="Normal 5 2 3 2 2 2" xfId="21579"/>
    <cellStyle name="Normal 5 2 3 2 3" xfId="13235"/>
    <cellStyle name="Normal 5 2 3 2 3 2" xfId="23798"/>
    <cellStyle name="Normal 5 2 3 2 4" xfId="15454"/>
    <cellStyle name="Normal 5 2 3 2 4 2" xfId="26017"/>
    <cellStyle name="Normal 5 2 3 2 5" xfId="19360"/>
    <cellStyle name="Normal 5 2 3 3" xfId="8064"/>
    <cellStyle name="Normal 5 2 3 3 2" xfId="10283"/>
    <cellStyle name="Normal 5 2 3 3 2 2" xfId="20846"/>
    <cellStyle name="Normal 5 2 3 3 3" xfId="12502"/>
    <cellStyle name="Normal 5 2 3 3 3 2" xfId="23065"/>
    <cellStyle name="Normal 5 2 3 3 4" xfId="14721"/>
    <cellStyle name="Normal 5 2 3 3 4 2" xfId="25284"/>
    <cellStyle name="Normal 5 2 3 3 5" xfId="18627"/>
    <cellStyle name="Normal 5 2 3 4" xfId="9540"/>
    <cellStyle name="Normal 5 2 3 4 2" xfId="20103"/>
    <cellStyle name="Normal 5 2 3 5" xfId="11759"/>
    <cellStyle name="Normal 5 2 3 5 2" xfId="22322"/>
    <cellStyle name="Normal 5 2 3 6" xfId="13978"/>
    <cellStyle name="Normal 5 2 3 6 2" xfId="24541"/>
    <cellStyle name="Normal 5 2 3 7" xfId="17878"/>
    <cellStyle name="Normal 5 2 4" xfId="2876"/>
    <cellStyle name="Normal 5 2 4 2" xfId="8798"/>
    <cellStyle name="Normal 5 2 4 2 2" xfId="11017"/>
    <cellStyle name="Normal 5 2 4 2 2 2" xfId="21580"/>
    <cellStyle name="Normal 5 2 4 2 3" xfId="13236"/>
    <cellStyle name="Normal 5 2 4 2 3 2" xfId="23799"/>
    <cellStyle name="Normal 5 2 4 2 4" xfId="15455"/>
    <cellStyle name="Normal 5 2 4 2 4 2" xfId="26018"/>
    <cellStyle name="Normal 5 2 4 2 5" xfId="19361"/>
    <cellStyle name="Normal 5 2 4 3" xfId="8065"/>
    <cellStyle name="Normal 5 2 4 3 2" xfId="10284"/>
    <cellStyle name="Normal 5 2 4 3 2 2" xfId="20847"/>
    <cellStyle name="Normal 5 2 4 3 3" xfId="12503"/>
    <cellStyle name="Normal 5 2 4 3 3 2" xfId="23066"/>
    <cellStyle name="Normal 5 2 4 3 4" xfId="14722"/>
    <cellStyle name="Normal 5 2 4 3 4 2" xfId="25285"/>
    <cellStyle name="Normal 5 2 4 3 5" xfId="18628"/>
    <cellStyle name="Normal 5 2 4 4" xfId="9541"/>
    <cellStyle name="Normal 5 2 4 4 2" xfId="20104"/>
    <cellStyle name="Normal 5 2 4 5" xfId="11760"/>
    <cellStyle name="Normal 5 2 4 5 2" xfId="22323"/>
    <cellStyle name="Normal 5 2 4 6" xfId="13979"/>
    <cellStyle name="Normal 5 2 4 6 2" xfId="24542"/>
    <cellStyle name="Normal 5 2 4 7" xfId="17879"/>
    <cellStyle name="Normal 5 2 5" xfId="2877"/>
    <cellStyle name="Normal 5 2 5 2" xfId="8799"/>
    <cellStyle name="Normal 5 2 5 2 2" xfId="11018"/>
    <cellStyle name="Normal 5 2 5 2 2 2" xfId="21581"/>
    <cellStyle name="Normal 5 2 5 2 3" xfId="13237"/>
    <cellStyle name="Normal 5 2 5 2 3 2" xfId="23800"/>
    <cellStyle name="Normal 5 2 5 2 4" xfId="15456"/>
    <cellStyle name="Normal 5 2 5 2 4 2" xfId="26019"/>
    <cellStyle name="Normal 5 2 5 2 5" xfId="19362"/>
    <cellStyle name="Normal 5 2 5 3" xfId="8066"/>
    <cellStyle name="Normal 5 2 5 3 2" xfId="10285"/>
    <cellStyle name="Normal 5 2 5 3 2 2" xfId="20848"/>
    <cellStyle name="Normal 5 2 5 3 3" xfId="12504"/>
    <cellStyle name="Normal 5 2 5 3 3 2" xfId="23067"/>
    <cellStyle name="Normal 5 2 5 3 4" xfId="14723"/>
    <cellStyle name="Normal 5 2 5 3 4 2" xfId="25286"/>
    <cellStyle name="Normal 5 2 5 3 5" xfId="18629"/>
    <cellStyle name="Normal 5 2 5 4" xfId="9542"/>
    <cellStyle name="Normal 5 2 5 4 2" xfId="20105"/>
    <cellStyle name="Normal 5 2 5 5" xfId="11761"/>
    <cellStyle name="Normal 5 2 5 5 2" xfId="22324"/>
    <cellStyle name="Normal 5 2 5 6" xfId="13980"/>
    <cellStyle name="Normal 5 2 5 6 2" xfId="24543"/>
    <cellStyle name="Normal 5 2 5 7" xfId="17880"/>
    <cellStyle name="Normal 5 3" xfId="2878"/>
    <cellStyle name="Normal 5 3 2" xfId="8800"/>
    <cellStyle name="Normal 5 3 2 2" xfId="11019"/>
    <cellStyle name="Normal 5 3 2 2 2" xfId="21582"/>
    <cellStyle name="Normal 5 3 2 3" xfId="13238"/>
    <cellStyle name="Normal 5 3 2 3 2" xfId="23801"/>
    <cellStyle name="Normal 5 3 2 4" xfId="15457"/>
    <cellStyle name="Normal 5 3 2 4 2" xfId="26020"/>
    <cellStyle name="Normal 5 3 2 5" xfId="19363"/>
    <cellStyle name="Normal 5 3 3" xfId="8067"/>
    <cellStyle name="Normal 5 3 3 2" xfId="10286"/>
    <cellStyle name="Normal 5 3 3 2 2" xfId="20849"/>
    <cellStyle name="Normal 5 3 3 3" xfId="12505"/>
    <cellStyle name="Normal 5 3 3 3 2" xfId="23068"/>
    <cellStyle name="Normal 5 3 3 4" xfId="14724"/>
    <cellStyle name="Normal 5 3 3 4 2" xfId="25287"/>
    <cellStyle name="Normal 5 3 3 5" xfId="18630"/>
    <cellStyle name="Normal 5 3 4" xfId="9543"/>
    <cellStyle name="Normal 5 3 4 2" xfId="20106"/>
    <cellStyle name="Normal 5 3 5" xfId="11762"/>
    <cellStyle name="Normal 5 3 5 2" xfId="22325"/>
    <cellStyle name="Normal 5 3 6" xfId="13981"/>
    <cellStyle name="Normal 5 3 6 2" xfId="24544"/>
    <cellStyle name="Normal 5 3 7" xfId="15992"/>
    <cellStyle name="Normal 5 3 8" xfId="17881"/>
    <cellStyle name="Normal 5 4" xfId="2879"/>
    <cellStyle name="Normal 5 4 2" xfId="8801"/>
    <cellStyle name="Normal 5 4 2 2" xfId="11020"/>
    <cellStyle name="Normal 5 4 2 2 2" xfId="21583"/>
    <cellStyle name="Normal 5 4 2 3" xfId="13239"/>
    <cellStyle name="Normal 5 4 2 3 2" xfId="23802"/>
    <cellStyle name="Normal 5 4 2 4" xfId="15458"/>
    <cellStyle name="Normal 5 4 2 4 2" xfId="26021"/>
    <cellStyle name="Normal 5 4 2 5" xfId="19364"/>
    <cellStyle name="Normal 5 4 3" xfId="8068"/>
    <cellStyle name="Normal 5 4 3 2" xfId="10287"/>
    <cellStyle name="Normal 5 4 3 2 2" xfId="20850"/>
    <cellStyle name="Normal 5 4 3 3" xfId="12506"/>
    <cellStyle name="Normal 5 4 3 3 2" xfId="23069"/>
    <cellStyle name="Normal 5 4 3 4" xfId="14725"/>
    <cellStyle name="Normal 5 4 3 4 2" xfId="25288"/>
    <cellStyle name="Normal 5 4 3 5" xfId="18631"/>
    <cellStyle name="Normal 5 4 4" xfId="9544"/>
    <cellStyle name="Normal 5 4 4 2" xfId="20107"/>
    <cellStyle name="Normal 5 4 5" xfId="11763"/>
    <cellStyle name="Normal 5 4 5 2" xfId="22326"/>
    <cellStyle name="Normal 5 4 6" xfId="13982"/>
    <cellStyle name="Normal 5 4 6 2" xfId="24545"/>
    <cellStyle name="Normal 5 4 7" xfId="17882"/>
    <cellStyle name="Normal 5 5" xfId="2880"/>
    <cellStyle name="Normal 5 5 2" xfId="8802"/>
    <cellStyle name="Normal 5 5 2 2" xfId="11021"/>
    <cellStyle name="Normal 5 5 2 2 2" xfId="21584"/>
    <cellStyle name="Normal 5 5 2 3" xfId="13240"/>
    <cellStyle name="Normal 5 5 2 3 2" xfId="23803"/>
    <cellStyle name="Normal 5 5 2 4" xfId="15459"/>
    <cellStyle name="Normal 5 5 2 4 2" xfId="26022"/>
    <cellStyle name="Normal 5 5 2 5" xfId="19365"/>
    <cellStyle name="Normal 5 5 3" xfId="8069"/>
    <cellStyle name="Normal 5 5 3 2" xfId="10288"/>
    <cellStyle name="Normal 5 5 3 2 2" xfId="20851"/>
    <cellStyle name="Normal 5 5 3 3" xfId="12507"/>
    <cellStyle name="Normal 5 5 3 3 2" xfId="23070"/>
    <cellStyle name="Normal 5 5 3 4" xfId="14726"/>
    <cellStyle name="Normal 5 5 3 4 2" xfId="25289"/>
    <cellStyle name="Normal 5 5 3 5" xfId="18632"/>
    <cellStyle name="Normal 5 5 4" xfId="9545"/>
    <cellStyle name="Normal 5 5 4 2" xfId="20108"/>
    <cellStyle name="Normal 5 5 5" xfId="11764"/>
    <cellStyle name="Normal 5 5 5 2" xfId="22327"/>
    <cellStyle name="Normal 5 5 6" xfId="13983"/>
    <cellStyle name="Normal 5 5 6 2" xfId="24546"/>
    <cellStyle name="Normal 5 5 7" xfId="17883"/>
    <cellStyle name="Normal 5 6" xfId="2881"/>
    <cellStyle name="Normal 5 6 2" xfId="8803"/>
    <cellStyle name="Normal 5 6 2 2" xfId="11022"/>
    <cellStyle name="Normal 5 6 2 2 2" xfId="21585"/>
    <cellStyle name="Normal 5 6 2 3" xfId="13241"/>
    <cellStyle name="Normal 5 6 2 3 2" xfId="23804"/>
    <cellStyle name="Normal 5 6 2 4" xfId="15460"/>
    <cellStyle name="Normal 5 6 2 4 2" xfId="26023"/>
    <cellStyle name="Normal 5 6 2 5" xfId="19366"/>
    <cellStyle name="Normal 5 6 3" xfId="8070"/>
    <cellStyle name="Normal 5 6 3 2" xfId="10289"/>
    <cellStyle name="Normal 5 6 3 2 2" xfId="20852"/>
    <cellStyle name="Normal 5 6 3 3" xfId="12508"/>
    <cellStyle name="Normal 5 6 3 3 2" xfId="23071"/>
    <cellStyle name="Normal 5 6 3 4" xfId="14727"/>
    <cellStyle name="Normal 5 6 3 4 2" xfId="25290"/>
    <cellStyle name="Normal 5 6 3 5" xfId="18633"/>
    <cellStyle name="Normal 5 6 4" xfId="9546"/>
    <cellStyle name="Normal 5 6 4 2" xfId="20109"/>
    <cellStyle name="Normal 5 6 5" xfId="11765"/>
    <cellStyle name="Normal 5 6 5 2" xfId="22328"/>
    <cellStyle name="Normal 5 6 6" xfId="13984"/>
    <cellStyle name="Normal 5 6 6 2" xfId="24547"/>
    <cellStyle name="Normal 5 6 7" xfId="17884"/>
    <cellStyle name="Normal 5 7" xfId="2882"/>
    <cellStyle name="Normal 5 8" xfId="2883"/>
    <cellStyle name="Normal 5 9" xfId="2884"/>
    <cellStyle name="Normal 5_ELC" xfId="17899"/>
    <cellStyle name="Normal 6" xfId="17900"/>
    <cellStyle name="Normal 6 2" xfId="72"/>
    <cellStyle name="Normal 6 2 2" xfId="4113"/>
    <cellStyle name="Normal 6 3" xfId="2885"/>
    <cellStyle name="Normal 6 3 2" xfId="4114"/>
    <cellStyle name="Normal 6 4" xfId="2886"/>
    <cellStyle name="Normal 6 5" xfId="2887"/>
    <cellStyle name="Normal 6 6" xfId="2888"/>
    <cellStyle name="Normal 6 7" xfId="71"/>
    <cellStyle name="Normal 6 8" xfId="3928"/>
    <cellStyle name="Normal 6 8 2" xfId="8807"/>
    <cellStyle name="Normal 6 8 2 2" xfId="11026"/>
    <cellStyle name="Normal 6 8 2 2 2" xfId="21589"/>
    <cellStyle name="Normal 6 8 2 3" xfId="13245"/>
    <cellStyle name="Normal 6 8 2 3 2" xfId="23808"/>
    <cellStyle name="Normal 6 8 2 4" xfId="15464"/>
    <cellStyle name="Normal 6 8 2 4 2" xfId="26027"/>
    <cellStyle name="Normal 6 8 2 5" xfId="19370"/>
    <cellStyle name="Normal 6 8 3" xfId="8074"/>
    <cellStyle name="Normal 6 8 3 2" xfId="10293"/>
    <cellStyle name="Normal 6 8 3 2 2" xfId="20856"/>
    <cellStyle name="Normal 6 8 3 3" xfId="12512"/>
    <cellStyle name="Normal 6 8 3 3 2" xfId="23075"/>
    <cellStyle name="Normal 6 8 3 4" xfId="14731"/>
    <cellStyle name="Normal 6 8 3 4 2" xfId="25294"/>
    <cellStyle name="Normal 6 8 3 5" xfId="18637"/>
    <cellStyle name="Normal 6 8 4" xfId="9550"/>
    <cellStyle name="Normal 6 8 4 2" xfId="20113"/>
    <cellStyle name="Normal 6 8 5" xfId="11769"/>
    <cellStyle name="Normal 6 8 5 2" xfId="22332"/>
    <cellStyle name="Normal 6 8 6" xfId="13988"/>
    <cellStyle name="Normal 6 8 6 2" xfId="24551"/>
    <cellStyle name="Normal 6 8 7" xfId="17888"/>
    <cellStyle name="Normal 6 9" xfId="4112"/>
    <cellStyle name="Normal 7" xfId="17901"/>
    <cellStyle name="Normal 7 2" xfId="74"/>
    <cellStyle name="Normal 7 2 2" xfId="4116"/>
    <cellStyle name="Normal 7 3" xfId="75"/>
    <cellStyle name="Normal 7 3 2" xfId="4117"/>
    <cellStyle name="Normal 7 4" xfId="76"/>
    <cellStyle name="Normal 7 4 2" xfId="15991"/>
    <cellStyle name="Normal 7 5" xfId="2889"/>
    <cellStyle name="Normal 7 6" xfId="73"/>
    <cellStyle name="Normal 7 7" xfId="3929"/>
    <cellStyle name="Normal 7 7 2" xfId="8808"/>
    <cellStyle name="Normal 7 7 2 2" xfId="11027"/>
    <cellStyle name="Normal 7 7 2 2 2" xfId="21590"/>
    <cellStyle name="Normal 7 7 2 3" xfId="13246"/>
    <cellStyle name="Normal 7 7 2 3 2" xfId="23809"/>
    <cellStyle name="Normal 7 7 2 4" xfId="15465"/>
    <cellStyle name="Normal 7 7 2 4 2" xfId="26028"/>
    <cellStyle name="Normal 7 7 2 5" xfId="19371"/>
    <cellStyle name="Normal 7 7 3" xfId="8075"/>
    <cellStyle name="Normal 7 7 3 2" xfId="10294"/>
    <cellStyle name="Normal 7 7 3 2 2" xfId="20857"/>
    <cellStyle name="Normal 7 7 3 3" xfId="12513"/>
    <cellStyle name="Normal 7 7 3 3 2" xfId="23076"/>
    <cellStyle name="Normal 7 7 3 4" xfId="14732"/>
    <cellStyle name="Normal 7 7 3 4 2" xfId="25295"/>
    <cellStyle name="Normal 7 7 3 5" xfId="18638"/>
    <cellStyle name="Normal 7 7 4" xfId="9551"/>
    <cellStyle name="Normal 7 7 4 2" xfId="20114"/>
    <cellStyle name="Normal 7 7 5" xfId="11770"/>
    <cellStyle name="Normal 7 7 5 2" xfId="22333"/>
    <cellStyle name="Normal 7 7 6" xfId="13989"/>
    <cellStyle name="Normal 7 7 6 2" xfId="24552"/>
    <cellStyle name="Normal 7 7 7" xfId="17889"/>
    <cellStyle name="Normal 7 8" xfId="4115"/>
    <cellStyle name="Normal 8" xfId="9"/>
    <cellStyle name="Normal 8 2" xfId="77"/>
    <cellStyle name="Normal 8 2 2" xfId="4118"/>
    <cellStyle name="Normal 8 3" xfId="4119"/>
    <cellStyle name="Normal 8 3 2" xfId="4120"/>
    <cellStyle name="Normal 8 4" xfId="8080"/>
    <cellStyle name="Normal 8 4 2" xfId="10299"/>
    <cellStyle name="Normal 8 4 2 2" xfId="20862"/>
    <cellStyle name="Normal 8 4 3" xfId="12518"/>
    <cellStyle name="Normal 8 4 3 2" xfId="23081"/>
    <cellStyle name="Normal 8 4 4" xfId="14737"/>
    <cellStyle name="Normal 8 4 4 2" xfId="25300"/>
    <cellStyle name="Normal 8 4 5" xfId="15990"/>
    <cellStyle name="Normal 8 4 6" xfId="18643"/>
    <cellStyle name="Normal 8 5" xfId="7347"/>
    <cellStyle name="Normal 8 5 2" xfId="9566"/>
    <cellStyle name="Normal 8 5 2 2" xfId="20129"/>
    <cellStyle name="Normal 8 5 3" xfId="11785"/>
    <cellStyle name="Normal 8 5 3 2" xfId="22348"/>
    <cellStyle name="Normal 8 5 4" xfId="14004"/>
    <cellStyle name="Normal 8 5 4 2" xfId="24567"/>
    <cellStyle name="Normal 8 5 5" xfId="17910"/>
    <cellStyle name="Normal 8 6" xfId="8823"/>
    <cellStyle name="Normal 8 6 2" xfId="19386"/>
    <cellStyle name="Normal 8 7" xfId="11042"/>
    <cellStyle name="Normal 8 7 2" xfId="21605"/>
    <cellStyle name="Normal 8 8" xfId="13261"/>
    <cellStyle name="Normal 8 8 2" xfId="23824"/>
    <cellStyle name="Normal 8 9" xfId="17161"/>
    <cellStyle name="Normal 9" xfId="30"/>
    <cellStyle name="Normal 9 2" xfId="10"/>
    <cellStyle name="Normal 9 2 2" xfId="4121"/>
    <cellStyle name="Normal 9 2 2 2" xfId="4122"/>
    <cellStyle name="Normal 9 2 2 2 2" xfId="4123"/>
    <cellStyle name="Normal 9 2 2 3" xfId="4124"/>
    <cellStyle name="Normal 9 2 3" xfId="4125"/>
    <cellStyle name="Normal 9 2 3 2" xfId="4126"/>
    <cellStyle name="Normal 9 2 4" xfId="4127"/>
    <cellStyle name="Normal 9 2 4 2" xfId="4128"/>
    <cellStyle name="Normal 9 2 4 2 2" xfId="15989"/>
    <cellStyle name="Normal 9 2 4 3" xfId="8815"/>
    <cellStyle name="Normal 9 2 4 3 2" xfId="11034"/>
    <cellStyle name="Normal 9 2 4 3 2 2" xfId="21597"/>
    <cellStyle name="Normal 9 2 4 3 3" xfId="13253"/>
    <cellStyle name="Normal 9 2 4 3 3 2" xfId="23816"/>
    <cellStyle name="Normal 9 2 4 3 4" xfId="15472"/>
    <cellStyle name="Normal 9 2 4 3 4 2" xfId="26035"/>
    <cellStyle name="Normal 9 2 4 3 5" xfId="19378"/>
    <cellStyle name="Normal 9 2 4 4" xfId="9558"/>
    <cellStyle name="Normal 9 2 4 4 2" xfId="20121"/>
    <cellStyle name="Normal 9 2 4 5" xfId="11777"/>
    <cellStyle name="Normal 9 2 4 5 2" xfId="22340"/>
    <cellStyle name="Normal 9 2 4 6" xfId="13996"/>
    <cellStyle name="Normal 9 2 4 6 2" xfId="24559"/>
    <cellStyle name="Normal 9 2 4 7" xfId="17902"/>
    <cellStyle name="Normal 9 2 5" xfId="4129"/>
    <cellStyle name="Normal 9 3" xfId="3927"/>
    <cellStyle name="Normal 9 3 2" xfId="4130"/>
    <cellStyle name="Normal 9 3 2 2" xfId="8816"/>
    <cellStyle name="Normal 9 3 2 2 2" xfId="11035"/>
    <cellStyle name="Normal 9 3 2 2 2 2" xfId="21598"/>
    <cellStyle name="Normal 9 3 2 2 3" xfId="13254"/>
    <cellStyle name="Normal 9 3 2 2 3 2" xfId="23817"/>
    <cellStyle name="Normal 9 3 2 2 4" xfId="15473"/>
    <cellStyle name="Normal 9 3 2 2 4 2" xfId="26036"/>
    <cellStyle name="Normal 9 3 2 2 5" xfId="19379"/>
    <cellStyle name="Normal 9 3 2 3" xfId="9559"/>
    <cellStyle name="Normal 9 3 2 3 2" xfId="20122"/>
    <cellStyle name="Normal 9 3 2 4" xfId="11778"/>
    <cellStyle name="Normal 9 3 2 4 2" xfId="22341"/>
    <cellStyle name="Normal 9 3 2 5" xfId="13997"/>
    <cellStyle name="Normal 9 3 2 5 2" xfId="24560"/>
    <cellStyle name="Normal 9 3 2 6" xfId="17903"/>
    <cellStyle name="Normal 9 3 3" xfId="8806"/>
    <cellStyle name="Normal 9 3 3 2" xfId="11025"/>
    <cellStyle name="Normal 9 3 3 2 2" xfId="21588"/>
    <cellStyle name="Normal 9 3 3 3" xfId="13244"/>
    <cellStyle name="Normal 9 3 3 3 2" xfId="23807"/>
    <cellStyle name="Normal 9 3 3 4" xfId="15463"/>
    <cellStyle name="Normal 9 3 3 4 2" xfId="26026"/>
    <cellStyle name="Normal 9 3 3 5" xfId="19369"/>
    <cellStyle name="Normal 9 3 4" xfId="8073"/>
    <cellStyle name="Normal 9 3 4 2" xfId="10292"/>
    <cellStyle name="Normal 9 3 4 2 2" xfId="20855"/>
    <cellStyle name="Normal 9 3 4 3" xfId="12511"/>
    <cellStyle name="Normal 9 3 4 3 2" xfId="23074"/>
    <cellStyle name="Normal 9 3 4 4" xfId="14730"/>
    <cellStyle name="Normal 9 3 4 4 2" xfId="25293"/>
    <cellStyle name="Normal 9 3 4 5" xfId="18636"/>
    <cellStyle name="Normal 9 3 5" xfId="9549"/>
    <cellStyle name="Normal 9 3 5 2" xfId="15988"/>
    <cellStyle name="Normal 9 3 5 3" xfId="20112"/>
    <cellStyle name="Normal 9 3 6" xfId="11768"/>
    <cellStyle name="Normal 9 3 6 2" xfId="15987"/>
    <cellStyle name="Normal 9 3 6 3" xfId="22331"/>
    <cellStyle name="Normal 9 3 7" xfId="13987"/>
    <cellStyle name="Normal 9 3 7 2" xfId="24550"/>
    <cellStyle name="Normal 9 3 8" xfId="15796"/>
    <cellStyle name="Normal 9 3 9" xfId="17887"/>
    <cellStyle name="Normal 9 4" xfId="4131"/>
    <cellStyle name="Normal 9 4 2" xfId="4132"/>
    <cellStyle name="Normal 9 4 2 2" xfId="4133"/>
    <cellStyle name="Normal 9 4 2 2 2" xfId="8818"/>
    <cellStyle name="Normal 9 4 2 2 2 2" xfId="11037"/>
    <cellStyle name="Normal 9 4 2 2 2 2 2" xfId="21600"/>
    <cellStyle name="Normal 9 4 2 2 2 3" xfId="13256"/>
    <cellStyle name="Normal 9 4 2 2 2 3 2" xfId="23819"/>
    <cellStyle name="Normal 9 4 2 2 2 4" xfId="15475"/>
    <cellStyle name="Normal 9 4 2 2 2 4 2" xfId="26038"/>
    <cellStyle name="Normal 9 4 2 2 2 5" xfId="19381"/>
    <cellStyle name="Normal 9 4 2 2 3" xfId="9561"/>
    <cellStyle name="Normal 9 4 2 2 3 2" xfId="20124"/>
    <cellStyle name="Normal 9 4 2 2 4" xfId="11780"/>
    <cellStyle name="Normal 9 4 2 2 4 2" xfId="22343"/>
    <cellStyle name="Normal 9 4 2 2 5" xfId="13999"/>
    <cellStyle name="Normal 9 4 2 2 5 2" xfId="24562"/>
    <cellStyle name="Normal 9 4 2 2 6" xfId="17905"/>
    <cellStyle name="Normal 9 4 2 3" xfId="8817"/>
    <cellStyle name="Normal 9 4 2 3 2" xfId="11036"/>
    <cellStyle name="Normal 9 4 2 3 2 2" xfId="21599"/>
    <cellStyle name="Normal 9 4 2 3 3" xfId="13255"/>
    <cellStyle name="Normal 9 4 2 3 3 2" xfId="23818"/>
    <cellStyle name="Normal 9 4 2 3 4" xfId="15474"/>
    <cellStyle name="Normal 9 4 2 3 4 2" xfId="26037"/>
    <cellStyle name="Normal 9 4 2 3 5" xfId="19380"/>
    <cellStyle name="Normal 9 4 2 4" xfId="9560"/>
    <cellStyle name="Normal 9 4 2 4 2" xfId="15985"/>
    <cellStyle name="Normal 9 4 2 4 3" xfId="20123"/>
    <cellStyle name="Normal 9 4 2 5" xfId="11779"/>
    <cellStyle name="Normal 9 4 2 5 2" xfId="15984"/>
    <cellStyle name="Normal 9 4 2 5 3" xfId="22342"/>
    <cellStyle name="Normal 9 4 2 6" xfId="13998"/>
    <cellStyle name="Normal 9 4 2 6 2" xfId="15983"/>
    <cellStyle name="Normal 9 4 2 6 3" xfId="24561"/>
    <cellStyle name="Normal 9 4 2 7" xfId="15982"/>
    <cellStyle name="Normal 9 4 2 8" xfId="15986"/>
    <cellStyle name="Normal 9 4 2 9" xfId="17904"/>
    <cellStyle name="Normal 9 4 3" xfId="4134"/>
    <cellStyle name="Normal 9 4 3 2" xfId="4135"/>
    <cellStyle name="Normal 9 4 4" xfId="4136"/>
    <cellStyle name="Normal 9 5" xfId="4137"/>
    <cellStyle name="Normal 9 5 2" xfId="4138"/>
    <cellStyle name="Normal 9 5 3" xfId="4139"/>
    <cellStyle name="Normal 9 6" xfId="4140"/>
    <cellStyle name="Normal 9 6 2" xfId="15981"/>
    <cellStyle name="Normal 9 7" xfId="4141"/>
    <cellStyle name="Normal 9 7 2" xfId="15980"/>
    <cellStyle name="Normal GHG Textfiels Bold" xfId="4142"/>
    <cellStyle name="Normal GHG-Shade 2" xfId="4143"/>
    <cellStyle name="Normal GHG-Shade 2 2" xfId="4144"/>
    <cellStyle name="Normale_B2020" xfId="11"/>
    <cellStyle name="Note 10" xfId="2890"/>
    <cellStyle name="Note 10 2" xfId="2891"/>
    <cellStyle name="Note 10 3" xfId="2892"/>
    <cellStyle name="Note 10 4" xfId="2893"/>
    <cellStyle name="Note 10 5" xfId="2894"/>
    <cellStyle name="Note 10 6" xfId="2895"/>
    <cellStyle name="Note 10 7" xfId="2896"/>
    <cellStyle name="Note 10 8" xfId="2897"/>
    <cellStyle name="Note 10 9" xfId="2898"/>
    <cellStyle name="Note 11" xfId="2899"/>
    <cellStyle name="Note 11 2" xfId="2900"/>
    <cellStyle name="Note 11 3" xfId="2901"/>
    <cellStyle name="Note 11 4" xfId="2902"/>
    <cellStyle name="Note 11 5" xfId="2903"/>
    <cellStyle name="Note 12" xfId="2904"/>
    <cellStyle name="Note 12 2" xfId="2905"/>
    <cellStyle name="Note 12 3" xfId="2906"/>
    <cellStyle name="Note 12 4" xfId="2907"/>
    <cellStyle name="Note 12 5" xfId="2908"/>
    <cellStyle name="Note 13" xfId="2909"/>
    <cellStyle name="Note 14" xfId="2910"/>
    <cellStyle name="Note 15" xfId="2911"/>
    <cellStyle name="Note 16" xfId="2912"/>
    <cellStyle name="Note 17" xfId="2913"/>
    <cellStyle name="Note 18" xfId="2914"/>
    <cellStyle name="Note 19" xfId="2915"/>
    <cellStyle name="Note 2" xfId="2916"/>
    <cellStyle name="Note 2 10" xfId="2917"/>
    <cellStyle name="Note 2 10 2" xfId="2918"/>
    <cellStyle name="Note 2 10 3" xfId="2919"/>
    <cellStyle name="Note 2 10 4" xfId="2920"/>
    <cellStyle name="Note 2 10 5" xfId="2921"/>
    <cellStyle name="Note 2 11" xfId="2922"/>
    <cellStyle name="Note 2 11 2" xfId="2923"/>
    <cellStyle name="Note 2 11 3" xfId="2924"/>
    <cellStyle name="Note 2 11 4" xfId="2925"/>
    <cellStyle name="Note 2 11 5" xfId="2926"/>
    <cellStyle name="Note 2 12" xfId="2927"/>
    <cellStyle name="Note 2 13" xfId="2928"/>
    <cellStyle name="Note 2 14" xfId="2929"/>
    <cellStyle name="Note 2 15" xfId="2930"/>
    <cellStyle name="Note 2 16" xfId="2931"/>
    <cellStyle name="Note 2 17" xfId="2932"/>
    <cellStyle name="Note 2 18" xfId="2933"/>
    <cellStyle name="Note 2 19" xfId="2934"/>
    <cellStyle name="Note 2 2" xfId="2935"/>
    <cellStyle name="Note 2 2 2" xfId="2936"/>
    <cellStyle name="Note 2 2 3" xfId="2937"/>
    <cellStyle name="Note 2 2 4" xfId="2938"/>
    <cellStyle name="Note 2 2 5" xfId="2939"/>
    <cellStyle name="Note 2 2 6" xfId="2940"/>
    <cellStyle name="Note 2 2 7" xfId="2941"/>
    <cellStyle name="Note 2 2 8" xfId="2942"/>
    <cellStyle name="Note 2 2 9" xfId="2943"/>
    <cellStyle name="Note 2 20" xfId="2944"/>
    <cellStyle name="Note 2 21" xfId="2945"/>
    <cellStyle name="Note 2 22" xfId="2946"/>
    <cellStyle name="Note 2 23" xfId="2947"/>
    <cellStyle name="Note 2 24" xfId="2948"/>
    <cellStyle name="Note 2 25" xfId="2949"/>
    <cellStyle name="Note 2 26" xfId="2950"/>
    <cellStyle name="Note 2 3" xfId="2951"/>
    <cellStyle name="Note 2 3 2" xfId="2952"/>
    <cellStyle name="Note 2 3 3" xfId="2953"/>
    <cellStyle name="Note 2 3 4" xfId="2954"/>
    <cellStyle name="Note 2 3 5" xfId="2955"/>
    <cellStyle name="Note 2 3 6" xfId="2956"/>
    <cellStyle name="Note 2 3 7" xfId="2957"/>
    <cellStyle name="Note 2 3 8" xfId="2958"/>
    <cellStyle name="Note 2 3 9" xfId="2959"/>
    <cellStyle name="Note 2 4" xfId="2960"/>
    <cellStyle name="Note 2 4 2" xfId="2961"/>
    <cellStyle name="Note 2 4 3" xfId="2962"/>
    <cellStyle name="Note 2 4 4" xfId="2963"/>
    <cellStyle name="Note 2 4 5" xfId="2964"/>
    <cellStyle name="Note 2 4 6" xfId="2965"/>
    <cellStyle name="Note 2 4 7" xfId="2966"/>
    <cellStyle name="Note 2 4 8" xfId="2967"/>
    <cellStyle name="Note 2 4 9" xfId="2968"/>
    <cellStyle name="Note 2 5" xfId="2969"/>
    <cellStyle name="Note 2 5 2" xfId="2970"/>
    <cellStyle name="Note 2 5 3" xfId="2971"/>
    <cellStyle name="Note 2 5 4" xfId="2972"/>
    <cellStyle name="Note 2 5 5" xfId="2973"/>
    <cellStyle name="Note 2 5 6" xfId="2974"/>
    <cellStyle name="Note 2 5 7" xfId="2975"/>
    <cellStyle name="Note 2 5 8" xfId="2976"/>
    <cellStyle name="Note 2 5 9" xfId="2977"/>
    <cellStyle name="Note 2 6" xfId="2978"/>
    <cellStyle name="Note 2 6 2" xfId="2979"/>
    <cellStyle name="Note 2 6 3" xfId="2980"/>
    <cellStyle name="Note 2 6 4" xfId="2981"/>
    <cellStyle name="Note 2 6 5" xfId="2982"/>
    <cellStyle name="Note 2 7" xfId="2983"/>
    <cellStyle name="Note 2 7 2" xfId="2984"/>
    <cellStyle name="Note 2 7 3" xfId="2985"/>
    <cellStyle name="Note 2 7 4" xfId="2986"/>
    <cellStyle name="Note 2 7 5" xfId="2987"/>
    <cellStyle name="Note 2 8" xfId="2988"/>
    <cellStyle name="Note 2 8 2" xfId="2989"/>
    <cellStyle name="Note 2 8 3" xfId="2990"/>
    <cellStyle name="Note 2 8 4" xfId="2991"/>
    <cellStyle name="Note 2 8 5" xfId="2992"/>
    <cellStyle name="Note 2 9" xfId="2993"/>
    <cellStyle name="Note 2 9 2" xfId="2994"/>
    <cellStyle name="Note 2 9 3" xfId="2995"/>
    <cellStyle name="Note 2 9 4" xfId="2996"/>
    <cellStyle name="Note 2 9 5" xfId="2997"/>
    <cellStyle name="Note 20" xfId="2998"/>
    <cellStyle name="Note 21" xfId="2999"/>
    <cellStyle name="Note 22" xfId="3000"/>
    <cellStyle name="Note 23" xfId="3001"/>
    <cellStyle name="Note 24" xfId="3002"/>
    <cellStyle name="Note 25" xfId="3003"/>
    <cellStyle name="Note 26" xfId="3004"/>
    <cellStyle name="Note 27" xfId="3005"/>
    <cellStyle name="Note 28" xfId="3006"/>
    <cellStyle name="Note 29" xfId="3007"/>
    <cellStyle name="Note 3" xfId="3008"/>
    <cellStyle name="Note 3 10" xfId="3009"/>
    <cellStyle name="Note 3 11" xfId="3010"/>
    <cellStyle name="Note 3 12" xfId="3011"/>
    <cellStyle name="Note 3 13" xfId="3012"/>
    <cellStyle name="Note 3 14" xfId="3013"/>
    <cellStyle name="Note 3 15" xfId="3014"/>
    <cellStyle name="Note 3 16" xfId="3015"/>
    <cellStyle name="Note 3 17" xfId="3016"/>
    <cellStyle name="Note 3 18" xfId="3017"/>
    <cellStyle name="Note 3 19" xfId="3018"/>
    <cellStyle name="Note 3 2" xfId="3019"/>
    <cellStyle name="Note 3 20" xfId="3020"/>
    <cellStyle name="Note 3 3" xfId="3021"/>
    <cellStyle name="Note 3 4" xfId="3022"/>
    <cellStyle name="Note 3 5" xfId="3023"/>
    <cellStyle name="Note 3 6" xfId="3024"/>
    <cellStyle name="Note 3 7" xfId="3025"/>
    <cellStyle name="Note 3 8" xfId="3026"/>
    <cellStyle name="Note 3 9" xfId="3027"/>
    <cellStyle name="Note 30" xfId="3028"/>
    <cellStyle name="Note 31" xfId="3029"/>
    <cellStyle name="Note 32" xfId="3030"/>
    <cellStyle name="Note 33" xfId="3031"/>
    <cellStyle name="Note 34" xfId="3032"/>
    <cellStyle name="Note 35" xfId="3033"/>
    <cellStyle name="Note 36" xfId="3034"/>
    <cellStyle name="Note 37" xfId="3035"/>
    <cellStyle name="Note 38" xfId="3036"/>
    <cellStyle name="Note 4" xfId="3037"/>
    <cellStyle name="Note 4 10" xfId="3038"/>
    <cellStyle name="Note 4 11" xfId="3039"/>
    <cellStyle name="Note 4 12" xfId="3040"/>
    <cellStyle name="Note 4 13" xfId="3041"/>
    <cellStyle name="Note 4 14" xfId="3042"/>
    <cellStyle name="Note 4 15" xfId="3043"/>
    <cellStyle name="Note 4 16" xfId="3044"/>
    <cellStyle name="Note 4 17" xfId="3045"/>
    <cellStyle name="Note 4 18" xfId="3046"/>
    <cellStyle name="Note 4 19" xfId="3047"/>
    <cellStyle name="Note 4 2" xfId="3048"/>
    <cellStyle name="Note 4 20" xfId="3049"/>
    <cellStyle name="Note 4 3" xfId="3050"/>
    <cellStyle name="Note 4 4" xfId="3051"/>
    <cellStyle name="Note 4 5" xfId="3052"/>
    <cellStyle name="Note 4 6" xfId="3053"/>
    <cellStyle name="Note 4 7" xfId="3054"/>
    <cellStyle name="Note 4 8" xfId="3055"/>
    <cellStyle name="Note 4 9" xfId="3056"/>
    <cellStyle name="Note 5" xfId="3057"/>
    <cellStyle name="Note 5 10" xfId="3058"/>
    <cellStyle name="Note 5 11" xfId="3059"/>
    <cellStyle name="Note 5 12" xfId="3060"/>
    <cellStyle name="Note 5 13" xfId="3061"/>
    <cellStyle name="Note 5 14" xfId="3062"/>
    <cellStyle name="Note 5 15" xfId="3063"/>
    <cellStyle name="Note 5 16" xfId="3064"/>
    <cellStyle name="Note 5 17" xfId="3065"/>
    <cellStyle name="Note 5 18" xfId="3066"/>
    <cellStyle name="Note 5 19" xfId="3067"/>
    <cellStyle name="Note 5 2" xfId="3068"/>
    <cellStyle name="Note 5 20" xfId="3069"/>
    <cellStyle name="Note 5 3" xfId="3070"/>
    <cellStyle name="Note 5 4" xfId="3071"/>
    <cellStyle name="Note 5 5" xfId="3072"/>
    <cellStyle name="Note 5 6" xfId="3073"/>
    <cellStyle name="Note 5 7" xfId="3074"/>
    <cellStyle name="Note 5 8" xfId="3075"/>
    <cellStyle name="Note 5 9" xfId="3076"/>
    <cellStyle name="Note 6" xfId="3077"/>
    <cellStyle name="Note 6 10" xfId="3078"/>
    <cellStyle name="Note 6 11" xfId="3079"/>
    <cellStyle name="Note 6 12" xfId="3080"/>
    <cellStyle name="Note 6 13" xfId="3081"/>
    <cellStyle name="Note 6 14" xfId="3082"/>
    <cellStyle name="Note 6 15" xfId="3083"/>
    <cellStyle name="Note 6 16" xfId="3084"/>
    <cellStyle name="Note 6 17" xfId="3085"/>
    <cellStyle name="Note 6 18" xfId="3086"/>
    <cellStyle name="Note 6 19" xfId="3087"/>
    <cellStyle name="Note 6 2" xfId="3088"/>
    <cellStyle name="Note 6 3" xfId="3089"/>
    <cellStyle name="Note 6 4" xfId="3090"/>
    <cellStyle name="Note 6 5" xfId="3091"/>
    <cellStyle name="Note 6 6" xfId="3092"/>
    <cellStyle name="Note 6 7" xfId="3093"/>
    <cellStyle name="Note 6 8" xfId="3094"/>
    <cellStyle name="Note 6 9" xfId="3095"/>
    <cellStyle name="Note 7" xfId="3096"/>
    <cellStyle name="Note 7 10" xfId="3097"/>
    <cellStyle name="Note 7 11" xfId="3098"/>
    <cellStyle name="Note 7 12" xfId="3099"/>
    <cellStyle name="Note 7 13" xfId="3100"/>
    <cellStyle name="Note 7 14" xfId="3101"/>
    <cellStyle name="Note 7 15" xfId="3102"/>
    <cellStyle name="Note 7 16" xfId="3103"/>
    <cellStyle name="Note 7 17" xfId="3104"/>
    <cellStyle name="Note 7 18" xfId="3105"/>
    <cellStyle name="Note 7 2" xfId="3106"/>
    <cellStyle name="Note 7 3" xfId="3107"/>
    <cellStyle name="Note 7 4" xfId="3108"/>
    <cellStyle name="Note 7 5" xfId="3109"/>
    <cellStyle name="Note 7 6" xfId="3110"/>
    <cellStyle name="Note 7 7" xfId="3111"/>
    <cellStyle name="Note 7 8" xfId="3112"/>
    <cellStyle name="Note 7 9" xfId="3113"/>
    <cellStyle name="Note 8" xfId="3114"/>
    <cellStyle name="Note 8 10" xfId="3115"/>
    <cellStyle name="Note 8 11" xfId="3116"/>
    <cellStyle name="Note 8 12" xfId="3117"/>
    <cellStyle name="Note 8 13" xfId="3118"/>
    <cellStyle name="Note 8 14" xfId="3119"/>
    <cellStyle name="Note 8 15" xfId="3120"/>
    <cellStyle name="Note 8 16" xfId="3121"/>
    <cellStyle name="Note 8 17" xfId="3122"/>
    <cellStyle name="Note 8 18" xfId="3123"/>
    <cellStyle name="Note 8 2" xfId="3124"/>
    <cellStyle name="Note 8 3" xfId="3125"/>
    <cellStyle name="Note 8 4" xfId="3126"/>
    <cellStyle name="Note 8 5" xfId="3127"/>
    <cellStyle name="Note 8 6" xfId="3128"/>
    <cellStyle name="Note 8 7" xfId="3129"/>
    <cellStyle name="Note 8 8" xfId="3130"/>
    <cellStyle name="Note 8 9" xfId="3131"/>
    <cellStyle name="Note 9" xfId="3132"/>
    <cellStyle name="Note 9 10" xfId="3133"/>
    <cellStyle name="Note 9 11" xfId="3134"/>
    <cellStyle name="Note 9 12" xfId="3135"/>
    <cellStyle name="Note 9 13" xfId="3136"/>
    <cellStyle name="Note 9 2" xfId="3137"/>
    <cellStyle name="Note 9 3" xfId="3138"/>
    <cellStyle name="Note 9 4" xfId="3139"/>
    <cellStyle name="Note 9 5" xfId="3140"/>
    <cellStyle name="Note 9 6" xfId="3141"/>
    <cellStyle name="Note 9 7" xfId="3142"/>
    <cellStyle name="Note 9 8" xfId="3143"/>
    <cellStyle name="Note 9 9" xfId="3144"/>
    <cellStyle name="Notiz" xfId="3823"/>
    <cellStyle name="Notiz 10" xfId="4145"/>
    <cellStyle name="Notiz 11" xfId="4146"/>
    <cellStyle name="Notiz 12" xfId="4147"/>
    <cellStyle name="Notiz 2" xfId="4148"/>
    <cellStyle name="Notiz 2 2" xfId="4149"/>
    <cellStyle name="Notiz 3" xfId="4150"/>
    <cellStyle name="Notiz 3 2" xfId="4151"/>
    <cellStyle name="Notiz 3 2 2" xfId="4152"/>
    <cellStyle name="Notiz 3 2 3" xfId="4153"/>
    <cellStyle name="Notiz 3 3" xfId="4154"/>
    <cellStyle name="Notiz 3 3 2" xfId="4155"/>
    <cellStyle name="Notiz 3 3 2 2" xfId="4156"/>
    <cellStyle name="Notiz 3 3 3" xfId="4157"/>
    <cellStyle name="Notiz 3 3 3 2" xfId="4158"/>
    <cellStyle name="Notiz 3 3 3 3" xfId="4159"/>
    <cellStyle name="Notiz 3 3 4" xfId="4160"/>
    <cellStyle name="Notiz 3 3 4 2" xfId="4161"/>
    <cellStyle name="Notiz 3 3 5" xfId="4162"/>
    <cellStyle name="Notiz 3 4" xfId="4163"/>
    <cellStyle name="Notiz 3 4 2" xfId="15979"/>
    <cellStyle name="Notiz 3 5" xfId="4164"/>
    <cellStyle name="Notiz 4" xfId="4165"/>
    <cellStyle name="Notiz 4 2" xfId="4166"/>
    <cellStyle name="Notiz 4 2 2" xfId="4167"/>
    <cellStyle name="Notiz 4 2 2 2" xfId="4168"/>
    <cellStyle name="Notiz 4 2 3" xfId="4169"/>
    <cellStyle name="Notiz 4 2 3 2" xfId="4170"/>
    <cellStyle name="Notiz 4 2 3 3" xfId="4171"/>
    <cellStyle name="Notiz 4 2 4" xfId="4172"/>
    <cellStyle name="Notiz 4 2 4 2" xfId="4173"/>
    <cellStyle name="Notiz 4 2 5" xfId="4174"/>
    <cellStyle name="Notiz 4 3" xfId="4175"/>
    <cellStyle name="Notiz 4 3 2" xfId="4176"/>
    <cellStyle name="Notiz 4 4" xfId="4177"/>
    <cellStyle name="Notiz 4 4 2" xfId="15978"/>
    <cellStyle name="Notiz 4 5" xfId="4178"/>
    <cellStyle name="Notiz 5" xfId="4179"/>
    <cellStyle name="Notiz 5 2" xfId="4180"/>
    <cellStyle name="Notiz 5 2 2" xfId="4181"/>
    <cellStyle name="Notiz 5 2 2 2" xfId="4182"/>
    <cellStyle name="Notiz 5 2 3" xfId="4183"/>
    <cellStyle name="Notiz 5 2 3 2" xfId="4184"/>
    <cellStyle name="Notiz 5 2 3 3" xfId="4185"/>
    <cellStyle name="Notiz 5 2 4" xfId="4186"/>
    <cellStyle name="Notiz 5 2 4 2" xfId="15977"/>
    <cellStyle name="Notiz 5 2 5" xfId="4187"/>
    <cellStyle name="Notiz 5 3" xfId="4188"/>
    <cellStyle name="Notiz 5 3 2" xfId="4189"/>
    <cellStyle name="Notiz 5 4" xfId="4190"/>
    <cellStyle name="Notiz 5 5" xfId="4191"/>
    <cellStyle name="Notiz 6" xfId="4192"/>
    <cellStyle name="Notiz 6 2" xfId="4193"/>
    <cellStyle name="Notiz 6 2 2" xfId="4194"/>
    <cellStyle name="Notiz 6 3" xfId="4195"/>
    <cellStyle name="Notiz 6 3 2" xfId="4196"/>
    <cellStyle name="Notiz 6 3 3" xfId="4197"/>
    <cellStyle name="Notiz 6 4" xfId="4198"/>
    <cellStyle name="Notiz 6 4 2" xfId="4199"/>
    <cellStyle name="Notiz 6 5" xfId="4200"/>
    <cellStyle name="Notiz 7" xfId="4201"/>
    <cellStyle name="Notiz 7 2" xfId="4202"/>
    <cellStyle name="Notiz 7 3" xfId="4203"/>
    <cellStyle name="Notiz 8" xfId="4204"/>
    <cellStyle name="Notiz 8 2" xfId="15976"/>
    <cellStyle name="Notiz 8 3" xfId="15975"/>
    <cellStyle name="Notiz 9" xfId="4205"/>
    <cellStyle name="Notiz_ADDON" xfId="4206"/>
    <cellStyle name="nplosion_borders" xfId="3145"/>
    <cellStyle name="Output 10" xfId="3146"/>
    <cellStyle name="Output 11" xfId="3147"/>
    <cellStyle name="Output 12" xfId="3148"/>
    <cellStyle name="Output 13" xfId="3149"/>
    <cellStyle name="Output 14" xfId="3150"/>
    <cellStyle name="Output 15" xfId="3151"/>
    <cellStyle name="Output 16" xfId="3152"/>
    <cellStyle name="Output 17" xfId="3153"/>
    <cellStyle name="Output 18" xfId="3154"/>
    <cellStyle name="Output 19" xfId="3155"/>
    <cellStyle name="Output 2" xfId="3156"/>
    <cellStyle name="Output 2 10" xfId="3157"/>
    <cellStyle name="Output 2 11" xfId="3158"/>
    <cellStyle name="Output 2 12" xfId="3159"/>
    <cellStyle name="Output 2 13" xfId="3160"/>
    <cellStyle name="Output 2 14" xfId="3161"/>
    <cellStyle name="Output 2 15" xfId="3162"/>
    <cellStyle name="Output 2 16" xfId="3163"/>
    <cellStyle name="Output 2 17" xfId="3164"/>
    <cellStyle name="Output 2 18" xfId="3165"/>
    <cellStyle name="Output 2 2" xfId="3166"/>
    <cellStyle name="Output 2 2 2" xfId="3167"/>
    <cellStyle name="Output 2 2 3" xfId="3168"/>
    <cellStyle name="Output 2 2 4" xfId="3169"/>
    <cellStyle name="Output 2 2 5" xfId="3170"/>
    <cellStyle name="Output 2 3" xfId="3171"/>
    <cellStyle name="Output 2 4" xfId="3172"/>
    <cellStyle name="Output 2 5" xfId="3173"/>
    <cellStyle name="Output 2 6" xfId="3174"/>
    <cellStyle name="Output 2 7" xfId="3175"/>
    <cellStyle name="Output 2 8" xfId="3176"/>
    <cellStyle name="Output 2 9" xfId="3177"/>
    <cellStyle name="Output 20" xfId="3178"/>
    <cellStyle name="Output 21" xfId="3179"/>
    <cellStyle name="Output 22" xfId="3180"/>
    <cellStyle name="Output 23" xfId="3181"/>
    <cellStyle name="Output 24" xfId="3182"/>
    <cellStyle name="Output 3" xfId="3183"/>
    <cellStyle name="Output 3 2" xfId="3184"/>
    <cellStyle name="Output 3 3" xfId="3185"/>
    <cellStyle name="Output 3 4" xfId="3186"/>
    <cellStyle name="Output 3 5" xfId="3187"/>
    <cellStyle name="Output 3 6" xfId="3188"/>
    <cellStyle name="Output 3 7" xfId="3189"/>
    <cellStyle name="Output 3 8" xfId="3190"/>
    <cellStyle name="Output 4" xfId="3191"/>
    <cellStyle name="Output 4 2" xfId="3192"/>
    <cellStyle name="Output 4 3" xfId="3193"/>
    <cellStyle name="Output 4 4" xfId="3194"/>
    <cellStyle name="Output 5" xfId="3195"/>
    <cellStyle name="Output 5 2" xfId="3196"/>
    <cellStyle name="Output 5 3" xfId="3197"/>
    <cellStyle name="Output 5 4" xfId="3198"/>
    <cellStyle name="Output 6" xfId="3199"/>
    <cellStyle name="Output 6 2" xfId="3200"/>
    <cellStyle name="Output 6 3" xfId="3201"/>
    <cellStyle name="Output 7" xfId="3202"/>
    <cellStyle name="Output 7 2" xfId="3203"/>
    <cellStyle name="Output 8" xfId="3204"/>
    <cellStyle name="Output 8 2" xfId="3205"/>
    <cellStyle name="Output 9" xfId="3206"/>
    <cellStyle name="Percent" xfId="27251" builtinId="5"/>
    <cellStyle name="Percent 10" xfId="3789"/>
    <cellStyle name="Percent 10 2" xfId="8804"/>
    <cellStyle name="Percent 10 2 2" xfId="11023"/>
    <cellStyle name="Percent 10 2 2 2" xfId="21586"/>
    <cellStyle name="Percent 10 2 3" xfId="13242"/>
    <cellStyle name="Percent 10 2 3 2" xfId="23805"/>
    <cellStyle name="Percent 10 2 4" xfId="15461"/>
    <cellStyle name="Percent 10 2 4 2" xfId="26024"/>
    <cellStyle name="Percent 10 2 5" xfId="15973"/>
    <cellStyle name="Percent 10 2 6" xfId="19367"/>
    <cellStyle name="Percent 10 3" xfId="8071"/>
    <cellStyle name="Percent 10 3 2" xfId="10290"/>
    <cellStyle name="Percent 10 3 2 2" xfId="20853"/>
    <cellStyle name="Percent 10 3 3" xfId="12509"/>
    <cellStyle name="Percent 10 3 3 2" xfId="23072"/>
    <cellStyle name="Percent 10 3 4" xfId="14728"/>
    <cellStyle name="Percent 10 3 4 2" xfId="25291"/>
    <cellStyle name="Percent 10 3 5" xfId="15972"/>
    <cellStyle name="Percent 10 3 6" xfId="18634"/>
    <cellStyle name="Percent 10 4" xfId="9547"/>
    <cellStyle name="Percent 10 4 2" xfId="15779"/>
    <cellStyle name="Percent 10 4 3" xfId="20110"/>
    <cellStyle name="Percent 10 5" xfId="11766"/>
    <cellStyle name="Percent 10 5 2" xfId="15974"/>
    <cellStyle name="Percent 10 5 3" xfId="22329"/>
    <cellStyle name="Percent 10 6" xfId="13985"/>
    <cellStyle name="Percent 10 6 2" xfId="24548"/>
    <cellStyle name="Percent 10 7" xfId="16097"/>
    <cellStyle name="Percent 10 8" xfId="17885"/>
    <cellStyle name="Percent 11" xfId="3791"/>
    <cellStyle name="Percent 11 2" xfId="15970"/>
    <cellStyle name="Percent 11 3" xfId="15969"/>
    <cellStyle name="Percent 11 4" xfId="15971"/>
    <cellStyle name="Percent 11 5" xfId="16096"/>
    <cellStyle name="Percent 12" xfId="3207"/>
    <cellStyle name="Percent 12 2" xfId="15967"/>
    <cellStyle name="Percent 12 3" xfId="15968"/>
    <cellStyle name="Percent 12 4" xfId="16095"/>
    <cellStyle name="Percent 13" xfId="4207"/>
    <cellStyle name="Percent 13 2" xfId="15965"/>
    <cellStyle name="Percent 13 3" xfId="15966"/>
    <cellStyle name="Percent 13 4" xfId="16094"/>
    <cellStyle name="Percent 14" xfId="4208"/>
    <cellStyle name="Percent 14 2" xfId="15963"/>
    <cellStyle name="Percent 14 3" xfId="15787"/>
    <cellStyle name="Percent 14 4" xfId="15964"/>
    <cellStyle name="Percent 14 5" xfId="15823"/>
    <cellStyle name="Percent 15" xfId="15822"/>
    <cellStyle name="Percent 15 2" xfId="15478"/>
    <cellStyle name="Percent 16" xfId="15821"/>
    <cellStyle name="Percent 16 2" xfId="15962"/>
    <cellStyle name="Percent 17" xfId="15820"/>
    <cellStyle name="Percent 17 2" xfId="15961"/>
    <cellStyle name="Percent 18" xfId="15960"/>
    <cellStyle name="Percent 19" xfId="15959"/>
    <cellStyle name="Percent 2" xfId="12"/>
    <cellStyle name="Percent 2 2" xfId="22"/>
    <cellStyle name="Percent 2 2 2" xfId="3930"/>
    <cellStyle name="Percent 2 2 3" xfId="79"/>
    <cellStyle name="Percent 2 3" xfId="80"/>
    <cellStyle name="Percent 2 3 2" xfId="4209"/>
    <cellStyle name="Percent 2 4" xfId="81"/>
    <cellStyle name="Percent 2 5" xfId="82"/>
    <cellStyle name="Percent 2 6" xfId="83"/>
    <cellStyle name="Percent 2 7" xfId="3208"/>
    <cellStyle name="Percent 2 8" xfId="78"/>
    <cellStyle name="Percent 20" xfId="27220"/>
    <cellStyle name="Percent 21" xfId="27228"/>
    <cellStyle name="Percent 3" xfId="13"/>
    <cellStyle name="Percent 3 10" xfId="4210"/>
    <cellStyle name="Percent 3 11" xfId="15958"/>
    <cellStyle name="Percent 3 2" xfId="14"/>
    <cellStyle name="Percent 3 2 2" xfId="4211"/>
    <cellStyle name="Percent 3 2 2 2" xfId="4212"/>
    <cellStyle name="Percent 3 2 2 3" xfId="4213"/>
    <cellStyle name="Percent 3 2 3" xfId="4214"/>
    <cellStyle name="Percent 3 2 3 2" xfId="4215"/>
    <cellStyle name="Percent 3 2 3 2 2" xfId="4216"/>
    <cellStyle name="Percent 3 2 3 3" xfId="4217"/>
    <cellStyle name="Percent 3 2 3 3 2" xfId="4218"/>
    <cellStyle name="Percent 3 2 3 3 3" xfId="4219"/>
    <cellStyle name="Percent 3 2 3 4" xfId="4220"/>
    <cellStyle name="Percent 3 2 3 4 2" xfId="4221"/>
    <cellStyle name="Percent 3 2 3 5" xfId="4222"/>
    <cellStyle name="Percent 3 2 4" xfId="4223"/>
    <cellStyle name="Percent 3 2 4 2" xfId="15957"/>
    <cellStyle name="Percent 3 2 5" xfId="4224"/>
    <cellStyle name="Percent 3 3" xfId="15"/>
    <cellStyle name="Percent 3 3 2" xfId="4225"/>
    <cellStyle name="Percent 3 3 2 2" xfId="4226"/>
    <cellStyle name="Percent 3 3 2 3" xfId="4227"/>
    <cellStyle name="Percent 3 3 3" xfId="4228"/>
    <cellStyle name="Percent 3 3 3 2" xfId="4229"/>
    <cellStyle name="Percent 3 3 3 2 2" xfId="4230"/>
    <cellStyle name="Percent 3 3 3 3" xfId="4231"/>
    <cellStyle name="Percent 3 3 3 3 2" xfId="4232"/>
    <cellStyle name="Percent 3 3 3 3 3" xfId="4233"/>
    <cellStyle name="Percent 3 3 3 4" xfId="4234"/>
    <cellStyle name="Percent 3 3 3 4 2" xfId="4235"/>
    <cellStyle name="Percent 3 3 3 5" xfId="4236"/>
    <cellStyle name="Percent 3 3 4" xfId="4237"/>
    <cellStyle name="Percent 3 3 4 2" xfId="15956"/>
    <cellStyle name="Percent 3 3 5" xfId="15955"/>
    <cellStyle name="Percent 3 4" xfId="25"/>
    <cellStyle name="Percent 3 4 2" xfId="4238"/>
    <cellStyle name="Percent 3 4 2 2" xfId="4239"/>
    <cellStyle name="Percent 3 4 2 2 2" xfId="4240"/>
    <cellStyle name="Percent 3 4 2 3" xfId="4241"/>
    <cellStyle name="Percent 3 4 2 3 2" xfId="4242"/>
    <cellStyle name="Percent 3 4 2 3 3" xfId="4243"/>
    <cellStyle name="Percent 3 4 2 4" xfId="4244"/>
    <cellStyle name="Percent 3 4 2 4 2" xfId="15954"/>
    <cellStyle name="Percent 3 4 2 5" xfId="4245"/>
    <cellStyle name="Percent 3 4 3" xfId="4246"/>
    <cellStyle name="Percent 3 4 3 2" xfId="4247"/>
    <cellStyle name="Percent 3 4 4" xfId="4248"/>
    <cellStyle name="Percent 3 4 5" xfId="4249"/>
    <cellStyle name="Percent 3 5" xfId="3209"/>
    <cellStyle name="Percent 3 5 2" xfId="4250"/>
    <cellStyle name="Percent 3 5 2 2" xfId="4251"/>
    <cellStyle name="Percent 3 5 3" xfId="4252"/>
    <cellStyle name="Percent 3 5 3 2" xfId="4253"/>
    <cellStyle name="Percent 3 5 3 3" xfId="4254"/>
    <cellStyle name="Percent 3 5 4" xfId="4255"/>
    <cellStyle name="Percent 3 5 4 2" xfId="4256"/>
    <cellStyle name="Percent 3 5 5" xfId="4257"/>
    <cellStyle name="Percent 3 6" xfId="3210"/>
    <cellStyle name="Percent 3 6 2" xfId="4258"/>
    <cellStyle name="Percent 3 6 3" xfId="4259"/>
    <cellStyle name="Percent 3 7" xfId="3211"/>
    <cellStyle name="Percent 3 7 2" xfId="15953"/>
    <cellStyle name="Percent 3 7 3" xfId="16614"/>
    <cellStyle name="Percent 3 8" xfId="4260"/>
    <cellStyle name="Percent 3 9" xfId="4261"/>
    <cellStyle name="Percent 4" xfId="16"/>
    <cellStyle name="Percent 4 2" xfId="17"/>
    <cellStyle name="Percent 4 2 2" xfId="4262"/>
    <cellStyle name="Percent 4 2 2 2" xfId="4263"/>
    <cellStyle name="Percent 4 2 3" xfId="4264"/>
    <cellStyle name="Percent 4 2 4" xfId="4265"/>
    <cellStyle name="Percent 4 3" xfId="18"/>
    <cellStyle name="Percent 4 3 2" xfId="4266"/>
    <cellStyle name="Percent 4 3 3" xfId="4267"/>
    <cellStyle name="Percent 4 4" xfId="26"/>
    <cellStyle name="Percent 4 4 2" xfId="4268"/>
    <cellStyle name="Percent 4 4 2 2" xfId="4269"/>
    <cellStyle name="Percent 4 4 3" xfId="4270"/>
    <cellStyle name="Percent 4 4 3 2" xfId="4271"/>
    <cellStyle name="Percent 4 4 3 3" xfId="4272"/>
    <cellStyle name="Percent 4 4 4" xfId="4273"/>
    <cellStyle name="Percent 4 4 4 2" xfId="4274"/>
    <cellStyle name="Percent 4 4 5" xfId="4275"/>
    <cellStyle name="Percent 4 5" xfId="4276"/>
    <cellStyle name="Percent 4 5 2" xfId="15795"/>
    <cellStyle name="Percent 4 6" xfId="4277"/>
    <cellStyle name="Percent 5" xfId="19"/>
    <cellStyle name="Percent 5 2" xfId="3212"/>
    <cellStyle name="Percent 5 2 2" xfId="4278"/>
    <cellStyle name="Percent 5 2 2 2" xfId="4279"/>
    <cellStyle name="Percent 5 2 3" xfId="4280"/>
    <cellStyle name="Percent 5 2 4" xfId="4281"/>
    <cellStyle name="Percent 5 3" xfId="4282"/>
    <cellStyle name="Percent 5 4" xfId="4283"/>
    <cellStyle name="Percent 5 4 2" xfId="4284"/>
    <cellStyle name="Percent 5 4 3" xfId="4285"/>
    <cellStyle name="Percent 5 4 4" xfId="15952"/>
    <cellStyle name="Percent 5 5" xfId="4286"/>
    <cellStyle name="Percent 5 5 10" xfId="16092"/>
    <cellStyle name="Percent 5 5 10 2" xfId="15950"/>
    <cellStyle name="Percent 5 5 11" xfId="16091"/>
    <cellStyle name="Percent 5 5 11 2" xfId="15949"/>
    <cellStyle name="Percent 5 5 12" xfId="16090"/>
    <cellStyle name="Percent 5 5 12 2" xfId="15477"/>
    <cellStyle name="Percent 5 5 13" xfId="15948"/>
    <cellStyle name="Percent 5 5 13 2" xfId="16343"/>
    <cellStyle name="Percent 5 5 14" xfId="15947"/>
    <cellStyle name="Percent 5 5 14 2" xfId="15946"/>
    <cellStyle name="Percent 5 5 15" xfId="15794"/>
    <cellStyle name="Percent 5 5 16" xfId="15945"/>
    <cellStyle name="Percent 5 5 17" xfId="15951"/>
    <cellStyle name="Percent 5 5 18" xfId="16093"/>
    <cellStyle name="Percent 5 5 19" xfId="17906"/>
    <cellStyle name="Percent 5 5 2" xfId="8819"/>
    <cellStyle name="Percent 5 5 2 2" xfId="11038"/>
    <cellStyle name="Percent 5 5 2 2 2" xfId="15942"/>
    <cellStyle name="Percent 5 5 2 2 3" xfId="15943"/>
    <cellStyle name="Percent 5 5 2 2 4" xfId="21601"/>
    <cellStyle name="Percent 5 5 2 3" xfId="13257"/>
    <cellStyle name="Percent 5 5 2 3 2" xfId="15940"/>
    <cellStyle name="Percent 5 5 2 3 3" xfId="15941"/>
    <cellStyle name="Percent 5 5 2 3 4" xfId="23820"/>
    <cellStyle name="Percent 5 5 2 4" xfId="15476"/>
    <cellStyle name="Percent 5 5 2 4 2" xfId="15939"/>
    <cellStyle name="Percent 5 5 2 4 3" xfId="26039"/>
    <cellStyle name="Percent 5 5 2 5" xfId="15844"/>
    <cellStyle name="Percent 5 5 2 6" xfId="15944"/>
    <cellStyle name="Percent 5 5 2 7" xfId="16089"/>
    <cellStyle name="Percent 5 5 2 8" xfId="19382"/>
    <cellStyle name="Percent 5 5 3" xfId="9562"/>
    <cellStyle name="Percent 5 5 3 2" xfId="15937"/>
    <cellStyle name="Percent 5 5 3 2 2" xfId="15936"/>
    <cellStyle name="Percent 5 5 3 3" xfId="16983"/>
    <cellStyle name="Percent 5 5 3 3 2" xfId="16713"/>
    <cellStyle name="Percent 5 5 3 4" xfId="16665"/>
    <cellStyle name="Percent 5 5 3 5" xfId="16991"/>
    <cellStyle name="Percent 5 5 3 6" xfId="15938"/>
    <cellStyle name="Percent 5 5 3 7" xfId="16088"/>
    <cellStyle name="Percent 5 5 3 8" xfId="20125"/>
    <cellStyle name="Percent 5 5 4" xfId="11781"/>
    <cellStyle name="Percent 5 5 4 2" xfId="16352"/>
    <cellStyle name="Percent 5 5 4 2 2" xfId="16438"/>
    <cellStyle name="Percent 5 5 4 3" xfId="15935"/>
    <cellStyle name="Percent 5 5 4 3 2" xfId="15934"/>
    <cellStyle name="Percent 5 5 4 4" xfId="15933"/>
    <cellStyle name="Percent 5 5 4 5" xfId="15932"/>
    <cellStyle name="Percent 5 5 4 6" xfId="16934"/>
    <cellStyle name="Percent 5 5 4 7" xfId="16087"/>
    <cellStyle name="Percent 5 5 4 8" xfId="22344"/>
    <cellStyle name="Percent 5 5 5" xfId="14000"/>
    <cellStyle name="Percent 5 5 5 2" xfId="15930"/>
    <cellStyle name="Percent 5 5 5 2 2" xfId="15929"/>
    <cellStyle name="Percent 5 5 5 3" xfId="15928"/>
    <cellStyle name="Percent 5 5 5 3 2" xfId="15927"/>
    <cellStyle name="Percent 5 5 5 4" xfId="15926"/>
    <cellStyle name="Percent 5 5 5 5" xfId="15925"/>
    <cellStyle name="Percent 5 5 5 6" xfId="15931"/>
    <cellStyle name="Percent 5 5 5 7" xfId="16086"/>
    <cellStyle name="Percent 5 5 5 8" xfId="24563"/>
    <cellStyle name="Percent 5 5 6" xfId="16085"/>
    <cellStyle name="Percent 5 5 6 2" xfId="15923"/>
    <cellStyle name="Percent 5 5 6 2 2" xfId="15843"/>
    <cellStyle name="Percent 5 5 6 3" xfId="15922"/>
    <cellStyle name="Percent 5 5 6 3 2" xfId="15921"/>
    <cellStyle name="Percent 5 5 6 4" xfId="15920"/>
    <cellStyle name="Percent 5 5 6 5" xfId="15919"/>
    <cellStyle name="Percent 5 5 6 6" xfId="15924"/>
    <cellStyle name="Percent 5 5 7" xfId="16084"/>
    <cellStyle name="Percent 5 5 7 2" xfId="15918"/>
    <cellStyle name="Percent 5 5 8" xfId="16083"/>
    <cellStyle name="Percent 5 5 8 2" xfId="15917"/>
    <cellStyle name="Percent 5 5 9" xfId="16082"/>
    <cellStyle name="Percent 5 5 9 2" xfId="15916"/>
    <cellStyle name="Percent 5 6" xfId="4287"/>
    <cellStyle name="Percent 5 7" xfId="27"/>
    <cellStyle name="Percent 6" xfId="20"/>
    <cellStyle name="Percent 6 2" xfId="3213"/>
    <cellStyle name="Percent 6 2 2" xfId="4288"/>
    <cellStyle name="Percent 6 2 3" xfId="4289"/>
    <cellStyle name="Percent 6 3" xfId="4290"/>
    <cellStyle name="Percent 6 3 2" xfId="4291"/>
    <cellStyle name="Percent 6 3 2 2" xfId="4292"/>
    <cellStyle name="Percent 6 3 3" xfId="4293"/>
    <cellStyle name="Percent 6 3 3 2" xfId="4294"/>
    <cellStyle name="Percent 6 3 3 3" xfId="4295"/>
    <cellStyle name="Percent 6 3 4" xfId="4296"/>
    <cellStyle name="Percent 6 3 4 2" xfId="4297"/>
    <cellStyle name="Percent 6 3 5" xfId="4298"/>
    <cellStyle name="Percent 6 4" xfId="4299"/>
    <cellStyle name="Percent 6 4 2" xfId="4300"/>
    <cellStyle name="Percent 6 5" xfId="4301"/>
    <cellStyle name="Percent 6 6" xfId="28"/>
    <cellStyle name="Percent 7" xfId="29"/>
    <cellStyle name="Percent 7 10" xfId="15848"/>
    <cellStyle name="Percent 7 10 2" xfId="15914"/>
    <cellStyle name="Percent 7 11" xfId="16081"/>
    <cellStyle name="Percent 7 11 2" xfId="15913"/>
    <cellStyle name="Percent 7 12" xfId="16080"/>
    <cellStyle name="Percent 7 12 2" xfId="15912"/>
    <cellStyle name="Percent 7 13" xfId="16079"/>
    <cellStyle name="Percent 7 13 2" xfId="15911"/>
    <cellStyle name="Percent 7 14" xfId="16078"/>
    <cellStyle name="Percent 7 14 2" xfId="15910"/>
    <cellStyle name="Percent 7 15" xfId="16077"/>
    <cellStyle name="Percent 7 15 2" xfId="15909"/>
    <cellStyle name="Percent 7 16" xfId="16076"/>
    <cellStyle name="Percent 7 16 2" xfId="15908"/>
    <cellStyle name="Percent 7 17" xfId="15907"/>
    <cellStyle name="Percent 7 18" xfId="15906"/>
    <cellStyle name="Percent 7 19" xfId="15915"/>
    <cellStyle name="Percent 7 2" xfId="36"/>
    <cellStyle name="Percent 7 2 2" xfId="4302"/>
    <cellStyle name="Percent 7 2 2 2" xfId="4303"/>
    <cellStyle name="Percent 7 2 3" xfId="4304"/>
    <cellStyle name="Percent 7 2 3 2" xfId="4305"/>
    <cellStyle name="Percent 7 2 3 3" xfId="4306"/>
    <cellStyle name="Percent 7 2 4" xfId="4307"/>
    <cellStyle name="Percent 7 2 4 2" xfId="15905"/>
    <cellStyle name="Percent 7 2 5" xfId="4308"/>
    <cellStyle name="Percent 7 3" xfId="4309"/>
    <cellStyle name="Percent 7 3 10" xfId="16075"/>
    <cellStyle name="Percent 7 3 10 2" xfId="15903"/>
    <cellStyle name="Percent 7 3 11" xfId="15847"/>
    <cellStyle name="Percent 7 3 11 2" xfId="15902"/>
    <cellStyle name="Percent 7 3 12" xfId="16074"/>
    <cellStyle name="Percent 7 3 12 2" xfId="15901"/>
    <cellStyle name="Percent 7 3 13" xfId="15900"/>
    <cellStyle name="Percent 7 3 13 2" xfId="15899"/>
    <cellStyle name="Percent 7 3 14" xfId="15898"/>
    <cellStyle name="Percent 7 3 14 2" xfId="15897"/>
    <cellStyle name="Percent 7 3 15" xfId="15896"/>
    <cellStyle name="Percent 7 3 16" xfId="15895"/>
    <cellStyle name="Percent 7 3 17" xfId="15904"/>
    <cellStyle name="Percent 7 3 2" xfId="4310"/>
    <cellStyle name="Percent 7 3 2 2" xfId="15894"/>
    <cellStyle name="Percent 7 3 2 3" xfId="16073"/>
    <cellStyle name="Percent 7 3 3" xfId="15799"/>
    <cellStyle name="Percent 7 3 3 2" xfId="15893"/>
    <cellStyle name="Percent 7 3 4" xfId="16072"/>
    <cellStyle name="Percent 7 3 4 2" xfId="15892"/>
    <cellStyle name="Percent 7 3 5" xfId="16071"/>
    <cellStyle name="Percent 7 3 5 2" xfId="15793"/>
    <cellStyle name="Percent 7 3 6" xfId="16070"/>
    <cellStyle name="Percent 7 3 6 2" xfId="15891"/>
    <cellStyle name="Percent 7 3 7" xfId="16069"/>
    <cellStyle name="Percent 7 3 7 2" xfId="15890"/>
    <cellStyle name="Percent 7 3 8" xfId="16068"/>
    <cellStyle name="Percent 7 3 8 2" xfId="15889"/>
    <cellStyle name="Percent 7 3 9" xfId="16067"/>
    <cellStyle name="Percent 7 3 9 2" xfId="15888"/>
    <cellStyle name="Percent 7 4" xfId="4311"/>
    <cellStyle name="Percent 7 4 2" xfId="4312"/>
    <cellStyle name="Percent 7 4 3" xfId="15887"/>
    <cellStyle name="Percent 7 5" xfId="4313"/>
    <cellStyle name="Percent 7 6" xfId="4314"/>
    <cellStyle name="Percent 7 6 2" xfId="15886"/>
    <cellStyle name="Percent 7 6 3" xfId="16066"/>
    <cellStyle name="Percent 7 7" xfId="16065"/>
    <cellStyle name="Percent 7 7 2" xfId="15885"/>
    <cellStyle name="Percent 7 8" xfId="16064"/>
    <cellStyle name="Percent 7 8 2" xfId="15884"/>
    <cellStyle name="Percent 7 9" xfId="16063"/>
    <cellStyle name="Percent 7 9 2" xfId="15883"/>
    <cellStyle name="Percent 8" xfId="3214"/>
    <cellStyle name="Percent 8 2" xfId="4315"/>
    <cellStyle name="Percent 8 3" xfId="4316"/>
    <cellStyle name="Percent 9" xfId="3215"/>
    <cellStyle name="Percent 9 2" xfId="4317"/>
    <cellStyle name="Percent 9 2 2" xfId="4318"/>
    <cellStyle name="Percent 9 3" xfId="4319"/>
    <cellStyle name="Percent 9 3 2" xfId="4320"/>
    <cellStyle name="Percent 9 3 3" xfId="4321"/>
    <cellStyle name="Percent 9 4" xfId="4322"/>
    <cellStyle name="Percent 9 4 2" xfId="15882"/>
    <cellStyle name="Percent 9 5" xfId="4323"/>
    <cellStyle name="PSChar" xfId="3216"/>
    <cellStyle name="PSChar 10" xfId="3217"/>
    <cellStyle name="PSChar 11" xfId="3218"/>
    <cellStyle name="PSChar 2" xfId="3219"/>
    <cellStyle name="PSChar 2 2" xfId="3220"/>
    <cellStyle name="PSChar 2 3" xfId="3221"/>
    <cellStyle name="PSChar 2 4" xfId="3222"/>
    <cellStyle name="PSChar 2 5" xfId="3223"/>
    <cellStyle name="PSChar 2 6" xfId="3224"/>
    <cellStyle name="PSChar 3" xfId="3225"/>
    <cellStyle name="PSChar 3 2" xfId="3226"/>
    <cellStyle name="PSChar 3 3" xfId="3227"/>
    <cellStyle name="PSChar 3 4" xfId="3228"/>
    <cellStyle name="PSChar 3 5" xfId="3229"/>
    <cellStyle name="PSChar 4" xfId="3230"/>
    <cellStyle name="PSChar 5" xfId="3231"/>
    <cellStyle name="PSChar 6" xfId="3232"/>
    <cellStyle name="PSChar 7" xfId="3233"/>
    <cellStyle name="PSChar 8" xfId="3234"/>
    <cellStyle name="PSChar 9" xfId="3235"/>
    <cellStyle name="PSChar_Attrition Rate Scorecard - October 2008" xfId="3236"/>
    <cellStyle name="PSDate" xfId="3237"/>
    <cellStyle name="PSDate 10" xfId="3238"/>
    <cellStyle name="PSDate 2" xfId="3239"/>
    <cellStyle name="PSDate 2 2" xfId="3240"/>
    <cellStyle name="PSDate 2 3" xfId="3241"/>
    <cellStyle name="PSDate 2 4" xfId="3242"/>
    <cellStyle name="PSDate 2 5" xfId="3243"/>
    <cellStyle name="PSDate 2 6" xfId="3244"/>
    <cellStyle name="PSDate 3" xfId="3245"/>
    <cellStyle name="PSDate 3 2" xfId="3246"/>
    <cellStyle name="PSDate 3 3" xfId="3247"/>
    <cellStyle name="PSDate 3 4" xfId="3248"/>
    <cellStyle name="PSDate 3 5" xfId="3249"/>
    <cellStyle name="PSDate 4" xfId="3250"/>
    <cellStyle name="PSDate 5" xfId="3251"/>
    <cellStyle name="PSDate 6" xfId="3252"/>
    <cellStyle name="PSDate 7" xfId="3253"/>
    <cellStyle name="PSDate 8" xfId="3254"/>
    <cellStyle name="PSDate 9" xfId="3255"/>
    <cellStyle name="PSDate_Attrition Rate Scorecard - October 2008" xfId="3256"/>
    <cellStyle name="PSDec" xfId="3257"/>
    <cellStyle name="PSDec 10" xfId="3258"/>
    <cellStyle name="PSDec 2" xfId="3259"/>
    <cellStyle name="PSDec 2 2" xfId="3260"/>
    <cellStyle name="PSDec 2 3" xfId="3261"/>
    <cellStyle name="PSDec 2 4" xfId="3262"/>
    <cellStyle name="PSDec 2 5" xfId="3263"/>
    <cellStyle name="PSDec 2 6" xfId="3264"/>
    <cellStyle name="PSDec 3" xfId="3265"/>
    <cellStyle name="PSDec 3 2" xfId="3266"/>
    <cellStyle name="PSDec 3 3" xfId="3267"/>
    <cellStyle name="PSDec 3 4" xfId="3268"/>
    <cellStyle name="PSDec 3 5" xfId="3269"/>
    <cellStyle name="PSDec 4" xfId="3270"/>
    <cellStyle name="PSDec 5" xfId="3271"/>
    <cellStyle name="PSDec 6" xfId="3272"/>
    <cellStyle name="PSDec 7" xfId="3273"/>
    <cellStyle name="PSDec 8" xfId="3274"/>
    <cellStyle name="PSDec 9" xfId="3275"/>
    <cellStyle name="PSDec_Attrition Rate Scorecard - October 2008" xfId="3276"/>
    <cellStyle name="PSHeading" xfId="3277"/>
    <cellStyle name="PSHeading 10" xfId="3278"/>
    <cellStyle name="PSHeading 11" xfId="3279"/>
    <cellStyle name="PSHeading 2" xfId="3280"/>
    <cellStyle name="PSHeading 2 2" xfId="3281"/>
    <cellStyle name="PSHeading 2 2 2" xfId="3282"/>
    <cellStyle name="PSHeading 2 3" xfId="3283"/>
    <cellStyle name="PSHeading 2 3 2" xfId="3284"/>
    <cellStyle name="PSHeading 2 4" xfId="3285"/>
    <cellStyle name="PSHeading 2 5" xfId="3286"/>
    <cellStyle name="PSHeading 2 6" xfId="3287"/>
    <cellStyle name="PSHeading 2_Sheet2" xfId="3288"/>
    <cellStyle name="PSHeading 3" xfId="3289"/>
    <cellStyle name="PSHeading 3 2" xfId="3290"/>
    <cellStyle name="PSHeading 3 3" xfId="3291"/>
    <cellStyle name="PSHeading 3 4" xfId="3292"/>
    <cellStyle name="PSHeading 3 5" xfId="3293"/>
    <cellStyle name="PSHeading 4" xfId="3294"/>
    <cellStyle name="PSHeading 5" xfId="3295"/>
    <cellStyle name="PSHeading 6" xfId="3296"/>
    <cellStyle name="PSHeading 7" xfId="3297"/>
    <cellStyle name="PSHeading 8" xfId="3298"/>
    <cellStyle name="PSHeading 9" xfId="3299"/>
    <cellStyle name="PSHeading_Attrition Rate Scorecard - October 2008" xfId="3300"/>
    <cellStyle name="PSInt" xfId="3301"/>
    <cellStyle name="PSInt 10" xfId="3302"/>
    <cellStyle name="PSInt 2" xfId="3303"/>
    <cellStyle name="PSInt 2 2" xfId="3304"/>
    <cellStyle name="PSInt 2 3" xfId="3305"/>
    <cellStyle name="PSInt 2 4" xfId="3306"/>
    <cellStyle name="PSInt 2 5" xfId="3307"/>
    <cellStyle name="PSInt 2 6" xfId="3308"/>
    <cellStyle name="PSInt 3" xfId="3309"/>
    <cellStyle name="PSInt 3 2" xfId="3310"/>
    <cellStyle name="PSInt 3 3" xfId="3311"/>
    <cellStyle name="PSInt 3 4" xfId="3312"/>
    <cellStyle name="PSInt 3 5" xfId="3313"/>
    <cellStyle name="PSInt 4" xfId="3314"/>
    <cellStyle name="PSInt 5" xfId="3315"/>
    <cellStyle name="PSInt 6" xfId="3316"/>
    <cellStyle name="PSInt 7" xfId="3317"/>
    <cellStyle name="PSInt 8" xfId="3318"/>
    <cellStyle name="PSInt 9" xfId="3319"/>
    <cellStyle name="PSInt_Attrition Rate Scorecard - October 2008" xfId="3320"/>
    <cellStyle name="PSSpacer" xfId="3321"/>
    <cellStyle name="PSSpacer 10" xfId="3322"/>
    <cellStyle name="PSSpacer 11" xfId="3323"/>
    <cellStyle name="PSSpacer 2" xfId="3324"/>
    <cellStyle name="PSSpacer 2 2" xfId="3325"/>
    <cellStyle name="PSSpacer 2 3" xfId="3326"/>
    <cellStyle name="PSSpacer 2 4" xfId="3327"/>
    <cellStyle name="PSSpacer 2 5" xfId="3328"/>
    <cellStyle name="PSSpacer 2 6" xfId="3329"/>
    <cellStyle name="PSSpacer 3" xfId="3330"/>
    <cellStyle name="PSSpacer 3 2" xfId="3331"/>
    <cellStyle name="PSSpacer 3 3" xfId="3332"/>
    <cellStyle name="PSSpacer 3 4" xfId="3333"/>
    <cellStyle name="PSSpacer 3 5" xfId="3334"/>
    <cellStyle name="PSSpacer 4" xfId="3335"/>
    <cellStyle name="PSSpacer 5" xfId="3336"/>
    <cellStyle name="PSSpacer 6" xfId="3337"/>
    <cellStyle name="PSSpacer 7" xfId="3338"/>
    <cellStyle name="PSSpacer 8" xfId="3339"/>
    <cellStyle name="PSSpacer 9" xfId="3340"/>
    <cellStyle name="PSSpacer_Attrition Rate Scorecard - October 2008" xfId="3341"/>
    <cellStyle name="PwC Normal" xfId="3342"/>
    <cellStyle name="s_HeaderLine" xfId="3343"/>
    <cellStyle name="s_HeaderLine_2010 MEL Parent Tax Bal Sheet" xfId="3344"/>
    <cellStyle name="s_HeaderLine_Attrition Rate Scorecard - October 2008" xfId="3345"/>
    <cellStyle name="s_HeaderLine_Attrition Rate Scorecard - October 2008 2" xfId="3346"/>
    <cellStyle name="s_HeaderLine_Attrition Rate Scorecard - October 2008 3" xfId="3347"/>
    <cellStyle name="s_HeaderLine_Attrition Rate Scorecard - October 2008_Sheet2" xfId="3348"/>
    <cellStyle name="s_HeaderLine_Attrition Rate Scorecard - September 2008" xfId="3349"/>
    <cellStyle name="s_HeaderLine_Attrition Rate Scorecard - September 2008 2" xfId="3350"/>
    <cellStyle name="s_HeaderLine_Attrition Rate Scorecard - September 2008 3" xfId="3351"/>
    <cellStyle name="s_HeaderLine_Attrition Rate Scorecard - September 2008_Sheet2" xfId="3352"/>
    <cellStyle name="s_HeaderLine_B3-December 08 Board View (Half Yr Adj)" xfId="3353"/>
    <cellStyle name="s_HeaderLine_CONGL029" xfId="3354"/>
    <cellStyle name="s_HeaderLine_CONGL029 2" xfId="3355"/>
    <cellStyle name="s_HeaderLine_CONGL029 3" xfId="3356"/>
    <cellStyle name="s_HeaderLine_CONGL029_Sheet2" xfId="3357"/>
    <cellStyle name="s_HeaderLine_Consolidation Schedule December 2008" xfId="3358"/>
    <cellStyle name="s_HeaderLine_Consolidation Schedule December 2008 no ARC Impairment-FINAL" xfId="3359"/>
    <cellStyle name="s_HeaderLine_Consolidation Schedule December 2008 no ARC Impairment-FINAL 2" xfId="3360"/>
    <cellStyle name="s_HeaderLine_Consolidation Schedule December 2008 no ARC Impairment-FINAL 3" xfId="3361"/>
    <cellStyle name="s_HeaderLine_Consolidation Schedule December 2008 no ARC Impairment-FINAL_Sheet2" xfId="3362"/>
    <cellStyle name="s_HeaderLine_Copy of Attrition Rate FTE's Aug 2008" xfId="3363"/>
    <cellStyle name="s_HeaderLine_Copy of Attrition Rate FTE's Aug 2008 2" xfId="3364"/>
    <cellStyle name="s_HeaderLine_Copy of Attrition Rate FTE's Aug 2008 3" xfId="3365"/>
    <cellStyle name="s_HeaderLine_Copy of Attrition Rate FTE's Aug 2008_Book2" xfId="3366"/>
    <cellStyle name="s_HeaderLine_Copy of Attrition Rate FTE's Aug 2008_Book2 2" xfId="3367"/>
    <cellStyle name="s_HeaderLine_Copy of Attrition Rate FTE's Aug 2008_Book2 3" xfId="3368"/>
    <cellStyle name="s_HeaderLine_Copy of Attrition Rate FTE's Aug 2008_Book2_Sheet2" xfId="3369"/>
    <cellStyle name="s_HeaderLine_Copy of Attrition Rate FTE's Aug 2008_Retail Scorecard September 2008a" xfId="3370"/>
    <cellStyle name="s_HeaderLine_Copy of Attrition Rate FTE's Aug 2008_Retail Scorecard September 2008b" xfId="3371"/>
    <cellStyle name="s_HeaderLine_Copy of Attrition Rate FTE's Aug 2008_Sheet2" xfId="3372"/>
    <cellStyle name="s_HeaderLine_Generation and NER Stats" xfId="3373"/>
    <cellStyle name="s_HeaderLine_Group Consolidated Scorecard Dec08 - KM" xfId="3374"/>
    <cellStyle name="s_HeaderLine_Group TB CONGL029" xfId="3375"/>
    <cellStyle name="s_HeaderLine_HS&amp;W 2008-23-09" xfId="3376"/>
    <cellStyle name="s_HeaderLine_HS&amp;W 2008-23-09 2" xfId="3377"/>
    <cellStyle name="s_HeaderLine_HS&amp;W 2008-23-09 3" xfId="3378"/>
    <cellStyle name="s_HeaderLine_HS&amp;W 2008-23-09_Book2" xfId="3379"/>
    <cellStyle name="s_HeaderLine_HS&amp;W 2008-23-09_Book2 2" xfId="3380"/>
    <cellStyle name="s_HeaderLine_HS&amp;W 2008-23-09_Book2 3" xfId="3381"/>
    <cellStyle name="s_HeaderLine_HS&amp;W 2008-23-09_Book2_Sheet2" xfId="3382"/>
    <cellStyle name="s_HeaderLine_HS&amp;W 2008-23-09_Retail Scorecard September 2008a" xfId="3383"/>
    <cellStyle name="s_HeaderLine_HS&amp;W 2008-23-09_Retail Scorecard September 2008b" xfId="3384"/>
    <cellStyle name="s_HeaderLine_HS&amp;W 2008-23-09_Sheet2" xfId="3385"/>
    <cellStyle name="s_HeaderLine_June 10 Board View V1 19-07-10" xfId="3386"/>
    <cellStyle name="s_HeaderLine_June 10 congl029" xfId="3387"/>
    <cellStyle name="s_HeaderLine_MaPQuarterlyStats as at 31 December" xfId="3388"/>
    <cellStyle name="s_HeaderLine_March 09 Board View" xfId="3389"/>
    <cellStyle name="s_HeaderLine_Net Debt to Equity Ratio 31 12 08" xfId="3390"/>
    <cellStyle name="s_HeaderLine_September 08 Board View" xfId="3391"/>
    <cellStyle name="s_HeaderLine_September 08 Mgmt View" xfId="3392"/>
    <cellStyle name="s_HeaderLine_TB Dec 2009 PowerTax mapping" xfId="3393"/>
    <cellStyle name="s_HeaderLine_Template Scorecard 2008" xfId="3394"/>
    <cellStyle name="s_HeaderLine_Template Scorecard 2008 2" xfId="3395"/>
    <cellStyle name="s_HeaderLine_Template Scorecard 2008 3" xfId="3396"/>
    <cellStyle name="s_HeaderLine_Template Scorecard 2008_Book2" xfId="3397"/>
    <cellStyle name="s_HeaderLine_Template Scorecard 2008_Book2 2" xfId="3398"/>
    <cellStyle name="s_HeaderLine_Template Scorecard 2008_Book2 3" xfId="3399"/>
    <cellStyle name="s_HeaderLine_Template Scorecard 2008_Book2_Sheet2" xfId="3400"/>
    <cellStyle name="s_HeaderLine_Template Scorecard 2008_Retail Scorecard September 2008a" xfId="3401"/>
    <cellStyle name="s_HeaderLine_Template Scorecard 2008_Retail Scorecard September 2008b" xfId="3402"/>
    <cellStyle name="s_HeaderLine_Template Scorecard 2008_Sheet2" xfId="3403"/>
    <cellStyle name="s_HeaderLine_Template Scorecard 20081" xfId="3404"/>
    <cellStyle name="s_HeaderLine_Template Scorecard 20081 2" xfId="3405"/>
    <cellStyle name="s_HeaderLine_Template Scorecard 20081 3" xfId="3406"/>
    <cellStyle name="s_HeaderLine_Template Scorecard 20081_Book2" xfId="3407"/>
    <cellStyle name="s_HeaderLine_Template Scorecard 20081_Book2 2" xfId="3408"/>
    <cellStyle name="s_HeaderLine_Template Scorecard 20081_Book2 3" xfId="3409"/>
    <cellStyle name="s_HeaderLine_Template Scorecard 20081_Book2_Sheet2" xfId="3410"/>
    <cellStyle name="s_HeaderLine_Template Scorecard 20081_Retail Scorecard September 2008a" xfId="3411"/>
    <cellStyle name="s_HeaderLine_Template Scorecard 20081_Retail Scorecard September 2008b" xfId="3412"/>
    <cellStyle name="s_HeaderLine_Template Scorecard 20081_Sheet2" xfId="3413"/>
    <cellStyle name="s_PurpleHeader" xfId="3414"/>
    <cellStyle name="s_PurpleHeader_2010 MEL Parent Tax Bal Sheet" xfId="3415"/>
    <cellStyle name="s_PurpleHeader_Attrition Rate Scorecard - October 2008" xfId="3416"/>
    <cellStyle name="s_PurpleHeader_Attrition Rate Scorecard - September 2008" xfId="3417"/>
    <cellStyle name="s_PurpleHeader_B3-December 08 Board View (Half Yr Adj)" xfId="3418"/>
    <cellStyle name="s_PurpleHeader_CFIS DataLoad Actual June 07 IFRS" xfId="3419"/>
    <cellStyle name="s_PurpleHeader_CFIS DataLoad Actual June 07 IFRS_Attrition Rate Scorecard - October 2008" xfId="3420"/>
    <cellStyle name="s_PurpleHeader_CFIS DataLoad Actual June 07 IFRS_Attrition Rate Scorecard - September 2008" xfId="3421"/>
    <cellStyle name="s_PurpleHeader_CFIS DataLoad Actual June 07 IFRS_CCMAU December 08-Half Yr Adj" xfId="3422"/>
    <cellStyle name="s_PurpleHeader_CFIS DataLoad Actual June 07 IFRS_CCMAU Financials March 09" xfId="3423"/>
    <cellStyle name="s_PurpleHeader_CFIS DataLoad Actual June 07 IFRS_Copy of Attrition Rate FTE's Aug 2008" xfId="3424"/>
    <cellStyle name="s_PurpleHeader_CFIS DataLoad Actual June 07 IFRS_Copy of Attrition Rate FTE's Aug 2008_Book2" xfId="3425"/>
    <cellStyle name="s_PurpleHeader_CFIS DataLoad Actual June 07 IFRS_Copy of Attrition Rate FTE's Aug 2008_Retail Scorecard September 2008a" xfId="3426"/>
    <cellStyle name="s_PurpleHeader_CFIS DataLoad Actual June 07 IFRS_Copy of Attrition Rate FTE's Aug 2008_Retail Scorecard September 2008a 2" xfId="3427"/>
    <cellStyle name="s_PurpleHeader_CFIS DataLoad Actual June 07 IFRS_Copy of Attrition Rate FTE's Aug 2008_Retail Scorecard September 2008a 3" xfId="3428"/>
    <cellStyle name="s_PurpleHeader_CFIS DataLoad Actual June 07 IFRS_Copy of Attrition Rate FTE's Aug 2008_Retail Scorecard September 2008a_Sheet2" xfId="3429"/>
    <cellStyle name="s_PurpleHeader_CFIS DataLoad Actual June 07 IFRS_Copy of Attrition Rate FTE's Aug 2008_Retail Scorecard September 2008b" xfId="3430"/>
    <cellStyle name="s_PurpleHeader_CFIS DataLoad Actual June 07 IFRS_Copy of Attrition Rate FTE's Aug 2008_Retail Scorecard September 2008b 2" xfId="3431"/>
    <cellStyle name="s_PurpleHeader_CFIS DataLoad Actual June 07 IFRS_Copy of Attrition Rate FTE's Aug 2008_Retail Scorecard September 2008b 3" xfId="3432"/>
    <cellStyle name="s_PurpleHeader_CFIS DataLoad Actual June 07 IFRS_Copy of Attrition Rate FTE's Aug 2008_Retail Scorecard September 2008b_Sheet2" xfId="3433"/>
    <cellStyle name="s_PurpleHeader_CFIS DataLoad Actual June 07 IFRS_HS&amp;W 2008-23-09" xfId="3434"/>
    <cellStyle name="s_PurpleHeader_CFIS DataLoad Actual June 07 IFRS_HS&amp;W 2008-23-09_Book2" xfId="3435"/>
    <cellStyle name="s_PurpleHeader_CFIS DataLoad Actual June 07 IFRS_HS&amp;W 2008-23-09_Retail Scorecard September 2008a" xfId="3436"/>
    <cellStyle name="s_PurpleHeader_CFIS DataLoad Actual June 07 IFRS_HS&amp;W 2008-23-09_Retail Scorecard September 2008a 2" xfId="3437"/>
    <cellStyle name="s_PurpleHeader_CFIS DataLoad Actual June 07 IFRS_HS&amp;W 2008-23-09_Retail Scorecard September 2008a 3" xfId="3438"/>
    <cellStyle name="s_PurpleHeader_CFIS DataLoad Actual June 07 IFRS_HS&amp;W 2008-23-09_Retail Scorecard September 2008a_Sheet2" xfId="3439"/>
    <cellStyle name="s_PurpleHeader_CFIS DataLoad Actual June 07 IFRS_HS&amp;W 2008-23-09_Retail Scorecard September 2008b" xfId="3440"/>
    <cellStyle name="s_PurpleHeader_CFIS DataLoad Actual June 07 IFRS_HS&amp;W 2008-23-09_Retail Scorecard September 2008b 2" xfId="3441"/>
    <cellStyle name="s_PurpleHeader_CFIS DataLoad Actual June 07 IFRS_HS&amp;W 2008-23-09_Retail Scorecard September 2008b 3" xfId="3442"/>
    <cellStyle name="s_PurpleHeader_CFIS DataLoad Actual June 07 IFRS_HS&amp;W 2008-23-09_Retail Scorecard September 2008b_Sheet2" xfId="3443"/>
    <cellStyle name="s_PurpleHeader_CFIS DataLoad Actual June 07 IFRS_MaPQuarterlyStats as at 31 December" xfId="3444"/>
    <cellStyle name="s_PurpleHeader_CFIS DataLoad Actual June 07 IFRS_September 08 Board View" xfId="3445"/>
    <cellStyle name="s_PurpleHeader_CFIS DataLoad Actual June 07 IFRS_September 08 Mgmt View" xfId="3446"/>
    <cellStyle name="s_PurpleHeader_CFIS DataLoad Actual June 07 IFRS_Template Scorecard 2008" xfId="3447"/>
    <cellStyle name="s_PurpleHeader_CFIS DataLoad Actual June 07 IFRS_Template Scorecard 2008_Book2" xfId="3448"/>
    <cellStyle name="s_PurpleHeader_CFIS DataLoad Actual June 07 IFRS_Template Scorecard 2008_Retail Scorecard September 2008a" xfId="3449"/>
    <cellStyle name="s_PurpleHeader_CFIS DataLoad Actual June 07 IFRS_Template Scorecard 2008_Retail Scorecard September 2008a 2" xfId="3450"/>
    <cellStyle name="s_PurpleHeader_CFIS DataLoad Actual June 07 IFRS_Template Scorecard 2008_Retail Scorecard September 2008a 3" xfId="3451"/>
    <cellStyle name="s_PurpleHeader_CFIS DataLoad Actual June 07 IFRS_Template Scorecard 2008_Retail Scorecard September 2008a_Sheet2" xfId="3452"/>
    <cellStyle name="s_PurpleHeader_CFIS DataLoad Actual June 07 IFRS_Template Scorecard 2008_Retail Scorecard September 2008b" xfId="3453"/>
    <cellStyle name="s_PurpleHeader_CFIS DataLoad Actual June 07 IFRS_Template Scorecard 2008_Retail Scorecard September 2008b 2" xfId="3454"/>
    <cellStyle name="s_PurpleHeader_CFIS DataLoad Actual June 07 IFRS_Template Scorecard 2008_Retail Scorecard September 2008b 3" xfId="3455"/>
    <cellStyle name="s_PurpleHeader_CFIS DataLoad Actual June 07 IFRS_Template Scorecard 2008_Retail Scorecard September 2008b_Sheet2" xfId="3456"/>
    <cellStyle name="s_PurpleHeader_CFIS DataLoad Actual June 07 IFRS_Template Scorecard 20081" xfId="3457"/>
    <cellStyle name="s_PurpleHeader_CFIS DataLoad Actual June 07 IFRS_Template Scorecard 20081_Book2" xfId="3458"/>
    <cellStyle name="s_PurpleHeader_CFIS DataLoad Actual June 07 IFRS_Template Scorecard 20081_Retail Scorecard September 2008a" xfId="3459"/>
    <cellStyle name="s_PurpleHeader_CFIS DataLoad Actual June 07 IFRS_Template Scorecard 20081_Retail Scorecard September 2008a 2" xfId="3460"/>
    <cellStyle name="s_PurpleHeader_CFIS DataLoad Actual June 07 IFRS_Template Scorecard 20081_Retail Scorecard September 2008a 3" xfId="3461"/>
    <cellStyle name="s_PurpleHeader_CFIS DataLoad Actual June 07 IFRS_Template Scorecard 20081_Retail Scorecard September 2008a_Sheet2" xfId="3462"/>
    <cellStyle name="s_PurpleHeader_CFIS DataLoad Actual June 07 IFRS_Template Scorecard 20081_Retail Scorecard September 2008b" xfId="3463"/>
    <cellStyle name="s_PurpleHeader_CFIS DataLoad Actual June 07 IFRS_Template Scorecard 20081_Retail Scorecard September 2008b 2" xfId="3464"/>
    <cellStyle name="s_PurpleHeader_CFIS DataLoad Actual June 07 IFRS_Template Scorecard 20081_Retail Scorecard September 2008b 3" xfId="3465"/>
    <cellStyle name="s_PurpleHeader_CFIS DataLoad Actual June 07 IFRS_Template Scorecard 20081_Retail Scorecard September 2008b_Sheet2" xfId="3466"/>
    <cellStyle name="s_PurpleHeader_CFIS Net NZIFRS Dataload Sep 06" xfId="3467"/>
    <cellStyle name="s_PurpleHeader_CFIS Net NZIFRS Dataload Sep 06_2010 MEL Parent Tax Bal Sheet" xfId="3468"/>
    <cellStyle name="s_PurpleHeader_CFIS Net NZIFRS Dataload Sep 06_Attrition Rate Scorecard - October 2008" xfId="3469"/>
    <cellStyle name="s_PurpleHeader_CFIS Net NZIFRS Dataload Sep 06_Attrition Rate Scorecard - September 2008" xfId="3470"/>
    <cellStyle name="s_PurpleHeader_CFIS Net NZIFRS Dataload Sep 06_B3-December 08 Board View (Half Yr Adj)" xfId="3471"/>
    <cellStyle name="s_PurpleHeader_CFIS Net NZIFRS Dataload Sep 06_CONGL029" xfId="3472"/>
    <cellStyle name="s_PurpleHeader_CFIS Net NZIFRS Dataload Sep 06_Consolidation Schedule December 2008" xfId="3473"/>
    <cellStyle name="s_PurpleHeader_CFIS Net NZIFRS Dataload Sep 06_Consolidation Schedule December 2008 no ARC Impairment-FINAL" xfId="3474"/>
    <cellStyle name="s_PurpleHeader_CFIS Net NZIFRS Dataload Sep 06_Copy of Attrition Rate FTE's Aug 2008" xfId="3475"/>
    <cellStyle name="s_PurpleHeader_CFIS Net NZIFRS Dataload Sep 06_Copy of Attrition Rate FTE's Aug 2008_Book2" xfId="3476"/>
    <cellStyle name="s_PurpleHeader_CFIS Net NZIFRS Dataload Sep 06_Copy of Attrition Rate FTE's Aug 2008_Retail Scorecard September 2008a" xfId="3477"/>
    <cellStyle name="s_PurpleHeader_CFIS Net NZIFRS Dataload Sep 06_Copy of Attrition Rate FTE's Aug 2008_Retail Scorecard September 2008a 2" xfId="3478"/>
    <cellStyle name="s_PurpleHeader_CFIS Net NZIFRS Dataload Sep 06_Copy of Attrition Rate FTE's Aug 2008_Retail Scorecard September 2008a 3" xfId="3479"/>
    <cellStyle name="s_PurpleHeader_CFIS Net NZIFRS Dataload Sep 06_Copy of Attrition Rate FTE's Aug 2008_Retail Scorecard September 2008a_Sheet2" xfId="3480"/>
    <cellStyle name="s_PurpleHeader_CFIS Net NZIFRS Dataload Sep 06_Copy of Attrition Rate FTE's Aug 2008_Retail Scorecard September 2008b" xfId="3481"/>
    <cellStyle name="s_PurpleHeader_CFIS Net NZIFRS Dataload Sep 06_Copy of Attrition Rate FTE's Aug 2008_Retail Scorecard September 2008b 2" xfId="3482"/>
    <cellStyle name="s_PurpleHeader_CFIS Net NZIFRS Dataload Sep 06_Copy of Attrition Rate FTE's Aug 2008_Retail Scorecard September 2008b 3" xfId="3483"/>
    <cellStyle name="s_PurpleHeader_CFIS Net NZIFRS Dataload Sep 06_Copy of Attrition Rate FTE's Aug 2008_Retail Scorecard September 2008b_Sheet2" xfId="3484"/>
    <cellStyle name="s_PurpleHeader_CFIS Net NZIFRS Dataload Sep 06_Generation and NER Stats" xfId="3485"/>
    <cellStyle name="s_PurpleHeader_CFIS Net NZIFRS Dataload Sep 06_Group Consolidated Scorecard Dec08 - KM" xfId="3486"/>
    <cellStyle name="s_PurpleHeader_CFIS Net NZIFRS Dataload Sep 06_Group TB CONGL029" xfId="3487"/>
    <cellStyle name="s_PurpleHeader_CFIS Net NZIFRS Dataload Sep 06_HS&amp;W 2008-23-09" xfId="3488"/>
    <cellStyle name="s_PurpleHeader_CFIS Net NZIFRS Dataload Sep 06_HS&amp;W 2008-23-09_Book2" xfId="3489"/>
    <cellStyle name="s_PurpleHeader_CFIS Net NZIFRS Dataload Sep 06_HS&amp;W 2008-23-09_Retail Scorecard September 2008a" xfId="3490"/>
    <cellStyle name="s_PurpleHeader_CFIS Net NZIFRS Dataload Sep 06_HS&amp;W 2008-23-09_Retail Scorecard September 2008a 2" xfId="3491"/>
    <cellStyle name="s_PurpleHeader_CFIS Net NZIFRS Dataload Sep 06_HS&amp;W 2008-23-09_Retail Scorecard September 2008a 3" xfId="3492"/>
    <cellStyle name="s_PurpleHeader_CFIS Net NZIFRS Dataload Sep 06_HS&amp;W 2008-23-09_Retail Scorecard September 2008a_Sheet2" xfId="3493"/>
    <cellStyle name="s_PurpleHeader_CFIS Net NZIFRS Dataload Sep 06_HS&amp;W 2008-23-09_Retail Scorecard September 2008b" xfId="3494"/>
    <cellStyle name="s_PurpleHeader_CFIS Net NZIFRS Dataload Sep 06_HS&amp;W 2008-23-09_Retail Scorecard September 2008b 2" xfId="3495"/>
    <cellStyle name="s_PurpleHeader_CFIS Net NZIFRS Dataload Sep 06_HS&amp;W 2008-23-09_Retail Scorecard September 2008b 3" xfId="3496"/>
    <cellStyle name="s_PurpleHeader_CFIS Net NZIFRS Dataload Sep 06_HS&amp;W 2008-23-09_Retail Scorecard September 2008b_Sheet2" xfId="3497"/>
    <cellStyle name="s_PurpleHeader_CFIS Net NZIFRS Dataload Sep 06_June 10 Board View V1 19-07-10" xfId="3498"/>
    <cellStyle name="s_PurpleHeader_CFIS Net NZIFRS Dataload Sep 06_June 10 congl029" xfId="3499"/>
    <cellStyle name="s_PurpleHeader_CFIS Net NZIFRS Dataload Sep 06_MaPQuarterlyStats as at 31 December" xfId="3500"/>
    <cellStyle name="s_PurpleHeader_CFIS Net NZIFRS Dataload Sep 06_March 09 Board View" xfId="3501"/>
    <cellStyle name="s_PurpleHeader_CFIS Net NZIFRS Dataload Sep 06_Net Debt to Equity Ratio 31 12 08" xfId="3502"/>
    <cellStyle name="s_PurpleHeader_CFIS Net NZIFRS Dataload Sep 06_September 08 Board View" xfId="3503"/>
    <cellStyle name="s_PurpleHeader_CFIS Net NZIFRS Dataload Sep 06_September 08 Mgmt View" xfId="3504"/>
    <cellStyle name="s_PurpleHeader_CFIS Net NZIFRS Dataload Sep 06_TB Dec 2009 PowerTax mapping" xfId="3505"/>
    <cellStyle name="s_PurpleHeader_CFIS Net NZIFRS Dataload Sep 06_Template Scorecard 2008" xfId="3506"/>
    <cellStyle name="s_PurpleHeader_CFIS Net NZIFRS Dataload Sep 06_Template Scorecard 2008_Book2" xfId="3507"/>
    <cellStyle name="s_PurpleHeader_CFIS Net NZIFRS Dataload Sep 06_Template Scorecard 2008_Retail Scorecard September 2008a" xfId="3508"/>
    <cellStyle name="s_PurpleHeader_CFIS Net NZIFRS Dataload Sep 06_Template Scorecard 2008_Retail Scorecard September 2008a 2" xfId="3509"/>
    <cellStyle name="s_PurpleHeader_CFIS Net NZIFRS Dataload Sep 06_Template Scorecard 2008_Retail Scorecard September 2008a 3" xfId="3510"/>
    <cellStyle name="s_PurpleHeader_CFIS Net NZIFRS Dataload Sep 06_Template Scorecard 2008_Retail Scorecard September 2008a_Sheet2" xfId="3511"/>
    <cellStyle name="s_PurpleHeader_CFIS Net NZIFRS Dataload Sep 06_Template Scorecard 2008_Retail Scorecard September 2008b" xfId="3512"/>
    <cellStyle name="s_PurpleHeader_CFIS Net NZIFRS Dataload Sep 06_Template Scorecard 2008_Retail Scorecard September 2008b 2" xfId="3513"/>
    <cellStyle name="s_PurpleHeader_CFIS Net NZIFRS Dataload Sep 06_Template Scorecard 2008_Retail Scorecard September 2008b 3" xfId="3514"/>
    <cellStyle name="s_PurpleHeader_CFIS Net NZIFRS Dataload Sep 06_Template Scorecard 2008_Retail Scorecard September 2008b_Sheet2" xfId="3515"/>
    <cellStyle name="s_PurpleHeader_CFIS Net NZIFRS Dataload Sep 06_Template Scorecard 20081" xfId="3516"/>
    <cellStyle name="s_PurpleHeader_CFIS Net NZIFRS Dataload Sep 06_Template Scorecard 20081_Book2" xfId="3517"/>
    <cellStyle name="s_PurpleHeader_CFIS Net NZIFRS Dataload Sep 06_Template Scorecard 20081_Retail Scorecard September 2008a" xfId="3518"/>
    <cellStyle name="s_PurpleHeader_CFIS Net NZIFRS Dataload Sep 06_Template Scorecard 20081_Retail Scorecard September 2008a 2" xfId="3519"/>
    <cellStyle name="s_PurpleHeader_CFIS Net NZIFRS Dataload Sep 06_Template Scorecard 20081_Retail Scorecard September 2008a 3" xfId="3520"/>
    <cellStyle name="s_PurpleHeader_CFIS Net NZIFRS Dataload Sep 06_Template Scorecard 20081_Retail Scorecard September 2008a_Sheet2" xfId="3521"/>
    <cellStyle name="s_PurpleHeader_CFIS Net NZIFRS Dataload Sep 06_Template Scorecard 20081_Retail Scorecard September 2008b" xfId="3522"/>
    <cellStyle name="s_PurpleHeader_CFIS Net NZIFRS Dataload Sep 06_Template Scorecard 20081_Retail Scorecard September 2008b 2" xfId="3523"/>
    <cellStyle name="s_PurpleHeader_CFIS Net NZIFRS Dataload Sep 06_Template Scorecard 20081_Retail Scorecard September 2008b 3" xfId="3524"/>
    <cellStyle name="s_PurpleHeader_CFIS Net NZIFRS Dataload Sep 06_Template Scorecard 20081_Retail Scorecard September 2008b_Sheet2" xfId="3525"/>
    <cellStyle name="s_PurpleHeader_CONGL029" xfId="3526"/>
    <cellStyle name="s_PurpleHeader_Consolidation Schedule December 2008" xfId="3527"/>
    <cellStyle name="s_PurpleHeader_Consolidation Schedule December 2008 no ARC Impairment-FINAL" xfId="3528"/>
    <cellStyle name="s_PurpleHeader_Copy of Attrition Rate FTE's Aug 2008" xfId="3529"/>
    <cellStyle name="s_PurpleHeader_Copy of Attrition Rate FTE's Aug 2008_Book2" xfId="3530"/>
    <cellStyle name="s_PurpleHeader_Copy of Attrition Rate FTE's Aug 2008_Retail Scorecard September 2008a" xfId="3531"/>
    <cellStyle name="s_PurpleHeader_Copy of Attrition Rate FTE's Aug 2008_Retail Scorecard September 2008a 2" xfId="3532"/>
    <cellStyle name="s_PurpleHeader_Copy of Attrition Rate FTE's Aug 2008_Retail Scorecard September 2008a 3" xfId="3533"/>
    <cellStyle name="s_PurpleHeader_Copy of Attrition Rate FTE's Aug 2008_Retail Scorecard September 2008a_Sheet2" xfId="3534"/>
    <cellStyle name="s_PurpleHeader_Copy of Attrition Rate FTE's Aug 2008_Retail Scorecard September 2008b" xfId="3535"/>
    <cellStyle name="s_PurpleHeader_Copy of Attrition Rate FTE's Aug 2008_Retail Scorecard September 2008b 2" xfId="3536"/>
    <cellStyle name="s_PurpleHeader_Copy of Attrition Rate FTE's Aug 2008_Retail Scorecard September 2008b 3" xfId="3537"/>
    <cellStyle name="s_PurpleHeader_Copy of Attrition Rate FTE's Aug 2008_Retail Scorecard September 2008b_Sheet2" xfId="3538"/>
    <cellStyle name="s_PurpleHeader_DataLoad_206" xfId="3539"/>
    <cellStyle name="s_PurpleHeader_Generation and NER Stats" xfId="3540"/>
    <cellStyle name="s_PurpleHeader_Group Consolidated Scorecard Dec08 - KM" xfId="3541"/>
    <cellStyle name="s_PurpleHeader_Group TB CONGL029" xfId="3542"/>
    <cellStyle name="s_PurpleHeader_HS&amp;W 2008-23-09" xfId="3543"/>
    <cellStyle name="s_PurpleHeader_HS&amp;W 2008-23-09_Book2" xfId="3544"/>
    <cellStyle name="s_PurpleHeader_HS&amp;W 2008-23-09_Retail Scorecard September 2008a" xfId="3545"/>
    <cellStyle name="s_PurpleHeader_HS&amp;W 2008-23-09_Retail Scorecard September 2008a 2" xfId="3546"/>
    <cellStyle name="s_PurpleHeader_HS&amp;W 2008-23-09_Retail Scorecard September 2008a 3" xfId="3547"/>
    <cellStyle name="s_PurpleHeader_HS&amp;W 2008-23-09_Retail Scorecard September 2008a_Sheet2" xfId="3548"/>
    <cellStyle name="s_PurpleHeader_HS&amp;W 2008-23-09_Retail Scorecard September 2008b" xfId="3549"/>
    <cellStyle name="s_PurpleHeader_HS&amp;W 2008-23-09_Retail Scorecard September 2008b 2" xfId="3550"/>
    <cellStyle name="s_PurpleHeader_HS&amp;W 2008-23-09_Retail Scorecard September 2008b 3" xfId="3551"/>
    <cellStyle name="s_PurpleHeader_HS&amp;W 2008-23-09_Retail Scorecard September 2008b_Sheet2" xfId="3552"/>
    <cellStyle name="s_PurpleHeader_June 10 Board View V1 19-07-10" xfId="3553"/>
    <cellStyle name="s_PurpleHeader_June 10 congl029" xfId="3554"/>
    <cellStyle name="s_PurpleHeader_MaPQuarterlyStats as at 31 December" xfId="3555"/>
    <cellStyle name="s_PurpleHeader_March 09 Board View" xfId="3556"/>
    <cellStyle name="s_PurpleHeader_Net Debt to Equity Ratio 31 12 08" xfId="3557"/>
    <cellStyle name="s_PurpleHeader_September 08 Board View" xfId="3558"/>
    <cellStyle name="s_PurpleHeader_September 08 Mgmt View" xfId="3559"/>
    <cellStyle name="s_PurpleHeader_TB Dec 2009 PowerTax mapping" xfId="3560"/>
    <cellStyle name="s_PurpleHeader_Template Scorecard 2008" xfId="3561"/>
    <cellStyle name="s_PurpleHeader_Template Scorecard 2008_Book2" xfId="3562"/>
    <cellStyle name="s_PurpleHeader_Template Scorecard 2008_Retail Scorecard September 2008a" xfId="3563"/>
    <cellStyle name="s_PurpleHeader_Template Scorecard 2008_Retail Scorecard September 2008a 2" xfId="3564"/>
    <cellStyle name="s_PurpleHeader_Template Scorecard 2008_Retail Scorecard September 2008a 3" xfId="3565"/>
    <cellStyle name="s_PurpleHeader_Template Scorecard 2008_Retail Scorecard September 2008a_Sheet2" xfId="3566"/>
    <cellStyle name="s_PurpleHeader_Template Scorecard 2008_Retail Scorecard September 2008b" xfId="3567"/>
    <cellStyle name="s_PurpleHeader_Template Scorecard 2008_Retail Scorecard September 2008b 2" xfId="3568"/>
    <cellStyle name="s_PurpleHeader_Template Scorecard 2008_Retail Scorecard September 2008b 3" xfId="3569"/>
    <cellStyle name="s_PurpleHeader_Template Scorecard 2008_Retail Scorecard September 2008b_Sheet2" xfId="3570"/>
    <cellStyle name="s_PurpleHeader_Template Scorecard 20081" xfId="3571"/>
    <cellStyle name="s_PurpleHeader_Template Scorecard 20081_Book2" xfId="3572"/>
    <cellStyle name="s_PurpleHeader_Template Scorecard 20081_Retail Scorecard September 2008a" xfId="3573"/>
    <cellStyle name="s_PurpleHeader_Template Scorecard 20081_Retail Scorecard September 2008a 2" xfId="3574"/>
    <cellStyle name="s_PurpleHeader_Template Scorecard 20081_Retail Scorecard September 2008a 3" xfId="3575"/>
    <cellStyle name="s_PurpleHeader_Template Scorecard 20081_Retail Scorecard September 2008a_Sheet2" xfId="3576"/>
    <cellStyle name="s_PurpleHeader_Template Scorecard 20081_Retail Scorecard September 2008b" xfId="3577"/>
    <cellStyle name="s_PurpleHeader_Template Scorecard 20081_Retail Scorecard September 2008b 2" xfId="3578"/>
    <cellStyle name="s_PurpleHeader_Template Scorecard 20081_Retail Scorecard September 2008b 3" xfId="3579"/>
    <cellStyle name="s_PurpleHeader_Template Scorecard 20081_Retail Scorecard September 2008b_Sheet2" xfId="3580"/>
    <cellStyle name="s_TotalBackground" xfId="3581"/>
    <cellStyle name="s_TotalBackground_2010 MEL Parent Tax Bal Sheet" xfId="3582"/>
    <cellStyle name="s_TotalBackground_Attrition Rate Scorecard - October 2008" xfId="3583"/>
    <cellStyle name="s_TotalBackground_Attrition Rate Scorecard - October 2008 2" xfId="3584"/>
    <cellStyle name="s_TotalBackground_Attrition Rate Scorecard - October 2008 3" xfId="3585"/>
    <cellStyle name="s_TotalBackground_Attrition Rate Scorecard - September 2008" xfId="3586"/>
    <cellStyle name="s_TotalBackground_Attrition Rate Scorecard - September 2008 2" xfId="3587"/>
    <cellStyle name="s_TotalBackground_Attrition Rate Scorecard - September 2008 3" xfId="3588"/>
    <cellStyle name="s_TotalBackground_B3-December 08 Board View (Half Yr Adj)" xfId="3589"/>
    <cellStyle name="s_TotalBackground_CONGL029" xfId="3590"/>
    <cellStyle name="s_TotalBackground_CONGL029 2" xfId="3591"/>
    <cellStyle name="s_TotalBackground_CONGL029 3" xfId="3592"/>
    <cellStyle name="s_TotalBackground_Consolidation Schedule December 2008" xfId="3593"/>
    <cellStyle name="s_TotalBackground_Consolidation Schedule December 2008 no ARC Impairment-FINAL" xfId="3594"/>
    <cellStyle name="s_TotalBackground_Consolidation Schedule December 2008 no ARC Impairment-FINAL 2" xfId="3595"/>
    <cellStyle name="s_TotalBackground_Consolidation Schedule December 2008 no ARC Impairment-FINAL 3" xfId="3596"/>
    <cellStyle name="s_TotalBackground_Copy of Attrition Rate FTE's Aug 2008" xfId="3597"/>
    <cellStyle name="s_TotalBackground_Copy of Attrition Rate FTE's Aug 2008 2" xfId="3598"/>
    <cellStyle name="s_TotalBackground_Copy of Attrition Rate FTE's Aug 2008 3" xfId="3599"/>
    <cellStyle name="s_TotalBackground_Generation and NER Stats" xfId="3600"/>
    <cellStyle name="s_TotalBackground_Group Consolidated Scorecard Dec08 - KM" xfId="3601"/>
    <cellStyle name="s_TotalBackground_Group TB CONGL029" xfId="3602"/>
    <cellStyle name="s_TotalBackground_HS&amp;W 2008-23-09" xfId="3603"/>
    <cellStyle name="s_TotalBackground_HS&amp;W 2008-23-09 2" xfId="3604"/>
    <cellStyle name="s_TotalBackground_HS&amp;W 2008-23-09 3" xfId="3605"/>
    <cellStyle name="s_TotalBackground_June 10 Board View V1 19-07-10" xfId="3606"/>
    <cellStyle name="s_TotalBackground_June 10 congl029" xfId="3607"/>
    <cellStyle name="s_TotalBackground_MaPQuarterlyStats as at 31 December" xfId="3608"/>
    <cellStyle name="s_TotalBackground_March 09 Board View" xfId="3609"/>
    <cellStyle name="s_TotalBackground_Net Debt to Equity Ratio 31 12 08" xfId="3610"/>
    <cellStyle name="s_TotalBackground_September 08 Board View" xfId="3611"/>
    <cellStyle name="s_TotalBackground_September 08 Mgmt View" xfId="3612"/>
    <cellStyle name="s_TotalBackground_TB Dec 2009 PowerTax mapping" xfId="3613"/>
    <cellStyle name="s_TotalBackground_Template Scorecard 2008" xfId="3614"/>
    <cellStyle name="s_TotalBackground_Template Scorecard 2008 2" xfId="3615"/>
    <cellStyle name="s_TotalBackground_Template Scorecard 2008 3" xfId="3616"/>
    <cellStyle name="s_TotalBackground_Template Scorecard 20081" xfId="3617"/>
    <cellStyle name="s_TotalBackground_Template Scorecard 20081 2" xfId="3618"/>
    <cellStyle name="s_TotalBackground_Template Scorecard 20081 3" xfId="3619"/>
    <cellStyle name="Satisfaisant" xfId="4324"/>
    <cellStyle name="Schlecht" xfId="3824"/>
    <cellStyle name="Sortie" xfId="4325"/>
    <cellStyle name="Standard 2" xfId="4326"/>
    <cellStyle name="Standard 2 2" xfId="4327"/>
    <cellStyle name="Standard_Sce_D_Extraction" xfId="21"/>
    <cellStyle name="Style 1" xfId="34"/>
    <cellStyle name="Style 1 2" xfId="3620"/>
    <cellStyle name="Style 1 3" xfId="84"/>
    <cellStyle name="Style 103" xfId="3825"/>
    <cellStyle name="Style 103 10" xfId="4328"/>
    <cellStyle name="Style 103 11" xfId="4329"/>
    <cellStyle name="Style 103 12" xfId="4330"/>
    <cellStyle name="Style 103 2" xfId="4331"/>
    <cellStyle name="Style 103 2 2" xfId="4332"/>
    <cellStyle name="Style 103 3" xfId="4333"/>
    <cellStyle name="Style 103 3 2" xfId="4334"/>
    <cellStyle name="Style 103 3 2 2" xfId="4335"/>
    <cellStyle name="Style 103 3 2 3" xfId="4336"/>
    <cellStyle name="Style 103 3 3" xfId="4337"/>
    <cellStyle name="Style 103 3 3 2" xfId="4338"/>
    <cellStyle name="Style 103 3 3 2 2" xfId="4339"/>
    <cellStyle name="Style 103 3 3 3" xfId="4340"/>
    <cellStyle name="Style 103 3 3 3 2" xfId="4341"/>
    <cellStyle name="Style 103 3 3 3 3" xfId="4342"/>
    <cellStyle name="Style 103 3 3 4" xfId="4343"/>
    <cellStyle name="Style 103 3 3 4 2" xfId="4344"/>
    <cellStyle name="Style 103 3 3 5" xfId="4345"/>
    <cellStyle name="Style 103 3 4" xfId="4346"/>
    <cellStyle name="Style 103 3 4 2" xfId="15881"/>
    <cellStyle name="Style 103 3 5" xfId="4347"/>
    <cellStyle name="Style 103 4" xfId="4348"/>
    <cellStyle name="Style 103 4 2" xfId="4349"/>
    <cellStyle name="Style 103 4 2 2" xfId="4350"/>
    <cellStyle name="Style 103 4 2 2 2" xfId="4351"/>
    <cellStyle name="Style 103 4 2 3" xfId="4352"/>
    <cellStyle name="Style 103 4 2 3 2" xfId="4353"/>
    <cellStyle name="Style 103 4 2 3 3" xfId="4354"/>
    <cellStyle name="Style 103 4 2 4" xfId="4355"/>
    <cellStyle name="Style 103 4 2 4 2" xfId="4356"/>
    <cellStyle name="Style 103 4 2 5" xfId="4357"/>
    <cellStyle name="Style 103 4 3" xfId="4358"/>
    <cellStyle name="Style 103 4 3 2" xfId="4359"/>
    <cellStyle name="Style 103 4 4" xfId="4360"/>
    <cellStyle name="Style 103 4 4 2" xfId="15789"/>
    <cellStyle name="Style 103 4 5" xfId="4361"/>
    <cellStyle name="Style 103 5" xfId="4362"/>
    <cellStyle name="Style 103 5 2" xfId="4363"/>
    <cellStyle name="Style 103 5 2 2" xfId="4364"/>
    <cellStyle name="Style 103 5 2 2 2" xfId="4365"/>
    <cellStyle name="Style 103 5 2 3" xfId="4366"/>
    <cellStyle name="Style 103 5 2 3 2" xfId="4367"/>
    <cellStyle name="Style 103 5 2 3 3" xfId="4368"/>
    <cellStyle name="Style 103 5 2 4" xfId="4369"/>
    <cellStyle name="Style 103 5 2 4 2" xfId="16756"/>
    <cellStyle name="Style 103 5 2 5" xfId="4370"/>
    <cellStyle name="Style 103 5 3" xfId="4371"/>
    <cellStyle name="Style 103 5 3 2" xfId="4372"/>
    <cellStyle name="Style 103 5 4" xfId="4373"/>
    <cellStyle name="Style 103 5 5" xfId="4374"/>
    <cellStyle name="Style 103 6" xfId="4375"/>
    <cellStyle name="Style 103 6 2" xfId="4376"/>
    <cellStyle name="Style 103 6 2 2" xfId="4377"/>
    <cellStyle name="Style 103 6 3" xfId="4378"/>
    <cellStyle name="Style 103 6 3 2" xfId="4379"/>
    <cellStyle name="Style 103 6 3 3" xfId="4380"/>
    <cellStyle name="Style 103 6 4" xfId="4381"/>
    <cellStyle name="Style 103 6 4 2" xfId="4382"/>
    <cellStyle name="Style 103 6 5" xfId="4383"/>
    <cellStyle name="Style 103 7" xfId="4384"/>
    <cellStyle name="Style 103 7 2" xfId="4385"/>
    <cellStyle name="Style 103 7 3" xfId="4386"/>
    <cellStyle name="Style 103 8" xfId="4387"/>
    <cellStyle name="Style 103 8 2" xfId="16533"/>
    <cellStyle name="Style 103 8 3" xfId="16256"/>
    <cellStyle name="Style 103 9" xfId="4388"/>
    <cellStyle name="Style 103_ADDON" xfId="4389"/>
    <cellStyle name="Style 104" xfId="3826"/>
    <cellStyle name="Style 104 10" xfId="4390"/>
    <cellStyle name="Style 104 11" xfId="4391"/>
    <cellStyle name="Style 104 12" xfId="4392"/>
    <cellStyle name="Style 104 2" xfId="4393"/>
    <cellStyle name="Style 104 2 2" xfId="4394"/>
    <cellStyle name="Style 104 3" xfId="4395"/>
    <cellStyle name="Style 104 3 2" xfId="4396"/>
    <cellStyle name="Style 104 3 2 2" xfId="4397"/>
    <cellStyle name="Style 104 3 2 3" xfId="4398"/>
    <cellStyle name="Style 104 3 3" xfId="4399"/>
    <cellStyle name="Style 104 3 3 2" xfId="4400"/>
    <cellStyle name="Style 104 3 3 2 2" xfId="4401"/>
    <cellStyle name="Style 104 3 3 3" xfId="4402"/>
    <cellStyle name="Style 104 3 3 3 2" xfId="4403"/>
    <cellStyle name="Style 104 3 3 3 3" xfId="4404"/>
    <cellStyle name="Style 104 3 3 4" xfId="4405"/>
    <cellStyle name="Style 104 3 3 4 2" xfId="4406"/>
    <cellStyle name="Style 104 3 3 5" xfId="4407"/>
    <cellStyle name="Style 104 3 4" xfId="4408"/>
    <cellStyle name="Style 104 3 4 2" xfId="17014"/>
    <cellStyle name="Style 104 3 5" xfId="4409"/>
    <cellStyle name="Style 104 4" xfId="4410"/>
    <cellStyle name="Style 104 4 2" xfId="4411"/>
    <cellStyle name="Style 104 4 2 2" xfId="4412"/>
    <cellStyle name="Style 104 4 2 2 2" xfId="4413"/>
    <cellStyle name="Style 104 4 2 3" xfId="4414"/>
    <cellStyle name="Style 104 4 2 3 2" xfId="4415"/>
    <cellStyle name="Style 104 4 2 3 3" xfId="4416"/>
    <cellStyle name="Style 104 4 2 4" xfId="4417"/>
    <cellStyle name="Style 104 4 2 4 2" xfId="4418"/>
    <cellStyle name="Style 104 4 2 5" xfId="4419"/>
    <cellStyle name="Style 104 4 3" xfId="4420"/>
    <cellStyle name="Style 104 4 3 2" xfId="4421"/>
    <cellStyle name="Style 104 4 4" xfId="4422"/>
    <cellStyle name="Style 104 4 4 2" xfId="17112"/>
    <cellStyle name="Style 104 4 5" xfId="4423"/>
    <cellStyle name="Style 104 5" xfId="4424"/>
    <cellStyle name="Style 104 5 2" xfId="4425"/>
    <cellStyle name="Style 104 5 2 2" xfId="4426"/>
    <cellStyle name="Style 104 5 2 2 2" xfId="4427"/>
    <cellStyle name="Style 104 5 2 3" xfId="4428"/>
    <cellStyle name="Style 104 5 2 3 2" xfId="4429"/>
    <cellStyle name="Style 104 5 2 3 3" xfId="4430"/>
    <cellStyle name="Style 104 5 2 4" xfId="4431"/>
    <cellStyle name="Style 104 5 2 4 2" xfId="23"/>
    <cellStyle name="Style 104 5 2 5" xfId="4432"/>
    <cellStyle name="Style 104 5 3" xfId="4433"/>
    <cellStyle name="Style 104 5 3 2" xfId="4434"/>
    <cellStyle name="Style 104 5 4" xfId="4435"/>
    <cellStyle name="Style 104 5 5" xfId="4436"/>
    <cellStyle name="Style 104 6" xfId="4437"/>
    <cellStyle name="Style 104 6 2" xfId="4438"/>
    <cellStyle name="Style 104 6 2 2" xfId="4439"/>
    <cellStyle name="Style 104 6 3" xfId="4440"/>
    <cellStyle name="Style 104 6 3 2" xfId="4441"/>
    <cellStyle name="Style 104 6 3 3" xfId="4442"/>
    <cellStyle name="Style 104 6 4" xfId="4443"/>
    <cellStyle name="Style 104 6 4 2" xfId="4444"/>
    <cellStyle name="Style 104 6 5" xfId="4445"/>
    <cellStyle name="Style 104 7" xfId="4446"/>
    <cellStyle name="Style 104 7 2" xfId="4447"/>
    <cellStyle name="Style 104 7 3" xfId="4448"/>
    <cellStyle name="Style 104 8" xfId="4449"/>
    <cellStyle name="Style 104 8 2" xfId="16805"/>
    <cellStyle name="Style 104 8 3" xfId="16375"/>
    <cellStyle name="Style 104 9" xfId="4450"/>
    <cellStyle name="Style 104_ADDON" xfId="4451"/>
    <cellStyle name="Style 105" xfId="3827"/>
    <cellStyle name="Style 105 2" xfId="4452"/>
    <cellStyle name="Style 105 3" xfId="4453"/>
    <cellStyle name="Style 105 3 2" xfId="4454"/>
    <cellStyle name="Style 105 3 3" xfId="4455"/>
    <cellStyle name="Style 105 3 3 2" xfId="4456"/>
    <cellStyle name="Style 105 3 3 3" xfId="15488"/>
    <cellStyle name="Style 105 3 4" xfId="4457"/>
    <cellStyle name="Style 105 3 4 2" xfId="17021"/>
    <cellStyle name="Style 105 4" xfId="4458"/>
    <cellStyle name="Style 105 4 2" xfId="4459"/>
    <cellStyle name="Style 105 4 3" xfId="16557"/>
    <cellStyle name="Style 105 5" xfId="4460"/>
    <cellStyle name="Style 105 5 2" xfId="16982"/>
    <cellStyle name="Style 105 6" xfId="4461"/>
    <cellStyle name="Style 105 7" xfId="4462"/>
    <cellStyle name="Style 105_ADDON" xfId="4463"/>
    <cellStyle name="Style 106" xfId="3828"/>
    <cellStyle name="Style 106 2" xfId="4464"/>
    <cellStyle name="Style 106 2 2" xfId="4465"/>
    <cellStyle name="Style 106 2 2 2" xfId="4466"/>
    <cellStyle name="Style 106 2 2 2 2" xfId="16806"/>
    <cellStyle name="Style 106 2 2 3" xfId="4467"/>
    <cellStyle name="Style 106 2 3" xfId="4468"/>
    <cellStyle name="Style 106 2 3 2" xfId="16491"/>
    <cellStyle name="Style 106 2 4" xfId="4469"/>
    <cellStyle name="Style 106 2 5" xfId="4470"/>
    <cellStyle name="Style 106 3" xfId="4471"/>
    <cellStyle name="Style 106 3 2" xfId="4472"/>
    <cellStyle name="Style 106 3 2 2" xfId="4473"/>
    <cellStyle name="Style 106 3 2 2 2" xfId="16484"/>
    <cellStyle name="Style 106 3 2 3" xfId="4474"/>
    <cellStyle name="Style 106 3 3" xfId="4475"/>
    <cellStyle name="Style 106 3 3 2" xfId="4476"/>
    <cellStyle name="Style 106 3 3 2 2" xfId="17080"/>
    <cellStyle name="Style 106 3 3 3" xfId="4477"/>
    <cellStyle name="Style 106 3 4" xfId="4478"/>
    <cellStyle name="Style 106 3 4 2" xfId="4479"/>
    <cellStyle name="Style 106 3 5" xfId="4480"/>
    <cellStyle name="Style 106 4" xfId="4481"/>
    <cellStyle name="Style 106 4 2" xfId="4482"/>
    <cellStyle name="Style 106 4 2 2" xfId="15880"/>
    <cellStyle name="Style 106 4 3" xfId="4483"/>
    <cellStyle name="Style 106 5" xfId="4484"/>
    <cellStyle name="Style 106 6" xfId="4485"/>
    <cellStyle name="Style 106 7" xfId="16636"/>
    <cellStyle name="Style 106_ADDON" xfId="4486"/>
    <cellStyle name="Style 107" xfId="3829"/>
    <cellStyle name="Style 107 2" xfId="4487"/>
    <cellStyle name="Style 107 3" xfId="4488"/>
    <cellStyle name="Style 107 3 2" xfId="4489"/>
    <cellStyle name="Style 107 3 3" xfId="4490"/>
    <cellStyle name="Style 107 3 3 2" xfId="4491"/>
    <cellStyle name="Style 107 3 3 3" xfId="15806"/>
    <cellStyle name="Style 107 3 4" xfId="4492"/>
    <cellStyle name="Style 107 3 4 2" xfId="16207"/>
    <cellStyle name="Style 107 4" xfId="4493"/>
    <cellStyle name="Style 107 4 2" xfId="4494"/>
    <cellStyle name="Style 107 4 3" xfId="16914"/>
    <cellStyle name="Style 107 5" xfId="4495"/>
    <cellStyle name="Style 107 5 2" xfId="16493"/>
    <cellStyle name="Style 107 6" xfId="4496"/>
    <cellStyle name="Style 107 7" xfId="4497"/>
    <cellStyle name="Style 107_ADDON" xfId="4498"/>
    <cellStyle name="Style 108" xfId="3830"/>
    <cellStyle name="Style 108 10" xfId="4499"/>
    <cellStyle name="Style 108 11" xfId="4500"/>
    <cellStyle name="Style 108 12" xfId="4501"/>
    <cellStyle name="Style 108 2" xfId="4502"/>
    <cellStyle name="Style 108 2 2" xfId="4503"/>
    <cellStyle name="Style 108 3" xfId="4504"/>
    <cellStyle name="Style 108 3 2" xfId="4505"/>
    <cellStyle name="Style 108 3 2 2" xfId="4506"/>
    <cellStyle name="Style 108 3 2 3" xfId="4507"/>
    <cellStyle name="Style 108 3 3" xfId="4508"/>
    <cellStyle name="Style 108 3 3 2" xfId="4509"/>
    <cellStyle name="Style 108 3 3 2 2" xfId="4510"/>
    <cellStyle name="Style 108 3 3 3" xfId="4511"/>
    <cellStyle name="Style 108 3 3 3 2" xfId="4512"/>
    <cellStyle name="Style 108 3 3 3 3" xfId="4513"/>
    <cellStyle name="Style 108 3 3 4" xfId="4514"/>
    <cellStyle name="Style 108 3 3 4 2" xfId="4515"/>
    <cellStyle name="Style 108 3 3 5" xfId="4516"/>
    <cellStyle name="Style 108 3 4" xfId="4517"/>
    <cellStyle name="Style 108 3 4 2" xfId="16473"/>
    <cellStyle name="Style 108 3 5" xfId="4518"/>
    <cellStyle name="Style 108 4" xfId="4519"/>
    <cellStyle name="Style 108 4 2" xfId="4520"/>
    <cellStyle name="Style 108 4 2 2" xfId="4521"/>
    <cellStyle name="Style 108 4 2 2 2" xfId="4522"/>
    <cellStyle name="Style 108 4 2 3" xfId="4523"/>
    <cellStyle name="Style 108 4 2 3 2" xfId="4524"/>
    <cellStyle name="Style 108 4 2 3 3" xfId="4525"/>
    <cellStyle name="Style 108 4 2 4" xfId="4526"/>
    <cellStyle name="Style 108 4 2 4 2" xfId="4527"/>
    <cellStyle name="Style 108 4 2 5" xfId="4528"/>
    <cellStyle name="Style 108 4 3" xfId="4529"/>
    <cellStyle name="Style 108 4 3 2" xfId="4530"/>
    <cellStyle name="Style 108 4 4" xfId="4531"/>
    <cellStyle name="Style 108 4 4 2" xfId="16573"/>
    <cellStyle name="Style 108 4 5" xfId="4532"/>
    <cellStyle name="Style 108 5" xfId="4533"/>
    <cellStyle name="Style 108 5 2" xfId="4534"/>
    <cellStyle name="Style 108 5 2 2" xfId="4535"/>
    <cellStyle name="Style 108 5 2 2 2" xfId="4536"/>
    <cellStyle name="Style 108 5 2 3" xfId="4537"/>
    <cellStyle name="Style 108 5 2 3 2" xfId="4538"/>
    <cellStyle name="Style 108 5 2 3 3" xfId="4539"/>
    <cellStyle name="Style 108 5 2 4" xfId="4540"/>
    <cellStyle name="Style 108 5 2 4 2" xfId="16198"/>
    <cellStyle name="Style 108 5 2 5" xfId="4541"/>
    <cellStyle name="Style 108 5 3" xfId="4542"/>
    <cellStyle name="Style 108 5 3 2" xfId="4543"/>
    <cellStyle name="Style 108 5 4" xfId="4544"/>
    <cellStyle name="Style 108 5 5" xfId="4545"/>
    <cellStyle name="Style 108 6" xfId="4546"/>
    <cellStyle name="Style 108 6 2" xfId="4547"/>
    <cellStyle name="Style 108 6 2 2" xfId="4548"/>
    <cellStyle name="Style 108 6 3" xfId="4549"/>
    <cellStyle name="Style 108 6 3 2" xfId="4550"/>
    <cellStyle name="Style 108 6 3 3" xfId="4551"/>
    <cellStyle name="Style 108 6 4" xfId="4552"/>
    <cellStyle name="Style 108 6 4 2" xfId="4553"/>
    <cellStyle name="Style 108 6 5" xfId="4554"/>
    <cellStyle name="Style 108 7" xfId="4555"/>
    <cellStyle name="Style 108 7 2" xfId="4556"/>
    <cellStyle name="Style 108 7 3" xfId="4557"/>
    <cellStyle name="Style 108 8" xfId="4558"/>
    <cellStyle name="Style 108 8 2" xfId="16650"/>
    <cellStyle name="Style 108 8 3" xfId="16727"/>
    <cellStyle name="Style 108 9" xfId="4559"/>
    <cellStyle name="Style 108_ADDON" xfId="4560"/>
    <cellStyle name="Style 109" xfId="3831"/>
    <cellStyle name="Style 109 2" xfId="4561"/>
    <cellStyle name="Style 109 2 2" xfId="4562"/>
    <cellStyle name="Style 109 2 2 2" xfId="4563"/>
    <cellStyle name="Style 109 2 2 2 2" xfId="17101"/>
    <cellStyle name="Style 109 2 2 3" xfId="4564"/>
    <cellStyle name="Style 109 2 3" xfId="4565"/>
    <cellStyle name="Style 109 2 3 2" xfId="17124"/>
    <cellStyle name="Style 109 2 4" xfId="4566"/>
    <cellStyle name="Style 109 2 5" xfId="4567"/>
    <cellStyle name="Style 109 3" xfId="4568"/>
    <cellStyle name="Style 109 3 2" xfId="4569"/>
    <cellStyle name="Style 109 3 2 2" xfId="4570"/>
    <cellStyle name="Style 109 3 2 2 2" xfId="16253"/>
    <cellStyle name="Style 109 3 2 3" xfId="4571"/>
    <cellStyle name="Style 109 3 3" xfId="4572"/>
    <cellStyle name="Style 109 3 3 2" xfId="4573"/>
    <cellStyle name="Style 109 3 3 2 2" xfId="16370"/>
    <cellStyle name="Style 109 3 3 3" xfId="4574"/>
    <cellStyle name="Style 109 3 4" xfId="4575"/>
    <cellStyle name="Style 109 3 4 2" xfId="4576"/>
    <cellStyle name="Style 109 3 5" xfId="4577"/>
    <cellStyle name="Style 109 4" xfId="4578"/>
    <cellStyle name="Style 109 4 2" xfId="4579"/>
    <cellStyle name="Style 109 4 2 2" xfId="15879"/>
    <cellStyle name="Style 109 4 3" xfId="4580"/>
    <cellStyle name="Style 109 5" xfId="4581"/>
    <cellStyle name="Style 109 6" xfId="4582"/>
    <cellStyle name="Style 109 7" xfId="15786"/>
    <cellStyle name="Style 109_ADDON" xfId="4583"/>
    <cellStyle name="Style 110" xfId="3832"/>
    <cellStyle name="Style 110 2" xfId="4584"/>
    <cellStyle name="Style 110 2 2" xfId="4585"/>
    <cellStyle name="Style 110 2 2 2" xfId="4586"/>
    <cellStyle name="Style 110 2 2 2 2" xfId="16578"/>
    <cellStyle name="Style 110 2 2 3" xfId="4587"/>
    <cellStyle name="Style 110 2 3" xfId="4588"/>
    <cellStyle name="Style 110 2 3 2" xfId="16714"/>
    <cellStyle name="Style 110 2 4" xfId="4589"/>
    <cellStyle name="Style 110 2 5" xfId="4590"/>
    <cellStyle name="Style 110 3" xfId="4591"/>
    <cellStyle name="Style 110 3 2" xfId="4592"/>
    <cellStyle name="Style 110 3 2 2" xfId="4593"/>
    <cellStyle name="Style 110 3 2 2 2" xfId="16263"/>
    <cellStyle name="Style 110 3 2 3" xfId="4594"/>
    <cellStyle name="Style 110 3 3" xfId="4595"/>
    <cellStyle name="Style 110 3 3 2" xfId="4596"/>
    <cellStyle name="Style 110 3 3 2 2" xfId="17009"/>
    <cellStyle name="Style 110 3 3 3" xfId="4597"/>
    <cellStyle name="Style 110 3 4" xfId="4598"/>
    <cellStyle name="Style 110 3 4 2" xfId="4599"/>
    <cellStyle name="Style 110 3 5" xfId="4600"/>
    <cellStyle name="Style 110 4" xfId="4601"/>
    <cellStyle name="Style 110 4 2" xfId="4602"/>
    <cellStyle name="Style 110 4 2 2" xfId="15878"/>
    <cellStyle name="Style 110 4 3" xfId="4603"/>
    <cellStyle name="Style 110 5" xfId="4604"/>
    <cellStyle name="Style 110 6" xfId="4605"/>
    <cellStyle name="Style 110 7" xfId="15877"/>
    <cellStyle name="Style 110_ADDON" xfId="4606"/>
    <cellStyle name="Style 114" xfId="3833"/>
    <cellStyle name="Style 114 10" xfId="4607"/>
    <cellStyle name="Style 114 11" xfId="4608"/>
    <cellStyle name="Style 114 12" xfId="4609"/>
    <cellStyle name="Style 114 2" xfId="4610"/>
    <cellStyle name="Style 114 2 2" xfId="4611"/>
    <cellStyle name="Style 114 3" xfId="4612"/>
    <cellStyle name="Style 114 3 2" xfId="4613"/>
    <cellStyle name="Style 114 3 2 2" xfId="4614"/>
    <cellStyle name="Style 114 3 2 3" xfId="4615"/>
    <cellStyle name="Style 114 3 3" xfId="4616"/>
    <cellStyle name="Style 114 3 3 2" xfId="4617"/>
    <cellStyle name="Style 114 3 3 2 2" xfId="4618"/>
    <cellStyle name="Style 114 3 3 3" xfId="4619"/>
    <cellStyle name="Style 114 3 3 3 2" xfId="4620"/>
    <cellStyle name="Style 114 3 3 3 3" xfId="4621"/>
    <cellStyle name="Style 114 3 3 4" xfId="4622"/>
    <cellStyle name="Style 114 3 3 4 2" xfId="4623"/>
    <cellStyle name="Style 114 3 3 5" xfId="4624"/>
    <cellStyle name="Style 114 3 4" xfId="4625"/>
    <cellStyle name="Style 114 3 4 2" xfId="16363"/>
    <cellStyle name="Style 114 3 5" xfId="4626"/>
    <cellStyle name="Style 114 4" xfId="4627"/>
    <cellStyle name="Style 114 4 2" xfId="4628"/>
    <cellStyle name="Style 114 4 2 2" xfId="4629"/>
    <cellStyle name="Style 114 4 2 2 2" xfId="4630"/>
    <cellStyle name="Style 114 4 2 3" xfId="4631"/>
    <cellStyle name="Style 114 4 2 3 2" xfId="4632"/>
    <cellStyle name="Style 114 4 2 3 3" xfId="4633"/>
    <cellStyle name="Style 114 4 2 4" xfId="4634"/>
    <cellStyle name="Style 114 4 2 4 2" xfId="4635"/>
    <cellStyle name="Style 114 4 2 5" xfId="4636"/>
    <cellStyle name="Style 114 4 3" xfId="4637"/>
    <cellStyle name="Style 114 4 3 2" xfId="4638"/>
    <cellStyle name="Style 114 4 4" xfId="4639"/>
    <cellStyle name="Style 114 4 4 2" xfId="15778"/>
    <cellStyle name="Style 114 4 5" xfId="4640"/>
    <cellStyle name="Style 114 5" xfId="4641"/>
    <cellStyle name="Style 114 5 2" xfId="4642"/>
    <cellStyle name="Style 114 5 2 2" xfId="4643"/>
    <cellStyle name="Style 114 5 2 2 2" xfId="4644"/>
    <cellStyle name="Style 114 5 2 3" xfId="4645"/>
    <cellStyle name="Style 114 5 2 3 2" xfId="4646"/>
    <cellStyle name="Style 114 5 2 3 3" xfId="4647"/>
    <cellStyle name="Style 114 5 2 4" xfId="4648"/>
    <cellStyle name="Style 114 5 2 4 2" xfId="16179"/>
    <cellStyle name="Style 114 5 2 5" xfId="4649"/>
    <cellStyle name="Style 114 5 3" xfId="4650"/>
    <cellStyle name="Style 114 5 3 2" xfId="4651"/>
    <cellStyle name="Style 114 5 4" xfId="4652"/>
    <cellStyle name="Style 114 5 5" xfId="4653"/>
    <cellStyle name="Style 114 6" xfId="4654"/>
    <cellStyle name="Style 114 6 2" xfId="4655"/>
    <cellStyle name="Style 114 6 2 2" xfId="4656"/>
    <cellStyle name="Style 114 6 3" xfId="4657"/>
    <cellStyle name="Style 114 6 3 2" xfId="4658"/>
    <cellStyle name="Style 114 6 3 3" xfId="4659"/>
    <cellStyle name="Style 114 6 4" xfId="4660"/>
    <cellStyle name="Style 114 6 4 2" xfId="4661"/>
    <cellStyle name="Style 114 6 5" xfId="4662"/>
    <cellStyle name="Style 114 7" xfId="4663"/>
    <cellStyle name="Style 114 7 2" xfId="4664"/>
    <cellStyle name="Style 114 7 3" xfId="4665"/>
    <cellStyle name="Style 114 8" xfId="4666"/>
    <cellStyle name="Style 114 8 2" xfId="15876"/>
    <cellStyle name="Style 114 8 3" xfId="16943"/>
    <cellStyle name="Style 114 9" xfId="4667"/>
    <cellStyle name="Style 114_ADDON" xfId="4668"/>
    <cellStyle name="Style 115" xfId="3834"/>
    <cellStyle name="Style 115 10" xfId="4669"/>
    <cellStyle name="Style 115 11" xfId="4670"/>
    <cellStyle name="Style 115 12" xfId="4671"/>
    <cellStyle name="Style 115 2" xfId="4672"/>
    <cellStyle name="Style 115 2 2" xfId="4673"/>
    <cellStyle name="Style 115 3" xfId="4674"/>
    <cellStyle name="Style 115 3 2" xfId="4675"/>
    <cellStyle name="Style 115 3 2 2" xfId="4676"/>
    <cellStyle name="Style 115 3 2 3" xfId="4677"/>
    <cellStyle name="Style 115 3 3" xfId="4678"/>
    <cellStyle name="Style 115 3 3 2" xfId="4679"/>
    <cellStyle name="Style 115 3 3 2 2" xfId="4680"/>
    <cellStyle name="Style 115 3 3 3" xfId="4681"/>
    <cellStyle name="Style 115 3 3 3 2" xfId="4682"/>
    <cellStyle name="Style 115 3 3 3 3" xfId="4683"/>
    <cellStyle name="Style 115 3 3 4" xfId="4684"/>
    <cellStyle name="Style 115 3 3 4 2" xfId="4685"/>
    <cellStyle name="Style 115 3 3 5" xfId="4686"/>
    <cellStyle name="Style 115 3 4" xfId="4687"/>
    <cellStyle name="Style 115 3 4 2" xfId="16671"/>
    <cellStyle name="Style 115 3 5" xfId="4688"/>
    <cellStyle name="Style 115 4" xfId="4689"/>
    <cellStyle name="Style 115 4 2" xfId="4690"/>
    <cellStyle name="Style 115 4 2 2" xfId="4691"/>
    <cellStyle name="Style 115 4 2 2 2" xfId="4692"/>
    <cellStyle name="Style 115 4 2 3" xfId="4693"/>
    <cellStyle name="Style 115 4 2 3 2" xfId="4694"/>
    <cellStyle name="Style 115 4 2 3 3" xfId="4695"/>
    <cellStyle name="Style 115 4 2 4" xfId="4696"/>
    <cellStyle name="Style 115 4 2 4 2" xfId="4697"/>
    <cellStyle name="Style 115 4 2 5" xfId="4698"/>
    <cellStyle name="Style 115 4 3" xfId="4699"/>
    <cellStyle name="Style 115 4 3 2" xfId="4700"/>
    <cellStyle name="Style 115 4 4" xfId="4701"/>
    <cellStyle name="Style 115 4 4 2" xfId="15503"/>
    <cellStyle name="Style 115 4 5" xfId="4702"/>
    <cellStyle name="Style 115 5" xfId="4703"/>
    <cellStyle name="Style 115 5 2" xfId="4704"/>
    <cellStyle name="Style 115 5 2 2" xfId="4705"/>
    <cellStyle name="Style 115 5 2 2 2" xfId="4706"/>
    <cellStyle name="Style 115 5 2 3" xfId="4707"/>
    <cellStyle name="Style 115 5 2 3 2" xfId="4708"/>
    <cellStyle name="Style 115 5 2 3 3" xfId="4709"/>
    <cellStyle name="Style 115 5 2 4" xfId="4710"/>
    <cellStyle name="Style 115 5 2 4 2" xfId="16395"/>
    <cellStyle name="Style 115 5 2 5" xfId="4711"/>
    <cellStyle name="Style 115 5 3" xfId="4712"/>
    <cellStyle name="Style 115 5 3 2" xfId="4713"/>
    <cellStyle name="Style 115 5 4" xfId="4714"/>
    <cellStyle name="Style 115 5 5" xfId="4715"/>
    <cellStyle name="Style 115 6" xfId="4716"/>
    <cellStyle name="Style 115 6 2" xfId="4717"/>
    <cellStyle name="Style 115 6 2 2" xfId="4718"/>
    <cellStyle name="Style 115 6 3" xfId="4719"/>
    <cellStyle name="Style 115 6 3 2" xfId="4720"/>
    <cellStyle name="Style 115 6 3 3" xfId="4721"/>
    <cellStyle name="Style 115 6 4" xfId="4722"/>
    <cellStyle name="Style 115 6 4 2" xfId="4723"/>
    <cellStyle name="Style 115 6 5" xfId="4724"/>
    <cellStyle name="Style 115 7" xfId="4725"/>
    <cellStyle name="Style 115 7 2" xfId="4726"/>
    <cellStyle name="Style 115 7 3" xfId="4727"/>
    <cellStyle name="Style 115 8" xfId="4728"/>
    <cellStyle name="Style 115 8 2" xfId="16831"/>
    <cellStyle name="Style 115 8 3" xfId="15510"/>
    <cellStyle name="Style 115 9" xfId="4729"/>
    <cellStyle name="Style 115_ADDON" xfId="4730"/>
    <cellStyle name="Style 116" xfId="3835"/>
    <cellStyle name="Style 116 2" xfId="4731"/>
    <cellStyle name="Style 116 3" xfId="4732"/>
    <cellStyle name="Style 116 3 2" xfId="4733"/>
    <cellStyle name="Style 116 3 3" xfId="4734"/>
    <cellStyle name="Style 116 3 3 2" xfId="4735"/>
    <cellStyle name="Style 116 3 3 3" xfId="17029"/>
    <cellStyle name="Style 116 3 4" xfId="4736"/>
    <cellStyle name="Style 116 3 4 2" xfId="16378"/>
    <cellStyle name="Style 116 4" xfId="4737"/>
    <cellStyle name="Style 116 4 2" xfId="4738"/>
    <cellStyle name="Style 116 4 3" xfId="16275"/>
    <cellStyle name="Style 116 5" xfId="4739"/>
    <cellStyle name="Style 116 5 2" xfId="16401"/>
    <cellStyle name="Style 116 6" xfId="4740"/>
    <cellStyle name="Style 116 7" xfId="4741"/>
    <cellStyle name="Style 116_ADDON" xfId="4742"/>
    <cellStyle name="Style 117" xfId="3836"/>
    <cellStyle name="Style 117 2" xfId="4743"/>
    <cellStyle name="Style 117 2 2" xfId="4744"/>
    <cellStyle name="Style 117 2 2 2" xfId="4745"/>
    <cellStyle name="Style 117 2 2 2 2" xfId="16621"/>
    <cellStyle name="Style 117 2 2 3" xfId="4746"/>
    <cellStyle name="Style 117 2 3" xfId="4747"/>
    <cellStyle name="Style 117 2 3 2" xfId="16902"/>
    <cellStyle name="Style 117 2 4" xfId="4748"/>
    <cellStyle name="Style 117 2 5" xfId="4749"/>
    <cellStyle name="Style 117 3" xfId="4750"/>
    <cellStyle name="Style 117 3 2" xfId="4751"/>
    <cellStyle name="Style 117 3 2 2" xfId="4752"/>
    <cellStyle name="Style 117 3 2 2 2" xfId="16766"/>
    <cellStyle name="Style 117 3 2 3" xfId="4753"/>
    <cellStyle name="Style 117 3 3" xfId="4754"/>
    <cellStyle name="Style 117 3 3 2" xfId="4755"/>
    <cellStyle name="Style 117 3 3 2 2" xfId="15519"/>
    <cellStyle name="Style 117 3 3 3" xfId="4756"/>
    <cellStyle name="Style 117 3 4" xfId="4757"/>
    <cellStyle name="Style 117 3 4 2" xfId="4758"/>
    <cellStyle name="Style 117 3 5" xfId="4759"/>
    <cellStyle name="Style 117 4" xfId="4760"/>
    <cellStyle name="Style 117 4 2" xfId="4761"/>
    <cellStyle name="Style 117 4 2 2" xfId="17036"/>
    <cellStyle name="Style 117 4 3" xfId="4762"/>
    <cellStyle name="Style 117 5" xfId="4763"/>
    <cellStyle name="Style 117 6" xfId="4764"/>
    <cellStyle name="Style 117 7" xfId="17111"/>
    <cellStyle name="Style 117_ADDON" xfId="4765"/>
    <cellStyle name="Style 118" xfId="3837"/>
    <cellStyle name="Style 118 2" xfId="4766"/>
    <cellStyle name="Style 118 3" xfId="4767"/>
    <cellStyle name="Style 118 3 2" xfId="4768"/>
    <cellStyle name="Style 118 3 3" xfId="4769"/>
    <cellStyle name="Style 118 3 3 2" xfId="4770"/>
    <cellStyle name="Style 118 3 3 3" xfId="16282"/>
    <cellStyle name="Style 118 3 4" xfId="4771"/>
    <cellStyle name="Style 118 3 4 2" xfId="16629"/>
    <cellStyle name="Style 118 4" xfId="4772"/>
    <cellStyle name="Style 118 4 2" xfId="4773"/>
    <cellStyle name="Style 118 4 3" xfId="15875"/>
    <cellStyle name="Style 118 5" xfId="4774"/>
    <cellStyle name="Style 118 5 2" xfId="16749"/>
    <cellStyle name="Style 118 6" xfId="4775"/>
    <cellStyle name="Style 118 7" xfId="4776"/>
    <cellStyle name="Style 118_ADDON" xfId="4777"/>
    <cellStyle name="Style 119" xfId="3838"/>
    <cellStyle name="Style 119 10" xfId="4778"/>
    <cellStyle name="Style 119 11" xfId="4779"/>
    <cellStyle name="Style 119 12" xfId="4780"/>
    <cellStyle name="Style 119 2" xfId="4781"/>
    <cellStyle name="Style 119 2 2" xfId="4782"/>
    <cellStyle name="Style 119 3" xfId="4783"/>
    <cellStyle name="Style 119 3 2" xfId="4784"/>
    <cellStyle name="Style 119 3 2 2" xfId="4785"/>
    <cellStyle name="Style 119 3 2 3" xfId="4786"/>
    <cellStyle name="Style 119 3 3" xfId="4787"/>
    <cellStyle name="Style 119 3 3 2" xfId="4788"/>
    <cellStyle name="Style 119 3 3 2 2" xfId="4789"/>
    <cellStyle name="Style 119 3 3 3" xfId="4790"/>
    <cellStyle name="Style 119 3 3 3 2" xfId="4791"/>
    <cellStyle name="Style 119 3 3 3 3" xfId="4792"/>
    <cellStyle name="Style 119 3 3 4" xfId="4793"/>
    <cellStyle name="Style 119 3 3 4 2" xfId="4794"/>
    <cellStyle name="Style 119 3 3 5" xfId="4795"/>
    <cellStyle name="Style 119 3 4" xfId="4796"/>
    <cellStyle name="Style 119 3 4 2" xfId="16638"/>
    <cellStyle name="Style 119 3 5" xfId="4797"/>
    <cellStyle name="Style 119 4" xfId="4798"/>
    <cellStyle name="Style 119 4 2" xfId="4799"/>
    <cellStyle name="Style 119 4 2 2" xfId="4800"/>
    <cellStyle name="Style 119 4 2 2 2" xfId="4801"/>
    <cellStyle name="Style 119 4 2 3" xfId="4802"/>
    <cellStyle name="Style 119 4 2 3 2" xfId="4803"/>
    <cellStyle name="Style 119 4 2 3 3" xfId="4804"/>
    <cellStyle name="Style 119 4 2 4" xfId="4805"/>
    <cellStyle name="Style 119 4 2 4 2" xfId="4806"/>
    <cellStyle name="Style 119 4 2 5" xfId="4807"/>
    <cellStyle name="Style 119 4 3" xfId="4808"/>
    <cellStyle name="Style 119 4 3 2" xfId="4809"/>
    <cellStyle name="Style 119 4 4" xfId="4810"/>
    <cellStyle name="Style 119 4 4 2" xfId="16917"/>
    <cellStyle name="Style 119 4 5" xfId="4811"/>
    <cellStyle name="Style 119 5" xfId="4812"/>
    <cellStyle name="Style 119 5 2" xfId="4813"/>
    <cellStyle name="Style 119 5 2 2" xfId="4814"/>
    <cellStyle name="Style 119 5 2 2 2" xfId="4815"/>
    <cellStyle name="Style 119 5 2 3" xfId="4816"/>
    <cellStyle name="Style 119 5 2 3 2" xfId="4817"/>
    <cellStyle name="Style 119 5 2 3 3" xfId="4818"/>
    <cellStyle name="Style 119 5 2 4" xfId="4819"/>
    <cellStyle name="Style 119 5 2 4 2" xfId="16359"/>
    <cellStyle name="Style 119 5 2 5" xfId="4820"/>
    <cellStyle name="Style 119 5 3" xfId="4821"/>
    <cellStyle name="Style 119 5 3 2" xfId="4822"/>
    <cellStyle name="Style 119 5 4" xfId="4823"/>
    <cellStyle name="Style 119 5 5" xfId="4824"/>
    <cellStyle name="Style 119 6" xfId="4825"/>
    <cellStyle name="Style 119 6 2" xfId="4826"/>
    <cellStyle name="Style 119 6 2 2" xfId="4827"/>
    <cellStyle name="Style 119 6 3" xfId="4828"/>
    <cellStyle name="Style 119 6 3 2" xfId="4829"/>
    <cellStyle name="Style 119 6 3 3" xfId="4830"/>
    <cellStyle name="Style 119 6 4" xfId="4831"/>
    <cellStyle name="Style 119 6 4 2" xfId="4832"/>
    <cellStyle name="Style 119 6 5" xfId="4833"/>
    <cellStyle name="Style 119 7" xfId="4834"/>
    <cellStyle name="Style 119 7 2" xfId="4835"/>
    <cellStyle name="Style 119 7 3" xfId="4836"/>
    <cellStyle name="Style 119 8" xfId="4837"/>
    <cellStyle name="Style 119 8 2" xfId="15874"/>
    <cellStyle name="Style 119 8 3" xfId="16851"/>
    <cellStyle name="Style 119 9" xfId="4838"/>
    <cellStyle name="Style 119_ADDON" xfId="4839"/>
    <cellStyle name="Style 120" xfId="3839"/>
    <cellStyle name="Style 120 2" xfId="4840"/>
    <cellStyle name="Style 120 2 2" xfId="4841"/>
    <cellStyle name="Style 120 2 2 2" xfId="4842"/>
    <cellStyle name="Style 120 2 2 2 2" xfId="16984"/>
    <cellStyle name="Style 120 2 2 3" xfId="4843"/>
    <cellStyle name="Style 120 2 3" xfId="4844"/>
    <cellStyle name="Style 120 2 3 2" xfId="16338"/>
    <cellStyle name="Style 120 2 4" xfId="4845"/>
    <cellStyle name="Style 120 2 5" xfId="4846"/>
    <cellStyle name="Style 120 3" xfId="4847"/>
    <cellStyle name="Style 120 3 2" xfId="4848"/>
    <cellStyle name="Style 120 3 2 2" xfId="4849"/>
    <cellStyle name="Style 120 3 2 2 2" xfId="16369"/>
    <cellStyle name="Style 120 3 2 3" xfId="4850"/>
    <cellStyle name="Style 120 3 3" xfId="4851"/>
    <cellStyle name="Style 120 3 3 2" xfId="4852"/>
    <cellStyle name="Style 120 3 3 2 2" xfId="15873"/>
    <cellStyle name="Style 120 3 3 3" xfId="4853"/>
    <cellStyle name="Style 120 3 4" xfId="4854"/>
    <cellStyle name="Style 120 3 4 2" xfId="4855"/>
    <cellStyle name="Style 120 3 5" xfId="4856"/>
    <cellStyle name="Style 120 4" xfId="4857"/>
    <cellStyle name="Style 120 4 2" xfId="4858"/>
    <cellStyle name="Style 120 4 2 2" xfId="16835"/>
    <cellStyle name="Style 120 4 3" xfId="4859"/>
    <cellStyle name="Style 120 5" xfId="4860"/>
    <cellStyle name="Style 120 6" xfId="4861"/>
    <cellStyle name="Style 120 7" xfId="17107"/>
    <cellStyle name="Style 120_ADDON" xfId="4862"/>
    <cellStyle name="Style 121" xfId="3840"/>
    <cellStyle name="Style 121 2" xfId="4863"/>
    <cellStyle name="Style 121 2 2" xfId="4864"/>
    <cellStyle name="Style 121 2 2 2" xfId="4865"/>
    <cellStyle name="Style 121 2 2 2 2" xfId="17074"/>
    <cellStyle name="Style 121 2 2 3" xfId="4866"/>
    <cellStyle name="Style 121 2 3" xfId="4867"/>
    <cellStyle name="Style 121 2 3 2" xfId="16174"/>
    <cellStyle name="Style 121 2 4" xfId="4868"/>
    <cellStyle name="Style 121 2 5" xfId="4869"/>
    <cellStyle name="Style 121 3" xfId="4870"/>
    <cellStyle name="Style 121 3 2" xfId="4871"/>
    <cellStyle name="Style 121 3 2 2" xfId="4872"/>
    <cellStyle name="Style 121 3 2 2 2" xfId="16453"/>
    <cellStyle name="Style 121 3 2 3" xfId="4873"/>
    <cellStyle name="Style 121 3 3" xfId="4874"/>
    <cellStyle name="Style 121 3 3 2" xfId="4875"/>
    <cellStyle name="Style 121 3 3 2 2" xfId="16581"/>
    <cellStyle name="Style 121 3 3 3" xfId="4876"/>
    <cellStyle name="Style 121 3 4" xfId="4877"/>
    <cellStyle name="Style 121 3 4 2" xfId="4878"/>
    <cellStyle name="Style 121 3 5" xfId="4879"/>
    <cellStyle name="Style 121 4" xfId="4880"/>
    <cellStyle name="Style 121 4 2" xfId="4881"/>
    <cellStyle name="Style 121 4 2 2" xfId="16842"/>
    <cellStyle name="Style 121 4 3" xfId="4882"/>
    <cellStyle name="Style 121 5" xfId="4883"/>
    <cellStyle name="Style 121 6" xfId="4884"/>
    <cellStyle name="Style 121 7" xfId="16742"/>
    <cellStyle name="Style 121_ADDON" xfId="4885"/>
    <cellStyle name="Style 126" xfId="3841"/>
    <cellStyle name="Style 126 10" xfId="4886"/>
    <cellStyle name="Style 126 11" xfId="4887"/>
    <cellStyle name="Style 126 12" xfId="4888"/>
    <cellStyle name="Style 126 2" xfId="4889"/>
    <cellStyle name="Style 126 2 2" xfId="4890"/>
    <cellStyle name="Style 126 3" xfId="4891"/>
    <cellStyle name="Style 126 3 2" xfId="4892"/>
    <cellStyle name="Style 126 3 2 2" xfId="4893"/>
    <cellStyle name="Style 126 3 2 3" xfId="4894"/>
    <cellStyle name="Style 126 3 3" xfId="4895"/>
    <cellStyle name="Style 126 3 3 2" xfId="4896"/>
    <cellStyle name="Style 126 3 3 2 2" xfId="4897"/>
    <cellStyle name="Style 126 3 3 3" xfId="4898"/>
    <cellStyle name="Style 126 3 3 3 2" xfId="4899"/>
    <cellStyle name="Style 126 3 3 3 3" xfId="4900"/>
    <cellStyle name="Style 126 3 3 4" xfId="4901"/>
    <cellStyle name="Style 126 3 3 4 2" xfId="4902"/>
    <cellStyle name="Style 126 3 3 5" xfId="4903"/>
    <cellStyle name="Style 126 3 4" xfId="4904"/>
    <cellStyle name="Style 126 3 4 2" xfId="16387"/>
    <cellStyle name="Style 126 3 5" xfId="4905"/>
    <cellStyle name="Style 126 4" xfId="4906"/>
    <cellStyle name="Style 126 4 2" xfId="4907"/>
    <cellStyle name="Style 126 4 2 2" xfId="4908"/>
    <cellStyle name="Style 126 4 2 2 2" xfId="4909"/>
    <cellStyle name="Style 126 4 2 3" xfId="4910"/>
    <cellStyle name="Style 126 4 2 3 2" xfId="4911"/>
    <cellStyle name="Style 126 4 2 3 3" xfId="4912"/>
    <cellStyle name="Style 126 4 2 4" xfId="4913"/>
    <cellStyle name="Style 126 4 2 4 2" xfId="4914"/>
    <cellStyle name="Style 126 4 2 5" xfId="4915"/>
    <cellStyle name="Style 126 4 3" xfId="4916"/>
    <cellStyle name="Style 126 4 3 2" xfId="4917"/>
    <cellStyle name="Style 126 4 4" xfId="4918"/>
    <cellStyle name="Style 126 4 4 2" xfId="17087"/>
    <cellStyle name="Style 126 4 5" xfId="4919"/>
    <cellStyle name="Style 126 5" xfId="4920"/>
    <cellStyle name="Style 126 5 2" xfId="4921"/>
    <cellStyle name="Style 126 5 2 2" xfId="4922"/>
    <cellStyle name="Style 126 5 2 2 2" xfId="4923"/>
    <cellStyle name="Style 126 5 2 3" xfId="4924"/>
    <cellStyle name="Style 126 5 2 3 2" xfId="4925"/>
    <cellStyle name="Style 126 5 2 3 3" xfId="4926"/>
    <cellStyle name="Style 126 5 2 4" xfId="4927"/>
    <cellStyle name="Style 126 5 2 4 2" xfId="16735"/>
    <cellStyle name="Style 126 5 2 5" xfId="4928"/>
    <cellStyle name="Style 126 5 3" xfId="4929"/>
    <cellStyle name="Style 126 5 3 2" xfId="4930"/>
    <cellStyle name="Style 126 5 4" xfId="4931"/>
    <cellStyle name="Style 126 5 5" xfId="4932"/>
    <cellStyle name="Style 126 6" xfId="4933"/>
    <cellStyle name="Style 126 6 2" xfId="4934"/>
    <cellStyle name="Style 126 6 2 2" xfId="4935"/>
    <cellStyle name="Style 126 6 3" xfId="4936"/>
    <cellStyle name="Style 126 6 3 2" xfId="4937"/>
    <cellStyle name="Style 126 6 3 3" xfId="4938"/>
    <cellStyle name="Style 126 6 4" xfId="4939"/>
    <cellStyle name="Style 126 6 4 2" xfId="4940"/>
    <cellStyle name="Style 126 6 5" xfId="4941"/>
    <cellStyle name="Style 126 7" xfId="4942"/>
    <cellStyle name="Style 126 7 2" xfId="4943"/>
    <cellStyle name="Style 126 7 3" xfId="4944"/>
    <cellStyle name="Style 126 8" xfId="4945"/>
    <cellStyle name="Style 126 8 2" xfId="16807"/>
    <cellStyle name="Style 126 8 3" xfId="16949"/>
    <cellStyle name="Style 126 9" xfId="4946"/>
    <cellStyle name="Style 126_ADDON" xfId="4947"/>
    <cellStyle name="Style 127" xfId="3842"/>
    <cellStyle name="Style 127 2" xfId="4948"/>
    <cellStyle name="Style 127 3" xfId="4949"/>
    <cellStyle name="Style 127 3 2" xfId="4950"/>
    <cellStyle name="Style 127 3 3" xfId="4951"/>
    <cellStyle name="Style 127 3 3 2" xfId="4952"/>
    <cellStyle name="Style 127 3 3 3" xfId="16459"/>
    <cellStyle name="Style 127 3 4" xfId="4953"/>
    <cellStyle name="Style 127 3 4 2" xfId="15502"/>
    <cellStyle name="Style 127 4" xfId="4954"/>
    <cellStyle name="Style 127 4 2" xfId="4955"/>
    <cellStyle name="Style 127 4 3" xfId="16758"/>
    <cellStyle name="Style 127 5" xfId="4956"/>
    <cellStyle name="Style 127 5 2" xfId="16268"/>
    <cellStyle name="Style 127 6" xfId="4957"/>
    <cellStyle name="Style 127 7" xfId="4958"/>
    <cellStyle name="Style 127_ADDON" xfId="4959"/>
    <cellStyle name="Style 128" xfId="3843"/>
    <cellStyle name="Style 128 2" xfId="4960"/>
    <cellStyle name="Style 128 2 2" xfId="4961"/>
    <cellStyle name="Style 128 2 2 2" xfId="4962"/>
    <cellStyle name="Style 128 2 2 2 2" xfId="16548"/>
    <cellStyle name="Style 128 2 2 3" xfId="4963"/>
    <cellStyle name="Style 128 2 3" xfId="4964"/>
    <cellStyle name="Style 128 2 3 2" xfId="16928"/>
    <cellStyle name="Style 128 2 4" xfId="4965"/>
    <cellStyle name="Style 128 2 5" xfId="4966"/>
    <cellStyle name="Style 128 3" xfId="4967"/>
    <cellStyle name="Style 128 3 2" xfId="4968"/>
    <cellStyle name="Style 128 3 2 2" xfId="4969"/>
    <cellStyle name="Style 128 3 2 2 2" xfId="16830"/>
    <cellStyle name="Style 128 3 2 3" xfId="4970"/>
    <cellStyle name="Style 128 3 3" xfId="4971"/>
    <cellStyle name="Style 128 3 3 2" xfId="4972"/>
    <cellStyle name="Style 128 3 3 2 2" xfId="15872"/>
    <cellStyle name="Style 128 3 3 3" xfId="4973"/>
    <cellStyle name="Style 128 3 4" xfId="4974"/>
    <cellStyle name="Style 128 3 4 2" xfId="4975"/>
    <cellStyle name="Style 128 3 5" xfId="4976"/>
    <cellStyle name="Style 128 4" xfId="4977"/>
    <cellStyle name="Style 128 4 2" xfId="4978"/>
    <cellStyle name="Style 128 4 2 2" xfId="16377"/>
    <cellStyle name="Style 128 4 3" xfId="4979"/>
    <cellStyle name="Style 128 5" xfId="4980"/>
    <cellStyle name="Style 128 6" xfId="4981"/>
    <cellStyle name="Style 128 7" xfId="16661"/>
    <cellStyle name="Style 128_ADDON" xfId="4982"/>
    <cellStyle name="Style 129" xfId="3844"/>
    <cellStyle name="Style 129 2" xfId="4983"/>
    <cellStyle name="Style 129 3" xfId="4984"/>
    <cellStyle name="Style 129 3 2" xfId="4985"/>
    <cellStyle name="Style 129 3 3" xfId="4986"/>
    <cellStyle name="Style 129 3 3 2" xfId="4987"/>
    <cellStyle name="Style 129 3 3 3" xfId="17093"/>
    <cellStyle name="Style 129 3 4" xfId="4988"/>
    <cellStyle name="Style 129 3 4 2" xfId="16620"/>
    <cellStyle name="Style 129 4" xfId="4989"/>
    <cellStyle name="Style 129 4 2" xfId="4990"/>
    <cellStyle name="Style 129 4 3" xfId="16208"/>
    <cellStyle name="Style 129 5" xfId="4991"/>
    <cellStyle name="Style 129 5 2" xfId="16901"/>
    <cellStyle name="Style 129 6" xfId="4992"/>
    <cellStyle name="Style 129 7" xfId="4993"/>
    <cellStyle name="Style 129_ADDON" xfId="4994"/>
    <cellStyle name="Style 130" xfId="3845"/>
    <cellStyle name="Style 130 10" xfId="4995"/>
    <cellStyle name="Style 130 11" xfId="4996"/>
    <cellStyle name="Style 130 12" xfId="4997"/>
    <cellStyle name="Style 130 2" xfId="4998"/>
    <cellStyle name="Style 130 2 2" xfId="4999"/>
    <cellStyle name="Style 130 3" xfId="5000"/>
    <cellStyle name="Style 130 3 2" xfId="5001"/>
    <cellStyle name="Style 130 3 2 2" xfId="5002"/>
    <cellStyle name="Style 130 3 2 3" xfId="5003"/>
    <cellStyle name="Style 130 3 3" xfId="5004"/>
    <cellStyle name="Style 130 3 3 2" xfId="5005"/>
    <cellStyle name="Style 130 3 3 2 2" xfId="5006"/>
    <cellStyle name="Style 130 3 3 3" xfId="5007"/>
    <cellStyle name="Style 130 3 3 3 2" xfId="5008"/>
    <cellStyle name="Style 130 3 3 3 3" xfId="5009"/>
    <cellStyle name="Style 130 3 3 4" xfId="5010"/>
    <cellStyle name="Style 130 3 3 4 2" xfId="5011"/>
    <cellStyle name="Style 130 3 3 5" xfId="5012"/>
    <cellStyle name="Style 130 3 4" xfId="5013"/>
    <cellStyle name="Style 130 3 4 2" xfId="15792"/>
    <cellStyle name="Style 130 3 5" xfId="5014"/>
    <cellStyle name="Style 130 4" xfId="5015"/>
    <cellStyle name="Style 130 4 2" xfId="5016"/>
    <cellStyle name="Style 130 4 2 2" xfId="5017"/>
    <cellStyle name="Style 130 4 2 2 2" xfId="5018"/>
    <cellStyle name="Style 130 4 2 3" xfId="5019"/>
    <cellStyle name="Style 130 4 2 3 2" xfId="5020"/>
    <cellStyle name="Style 130 4 2 3 3" xfId="5021"/>
    <cellStyle name="Style 130 4 2 4" xfId="5022"/>
    <cellStyle name="Style 130 4 2 4 2" xfId="5023"/>
    <cellStyle name="Style 130 4 2 5" xfId="5024"/>
    <cellStyle name="Style 130 4 3" xfId="5025"/>
    <cellStyle name="Style 130 4 3 2" xfId="5026"/>
    <cellStyle name="Style 130 4 4" xfId="5027"/>
    <cellStyle name="Style 130 4 4 2" xfId="17017"/>
    <cellStyle name="Style 130 4 5" xfId="5028"/>
    <cellStyle name="Style 130 5" xfId="5029"/>
    <cellStyle name="Style 130 5 2" xfId="5030"/>
    <cellStyle name="Style 130 5 2 2" xfId="5031"/>
    <cellStyle name="Style 130 5 2 2 2" xfId="5032"/>
    <cellStyle name="Style 130 5 2 3" xfId="5033"/>
    <cellStyle name="Style 130 5 2 3 2" xfId="5034"/>
    <cellStyle name="Style 130 5 2 3 3" xfId="5035"/>
    <cellStyle name="Style 130 5 2 4" xfId="5036"/>
    <cellStyle name="Style 130 5 2 4 2" xfId="16353"/>
    <cellStyle name="Style 130 5 2 5" xfId="5037"/>
    <cellStyle name="Style 130 5 3" xfId="5038"/>
    <cellStyle name="Style 130 5 3 2" xfId="5039"/>
    <cellStyle name="Style 130 5 4" xfId="5040"/>
    <cellStyle name="Style 130 5 5" xfId="5041"/>
    <cellStyle name="Style 130 6" xfId="5042"/>
    <cellStyle name="Style 130 6 2" xfId="5043"/>
    <cellStyle name="Style 130 6 2 2" xfId="5044"/>
    <cellStyle name="Style 130 6 3" xfId="5045"/>
    <cellStyle name="Style 130 6 3 2" xfId="5046"/>
    <cellStyle name="Style 130 6 3 3" xfId="5047"/>
    <cellStyle name="Style 130 6 4" xfId="5048"/>
    <cellStyle name="Style 130 6 4 2" xfId="5049"/>
    <cellStyle name="Style 130 6 5" xfId="5050"/>
    <cellStyle name="Style 130 7" xfId="5051"/>
    <cellStyle name="Style 130 7 2" xfId="5052"/>
    <cellStyle name="Style 130 7 3" xfId="5053"/>
    <cellStyle name="Style 130 8" xfId="5054"/>
    <cellStyle name="Style 130 8 2" xfId="16279"/>
    <cellStyle name="Style 130 8 3" xfId="16722"/>
    <cellStyle name="Style 130 9" xfId="5055"/>
    <cellStyle name="Style 130_ADDON" xfId="5056"/>
    <cellStyle name="Style 131" xfId="3846"/>
    <cellStyle name="Style 131 2" xfId="5057"/>
    <cellStyle name="Style 131 2 2" xfId="5058"/>
    <cellStyle name="Style 131 2 2 2" xfId="5059"/>
    <cellStyle name="Style 131 2 2 2 2" xfId="16993"/>
    <cellStyle name="Style 131 2 2 3" xfId="5060"/>
    <cellStyle name="Style 131 2 3" xfId="5061"/>
    <cellStyle name="Style 131 2 3 2" xfId="16197"/>
    <cellStyle name="Style 131 2 4" xfId="5062"/>
    <cellStyle name="Style 131 2 5" xfId="5063"/>
    <cellStyle name="Style 131 3" xfId="5064"/>
    <cellStyle name="Style 131 3 2" xfId="5065"/>
    <cellStyle name="Style 131 3 2 2" xfId="5066"/>
    <cellStyle name="Style 131 3 2 2 2" xfId="16480"/>
    <cellStyle name="Style 131 3 2 3" xfId="5067"/>
    <cellStyle name="Style 131 3 3" xfId="5068"/>
    <cellStyle name="Style 131 3 3 2" xfId="5069"/>
    <cellStyle name="Style 131 3 3 2 2" xfId="16446"/>
    <cellStyle name="Style 131 3 3 3" xfId="5070"/>
    <cellStyle name="Style 131 3 4" xfId="5071"/>
    <cellStyle name="Style 131 3 4 2" xfId="5072"/>
    <cellStyle name="Style 131 3 5" xfId="5073"/>
    <cellStyle name="Style 131 4" xfId="5074"/>
    <cellStyle name="Style 131 4 2" xfId="5075"/>
    <cellStyle name="Style 131 4 2 2" xfId="16649"/>
    <cellStyle name="Style 131 4 3" xfId="5076"/>
    <cellStyle name="Style 131 5" xfId="5077"/>
    <cellStyle name="Style 131 6" xfId="5078"/>
    <cellStyle name="Style 131 7" xfId="16850"/>
    <cellStyle name="Style 131_ADDON" xfId="5079"/>
    <cellStyle name="Style 132" xfId="3847"/>
    <cellStyle name="Style 132 2" xfId="5080"/>
    <cellStyle name="Style 132 2 2" xfId="5081"/>
    <cellStyle name="Style 132 2 2 2" xfId="5082"/>
    <cellStyle name="Style 132 2 2 2 2" xfId="16999"/>
    <cellStyle name="Style 132 2 2 3" xfId="5083"/>
    <cellStyle name="Style 132 2 3" xfId="5084"/>
    <cellStyle name="Style 132 2 3 2" xfId="17123"/>
    <cellStyle name="Style 132 2 4" xfId="5085"/>
    <cellStyle name="Style 132 2 5" xfId="5086"/>
    <cellStyle name="Style 132 3" xfId="5087"/>
    <cellStyle name="Style 132 3 2" xfId="5088"/>
    <cellStyle name="Style 132 3 2 2" xfId="5089"/>
    <cellStyle name="Style 132 3 2 2 2" xfId="15570"/>
    <cellStyle name="Style 132 3 2 3" xfId="5090"/>
    <cellStyle name="Style 132 3 3" xfId="5091"/>
    <cellStyle name="Style 132 3 3 2" xfId="5092"/>
    <cellStyle name="Style 132 3 3 2 2" xfId="16450"/>
    <cellStyle name="Style 132 3 3 3" xfId="5093"/>
    <cellStyle name="Style 132 3 4" xfId="5094"/>
    <cellStyle name="Style 132 3 4 2" xfId="5095"/>
    <cellStyle name="Style 132 3 5" xfId="5096"/>
    <cellStyle name="Style 132 4" xfId="5097"/>
    <cellStyle name="Style 132 4 2" xfId="5098"/>
    <cellStyle name="Style 132 4 2 2" xfId="16577"/>
    <cellStyle name="Style 132 4 3" xfId="5099"/>
    <cellStyle name="Style 132 5" xfId="5100"/>
    <cellStyle name="Style 132 6" xfId="5101"/>
    <cellStyle name="Style 132 7" xfId="15494"/>
    <cellStyle name="Style 132_ADDON" xfId="5102"/>
    <cellStyle name="Style 137" xfId="3848"/>
    <cellStyle name="Style 137 10" xfId="5103"/>
    <cellStyle name="Style 137 11" xfId="5104"/>
    <cellStyle name="Style 137 12" xfId="5105"/>
    <cellStyle name="Style 137 2" xfId="5106"/>
    <cellStyle name="Style 137 2 2" xfId="5107"/>
    <cellStyle name="Style 137 3" xfId="5108"/>
    <cellStyle name="Style 137 3 2" xfId="5109"/>
    <cellStyle name="Style 137 3 2 2" xfId="5110"/>
    <cellStyle name="Style 137 3 2 3" xfId="5111"/>
    <cellStyle name="Style 137 3 3" xfId="5112"/>
    <cellStyle name="Style 137 3 3 2" xfId="5113"/>
    <cellStyle name="Style 137 3 3 2 2" xfId="5114"/>
    <cellStyle name="Style 137 3 3 3" xfId="5115"/>
    <cellStyle name="Style 137 3 3 3 2" xfId="5116"/>
    <cellStyle name="Style 137 3 3 3 3" xfId="5117"/>
    <cellStyle name="Style 137 3 3 4" xfId="5118"/>
    <cellStyle name="Style 137 3 3 4 2" xfId="5119"/>
    <cellStyle name="Style 137 3 3 5" xfId="5120"/>
    <cellStyle name="Style 137 3 4" xfId="5121"/>
    <cellStyle name="Style 137 3 4 2" xfId="16452"/>
    <cellStyle name="Style 137 3 5" xfId="5122"/>
    <cellStyle name="Style 137 4" xfId="5123"/>
    <cellStyle name="Style 137 4 2" xfId="5124"/>
    <cellStyle name="Style 137 4 2 2" xfId="5125"/>
    <cellStyle name="Style 137 4 2 2 2" xfId="5126"/>
    <cellStyle name="Style 137 4 2 3" xfId="5127"/>
    <cellStyle name="Style 137 4 2 3 2" xfId="5128"/>
    <cellStyle name="Style 137 4 2 3 3" xfId="5129"/>
    <cellStyle name="Style 137 4 2 4" xfId="5130"/>
    <cellStyle name="Style 137 4 2 4 2" xfId="5131"/>
    <cellStyle name="Style 137 4 2 5" xfId="5132"/>
    <cellStyle name="Style 137 4 3" xfId="5133"/>
    <cellStyle name="Style 137 4 3 2" xfId="5134"/>
    <cellStyle name="Style 137 4 4" xfId="5135"/>
    <cellStyle name="Style 137 4 4 2" xfId="16741"/>
    <cellStyle name="Style 137 4 5" xfId="5136"/>
    <cellStyle name="Style 137 5" xfId="5137"/>
    <cellStyle name="Style 137 5 2" xfId="5138"/>
    <cellStyle name="Style 137 5 2 2" xfId="5139"/>
    <cellStyle name="Style 137 5 2 2 2" xfId="5140"/>
    <cellStyle name="Style 137 5 2 3" xfId="5141"/>
    <cellStyle name="Style 137 5 2 3 2" xfId="5142"/>
    <cellStyle name="Style 137 5 2 3 3" xfId="5143"/>
    <cellStyle name="Style 137 5 2 4" xfId="5144"/>
    <cellStyle name="Style 137 5 2 4 2" xfId="16178"/>
    <cellStyle name="Style 137 5 2 5" xfId="5145"/>
    <cellStyle name="Style 137 5 3" xfId="5146"/>
    <cellStyle name="Style 137 5 3 2" xfId="5147"/>
    <cellStyle name="Style 137 5 4" xfId="5148"/>
    <cellStyle name="Style 137 5 5" xfId="5149"/>
    <cellStyle name="Style 137 6" xfId="5150"/>
    <cellStyle name="Style 137 6 2" xfId="5151"/>
    <cellStyle name="Style 137 6 2 2" xfId="5152"/>
    <cellStyle name="Style 137 6 3" xfId="5153"/>
    <cellStyle name="Style 137 6 3 2" xfId="5154"/>
    <cellStyle name="Style 137 6 3 3" xfId="5155"/>
    <cellStyle name="Style 137 6 4" xfId="5156"/>
    <cellStyle name="Style 137 6 4 2" xfId="5157"/>
    <cellStyle name="Style 137 6 5" xfId="5158"/>
    <cellStyle name="Style 137 7" xfId="5159"/>
    <cellStyle name="Style 137 7 2" xfId="5160"/>
    <cellStyle name="Style 137 7 3" xfId="5161"/>
    <cellStyle name="Style 137 8" xfId="5162"/>
    <cellStyle name="Style 137 8 2" xfId="15777"/>
    <cellStyle name="Style 137 8 3" xfId="15871"/>
    <cellStyle name="Style 137 9" xfId="5163"/>
    <cellStyle name="Style 137_ADDON" xfId="5164"/>
    <cellStyle name="Style 138" xfId="3849"/>
    <cellStyle name="Style 138 2" xfId="5165"/>
    <cellStyle name="Style 138 3" xfId="5166"/>
    <cellStyle name="Style 138 3 2" xfId="5167"/>
    <cellStyle name="Style 138 3 3" xfId="5168"/>
    <cellStyle name="Style 138 3 3 2" xfId="5169"/>
    <cellStyle name="Style 138 3 3 3" xfId="15546"/>
    <cellStyle name="Style 138 3 4" xfId="5170"/>
    <cellStyle name="Style 138 3 4 2" xfId="17086"/>
    <cellStyle name="Style 138 4" xfId="5171"/>
    <cellStyle name="Style 138 4 2" xfId="5172"/>
    <cellStyle name="Style 138 4 3" xfId="16889"/>
    <cellStyle name="Style 138 5" xfId="5173"/>
    <cellStyle name="Style 138 5 2" xfId="16294"/>
    <cellStyle name="Style 138 6" xfId="5174"/>
    <cellStyle name="Style 138 7" xfId="5175"/>
    <cellStyle name="Style 138_ADDON" xfId="5176"/>
    <cellStyle name="Style 139" xfId="3850"/>
    <cellStyle name="Style 139 2" xfId="5177"/>
    <cellStyle name="Style 139 2 2" xfId="5178"/>
    <cellStyle name="Style 139 2 2 2" xfId="5179"/>
    <cellStyle name="Style 139 2 2 2 2" xfId="16191"/>
    <cellStyle name="Style 139 2 2 3" xfId="5180"/>
    <cellStyle name="Style 139 2 3" xfId="5181"/>
    <cellStyle name="Style 139 2 3 2" xfId="16670"/>
    <cellStyle name="Style 139 2 4" xfId="5182"/>
    <cellStyle name="Style 139 2 5" xfId="5183"/>
    <cellStyle name="Style 139 3" xfId="5184"/>
    <cellStyle name="Style 139 3 2" xfId="5185"/>
    <cellStyle name="Style 139 3 2 2" xfId="5186"/>
    <cellStyle name="Style 139 3 2 2 2" xfId="16948"/>
    <cellStyle name="Style 139 3 2 3" xfId="5187"/>
    <cellStyle name="Style 139 3 3" xfId="5188"/>
    <cellStyle name="Style 139 3 3 2" xfId="5189"/>
    <cellStyle name="Style 139 3 3 2 2" xfId="16458"/>
    <cellStyle name="Style 139 3 3 3" xfId="5190"/>
    <cellStyle name="Style 139 3 4" xfId="5191"/>
    <cellStyle name="Style 139 3 4 2" xfId="5192"/>
    <cellStyle name="Style 139 3 5" xfId="5193"/>
    <cellStyle name="Style 139 4" xfId="5194"/>
    <cellStyle name="Style 139 4 2" xfId="5195"/>
    <cellStyle name="Style 139 4 2 2" xfId="16757"/>
    <cellStyle name="Style 139 4 3" xfId="5196"/>
    <cellStyle name="Style 139 5" xfId="5197"/>
    <cellStyle name="Style 139 6" xfId="5198"/>
    <cellStyle name="Style 139 7" xfId="16394"/>
    <cellStyle name="Style 139_ADDON" xfId="5199"/>
    <cellStyle name="Style 140" xfId="3851"/>
    <cellStyle name="Style 140 2" xfId="5200"/>
    <cellStyle name="Style 140 3" xfId="5201"/>
    <cellStyle name="Style 140 3 2" xfId="5202"/>
    <cellStyle name="Style 140 3 3" xfId="5203"/>
    <cellStyle name="Style 140 3 3 2" xfId="5204"/>
    <cellStyle name="Style 140 3 3 3" xfId="16654"/>
    <cellStyle name="Style 140 3 4" xfId="5205"/>
    <cellStyle name="Style 140 3 4 2" xfId="16547"/>
    <cellStyle name="Style 140 4" xfId="5206"/>
    <cellStyle name="Style 140 4 2" xfId="5207"/>
    <cellStyle name="Style 140 4 3" xfId="16344"/>
    <cellStyle name="Style 140 5" xfId="5208"/>
    <cellStyle name="Style 140 5 2" xfId="16677"/>
    <cellStyle name="Style 140 6" xfId="5209"/>
    <cellStyle name="Style 140 7" xfId="5210"/>
    <cellStyle name="Style 140_ADDON" xfId="5211"/>
    <cellStyle name="Style 141" xfId="3852"/>
    <cellStyle name="Style 141 10" xfId="5212"/>
    <cellStyle name="Style 141 11" xfId="5213"/>
    <cellStyle name="Style 141 12" xfId="5214"/>
    <cellStyle name="Style 141 2" xfId="5215"/>
    <cellStyle name="Style 141 2 2" xfId="5216"/>
    <cellStyle name="Style 141 3" xfId="5217"/>
    <cellStyle name="Style 141 3 2" xfId="5218"/>
    <cellStyle name="Style 141 3 2 2" xfId="5219"/>
    <cellStyle name="Style 141 3 2 3" xfId="5220"/>
    <cellStyle name="Style 141 3 3" xfId="5221"/>
    <cellStyle name="Style 141 3 3 2" xfId="5222"/>
    <cellStyle name="Style 141 3 3 2 2" xfId="5223"/>
    <cellStyle name="Style 141 3 3 3" xfId="5224"/>
    <cellStyle name="Style 141 3 3 3 2" xfId="5225"/>
    <cellStyle name="Style 141 3 3 3 3" xfId="5226"/>
    <cellStyle name="Style 141 3 3 4" xfId="5227"/>
    <cellStyle name="Style 141 3 3 4 2" xfId="5228"/>
    <cellStyle name="Style 141 3 3 5" xfId="5229"/>
    <cellStyle name="Style 141 3 4" xfId="5230"/>
    <cellStyle name="Style 141 3 4 2" xfId="16660"/>
    <cellStyle name="Style 141 3 5" xfId="5231"/>
    <cellStyle name="Style 141 4" xfId="5232"/>
    <cellStyle name="Style 141 4 2" xfId="5233"/>
    <cellStyle name="Style 141 4 2 2" xfId="5234"/>
    <cellStyle name="Style 141 4 2 2 2" xfId="5235"/>
    <cellStyle name="Style 141 4 2 3" xfId="5236"/>
    <cellStyle name="Style 141 4 2 3 2" xfId="5237"/>
    <cellStyle name="Style 141 4 2 3 3" xfId="5238"/>
    <cellStyle name="Style 141 4 2 4" xfId="5239"/>
    <cellStyle name="Style 141 4 2 4 2" xfId="5240"/>
    <cellStyle name="Style 141 4 2 5" xfId="5241"/>
    <cellStyle name="Style 141 4 3" xfId="5242"/>
    <cellStyle name="Style 141 4 3 2" xfId="5243"/>
    <cellStyle name="Style 141 4 4" xfId="5244"/>
    <cellStyle name="Style 141 4 4 2" xfId="16765"/>
    <cellStyle name="Style 141 4 5" xfId="5245"/>
    <cellStyle name="Style 141 5" xfId="5246"/>
    <cellStyle name="Style 141 5 2" xfId="5247"/>
    <cellStyle name="Style 141 5 2 2" xfId="5248"/>
    <cellStyle name="Style 141 5 2 2 2" xfId="5249"/>
    <cellStyle name="Style 141 5 2 3" xfId="5250"/>
    <cellStyle name="Style 141 5 2 3 2" xfId="5251"/>
    <cellStyle name="Style 141 5 2 3 3" xfId="5252"/>
    <cellStyle name="Style 141 5 2 4" xfId="5253"/>
    <cellStyle name="Style 141 5 2 4 2" xfId="16382"/>
    <cellStyle name="Style 141 5 2 5" xfId="5254"/>
    <cellStyle name="Style 141 5 3" xfId="5255"/>
    <cellStyle name="Style 141 5 3 2" xfId="5256"/>
    <cellStyle name="Style 141 5 4" xfId="5257"/>
    <cellStyle name="Style 141 5 5" xfId="5258"/>
    <cellStyle name="Style 141 6" xfId="5259"/>
    <cellStyle name="Style 141 6 2" xfId="5260"/>
    <cellStyle name="Style 141 6 2 2" xfId="5261"/>
    <cellStyle name="Style 141 6 3" xfId="5262"/>
    <cellStyle name="Style 141 6 3 2" xfId="5263"/>
    <cellStyle name="Style 141 6 3 3" xfId="5264"/>
    <cellStyle name="Style 141 6 4" xfId="5265"/>
    <cellStyle name="Style 141 6 4 2" xfId="5266"/>
    <cellStyle name="Style 141 6 5" xfId="5267"/>
    <cellStyle name="Style 141 7" xfId="5268"/>
    <cellStyle name="Style 141 7 2" xfId="5269"/>
    <cellStyle name="Style 141 7 3" xfId="5270"/>
    <cellStyle name="Style 141 8" xfId="5271"/>
    <cellStyle name="Style 141 8 2" xfId="16905"/>
    <cellStyle name="Style 141 8 3" xfId="16439"/>
    <cellStyle name="Style 141 9" xfId="5272"/>
    <cellStyle name="Style 141_ADDON" xfId="5273"/>
    <cellStyle name="Style 142" xfId="3853"/>
    <cellStyle name="Style 142 2" xfId="5274"/>
    <cellStyle name="Style 142 2 2" xfId="5275"/>
    <cellStyle name="Style 142 2 2 2" xfId="5276"/>
    <cellStyle name="Style 142 2 2 2 2" xfId="16554"/>
    <cellStyle name="Style 142 2 2 3" xfId="5277"/>
    <cellStyle name="Style 142 2 3" xfId="5278"/>
    <cellStyle name="Style 142 2 3 2" xfId="15537"/>
    <cellStyle name="Style 142 2 4" xfId="5279"/>
    <cellStyle name="Style 142 2 5" xfId="5280"/>
    <cellStyle name="Style 142 3" xfId="5281"/>
    <cellStyle name="Style 142 3 2" xfId="5282"/>
    <cellStyle name="Style 142 3 2 2" xfId="5283"/>
    <cellStyle name="Style 142 3 2 2 2" xfId="16472"/>
    <cellStyle name="Style 142 3 2 3" xfId="5284"/>
    <cellStyle name="Style 142 3 3" xfId="5285"/>
    <cellStyle name="Style 142 3 3 2" xfId="5286"/>
    <cellStyle name="Style 142 3 3 2 2" xfId="16163"/>
    <cellStyle name="Style 142 3 3 3" xfId="5287"/>
    <cellStyle name="Style 142 3 4" xfId="5288"/>
    <cellStyle name="Style 142 3 4 2" xfId="5289"/>
    <cellStyle name="Style 142 3 5" xfId="5290"/>
    <cellStyle name="Style 142 4" xfId="5291"/>
    <cellStyle name="Style 142 4 2" xfId="5292"/>
    <cellStyle name="Style 142 4 2 2" xfId="16753"/>
    <cellStyle name="Style 142 4 3" xfId="5293"/>
    <cellStyle name="Style 142 5" xfId="5294"/>
    <cellStyle name="Style 142 6" xfId="5295"/>
    <cellStyle name="Style 142 7" xfId="16916"/>
    <cellStyle name="Style 142_ADDON" xfId="5296"/>
    <cellStyle name="Style 143" xfId="3854"/>
    <cellStyle name="Style 143 2" xfId="5297"/>
    <cellStyle name="Style 143 2 2" xfId="5298"/>
    <cellStyle name="Style 143 2 2 2" xfId="5299"/>
    <cellStyle name="Style 143 2 2 2 2" xfId="15776"/>
    <cellStyle name="Style 143 2 2 3" xfId="5300"/>
    <cellStyle name="Style 143 2 3" xfId="5301"/>
    <cellStyle name="Style 143 2 3 2" xfId="16196"/>
    <cellStyle name="Style 143 2 4" xfId="5302"/>
    <cellStyle name="Style 143 2 5" xfId="5303"/>
    <cellStyle name="Style 143 3" xfId="5304"/>
    <cellStyle name="Style 143 3 2" xfId="5305"/>
    <cellStyle name="Style 143 3 2 2" xfId="5306"/>
    <cellStyle name="Style 143 3 2 2 2" xfId="16252"/>
    <cellStyle name="Style 143 3 2 3" xfId="5307"/>
    <cellStyle name="Style 143 3 3" xfId="5308"/>
    <cellStyle name="Style 143 3 3 2" xfId="5309"/>
    <cellStyle name="Style 143 3 3 2 2" xfId="16707"/>
    <cellStyle name="Style 143 3 3 3" xfId="5310"/>
    <cellStyle name="Style 143 3 4" xfId="5311"/>
    <cellStyle name="Style 143 3 4 2" xfId="5312"/>
    <cellStyle name="Style 143 3 5" xfId="5313"/>
    <cellStyle name="Style 143 4" xfId="5314"/>
    <cellStyle name="Style 143 4 2" xfId="5315"/>
    <cellStyle name="Style 143 4 2 2" xfId="15635"/>
    <cellStyle name="Style 143 4 3" xfId="5316"/>
    <cellStyle name="Style 143 5" xfId="5317"/>
    <cellStyle name="Style 143 6" xfId="5318"/>
    <cellStyle name="Style 143 7" xfId="17155"/>
    <cellStyle name="Style 143_ADDON" xfId="5319"/>
    <cellStyle name="Style 148" xfId="3855"/>
    <cellStyle name="Style 148 10" xfId="5320"/>
    <cellStyle name="Style 148 11" xfId="5321"/>
    <cellStyle name="Style 148 12" xfId="5322"/>
    <cellStyle name="Style 148 2" xfId="5323"/>
    <cellStyle name="Style 148 2 2" xfId="5324"/>
    <cellStyle name="Style 148 3" xfId="5325"/>
    <cellStyle name="Style 148 3 2" xfId="5326"/>
    <cellStyle name="Style 148 3 2 2" xfId="5327"/>
    <cellStyle name="Style 148 3 2 3" xfId="5328"/>
    <cellStyle name="Style 148 3 3" xfId="5329"/>
    <cellStyle name="Style 148 3 3 2" xfId="5330"/>
    <cellStyle name="Style 148 3 3 2 2" xfId="5331"/>
    <cellStyle name="Style 148 3 3 3" xfId="5332"/>
    <cellStyle name="Style 148 3 3 3 2" xfId="5333"/>
    <cellStyle name="Style 148 3 3 3 3" xfId="5334"/>
    <cellStyle name="Style 148 3 3 4" xfId="5335"/>
    <cellStyle name="Style 148 3 3 4 2" xfId="5336"/>
    <cellStyle name="Style 148 3 3 5" xfId="5337"/>
    <cellStyle name="Style 148 3 4" xfId="5338"/>
    <cellStyle name="Style 148 3 4 2" xfId="15783"/>
    <cellStyle name="Style 148 3 5" xfId="5339"/>
    <cellStyle name="Style 148 4" xfId="5340"/>
    <cellStyle name="Style 148 4 2" xfId="5341"/>
    <cellStyle name="Style 148 4 2 2" xfId="5342"/>
    <cellStyle name="Style 148 4 2 2 2" xfId="5343"/>
    <cellStyle name="Style 148 4 2 3" xfId="5344"/>
    <cellStyle name="Style 148 4 2 3 2" xfId="5345"/>
    <cellStyle name="Style 148 4 2 3 3" xfId="5346"/>
    <cellStyle name="Style 148 4 2 4" xfId="5347"/>
    <cellStyle name="Style 148 4 2 4 2" xfId="5348"/>
    <cellStyle name="Style 148 4 2 5" xfId="5349"/>
    <cellStyle name="Style 148 4 3" xfId="5350"/>
    <cellStyle name="Style 148 4 3 2" xfId="5351"/>
    <cellStyle name="Style 148 4 4" xfId="5352"/>
    <cellStyle name="Style 148 4 4 2" xfId="24"/>
    <cellStyle name="Style 148 4 5" xfId="5353"/>
    <cellStyle name="Style 148 5" xfId="5354"/>
    <cellStyle name="Style 148 5 2" xfId="5355"/>
    <cellStyle name="Style 148 5 2 2" xfId="5356"/>
    <cellStyle name="Style 148 5 2 2 2" xfId="5357"/>
    <cellStyle name="Style 148 5 2 3" xfId="5358"/>
    <cellStyle name="Style 148 5 2 3 2" xfId="5359"/>
    <cellStyle name="Style 148 5 2 3 3" xfId="5360"/>
    <cellStyle name="Style 148 5 2 4" xfId="5361"/>
    <cellStyle name="Style 148 5 2 4 2" xfId="16286"/>
    <cellStyle name="Style 148 5 2 5" xfId="5362"/>
    <cellStyle name="Style 148 5 3" xfId="5363"/>
    <cellStyle name="Style 148 5 3 2" xfId="5364"/>
    <cellStyle name="Style 148 5 4" xfId="5365"/>
    <cellStyle name="Style 148 5 5" xfId="5366"/>
    <cellStyle name="Style 148 6" xfId="5367"/>
    <cellStyle name="Style 148 6 2" xfId="5368"/>
    <cellStyle name="Style 148 6 2 2" xfId="5369"/>
    <cellStyle name="Style 148 6 3" xfId="5370"/>
    <cellStyle name="Style 148 6 3 2" xfId="5371"/>
    <cellStyle name="Style 148 6 3 3" xfId="5372"/>
    <cellStyle name="Style 148 6 4" xfId="5373"/>
    <cellStyle name="Style 148 6 4 2" xfId="5374"/>
    <cellStyle name="Style 148 6 5" xfId="5375"/>
    <cellStyle name="Style 148 7" xfId="5376"/>
    <cellStyle name="Style 148 7 2" xfId="5377"/>
    <cellStyle name="Style 148 7 3" xfId="5378"/>
    <cellStyle name="Style 148 8" xfId="5379"/>
    <cellStyle name="Style 148 8 2" xfId="16255"/>
    <cellStyle name="Style 148 8 3" xfId="17157"/>
    <cellStyle name="Style 148 9" xfId="5380"/>
    <cellStyle name="Style 148_ADDON" xfId="5381"/>
    <cellStyle name="Style 149" xfId="3856"/>
    <cellStyle name="Style 149 2" xfId="5382"/>
    <cellStyle name="Style 149 3" xfId="5383"/>
    <cellStyle name="Style 149 3 2" xfId="5384"/>
    <cellStyle name="Style 149 3 3" xfId="5385"/>
    <cellStyle name="Style 149 3 3 2" xfId="5386"/>
    <cellStyle name="Style 149 3 3 3" xfId="16613"/>
    <cellStyle name="Style 149 3 4" xfId="5387"/>
    <cellStyle name="Style 149 3 4 2" xfId="16341"/>
    <cellStyle name="Style 149 4" xfId="5388"/>
    <cellStyle name="Style 149 4 2" xfId="5389"/>
    <cellStyle name="Style 149 4 3" xfId="15480"/>
    <cellStyle name="Style 149 5" xfId="5390"/>
    <cellStyle name="Style 149 5 2" xfId="15615"/>
    <cellStyle name="Style 149 6" xfId="5391"/>
    <cellStyle name="Style 149 7" xfId="5392"/>
    <cellStyle name="Style 149_ADDON" xfId="5393"/>
    <cellStyle name="Style 150" xfId="3857"/>
    <cellStyle name="Style 150 2" xfId="5394"/>
    <cellStyle name="Style 150 2 2" xfId="5395"/>
    <cellStyle name="Style 150 2 2 2" xfId="5396"/>
    <cellStyle name="Style 150 2 2 2 2" xfId="15485"/>
    <cellStyle name="Style 150 2 2 3" xfId="5397"/>
    <cellStyle name="Style 150 2 3" xfId="5398"/>
    <cellStyle name="Style 150 2 3 2" xfId="15782"/>
    <cellStyle name="Style 150 2 4" xfId="5399"/>
    <cellStyle name="Style 150 2 5" xfId="5400"/>
    <cellStyle name="Style 150 3" xfId="5401"/>
    <cellStyle name="Style 150 3 2" xfId="5402"/>
    <cellStyle name="Style 150 3 2 2" xfId="5403"/>
    <cellStyle name="Style 150 3 2 2 2" xfId="16711"/>
    <cellStyle name="Style 150 3 2 3" xfId="5404"/>
    <cellStyle name="Style 150 3 3" xfId="5405"/>
    <cellStyle name="Style 150 3 3 2" xfId="5406"/>
    <cellStyle name="Style 150 3 3 2 2" xfId="15805"/>
    <cellStyle name="Style 150 3 3 3" xfId="5407"/>
    <cellStyle name="Style 150 3 4" xfId="5408"/>
    <cellStyle name="Style 150 3 4 2" xfId="5409"/>
    <cellStyle name="Style 150 3 5" xfId="5410"/>
    <cellStyle name="Style 150 4" xfId="5411"/>
    <cellStyle name="Style 150 4 2" xfId="5412"/>
    <cellStyle name="Style 150 4 2 2" xfId="15479"/>
    <cellStyle name="Style 150 4 3" xfId="5413"/>
    <cellStyle name="Style 150 5" xfId="5414"/>
    <cellStyle name="Style 150 6" xfId="5415"/>
    <cellStyle name="Style 150 7" xfId="16433"/>
    <cellStyle name="Style 150_ADDON" xfId="5416"/>
    <cellStyle name="Style 151" xfId="3858"/>
    <cellStyle name="Style 151 2" xfId="5417"/>
    <cellStyle name="Style 151 3" xfId="5418"/>
    <cellStyle name="Style 151 3 2" xfId="5419"/>
    <cellStyle name="Style 151 3 3" xfId="5420"/>
    <cellStyle name="Style 151 3 3 2" xfId="5421"/>
    <cellStyle name="Style 151 3 3 3" xfId="17068"/>
    <cellStyle name="Style 151 3 4" xfId="5422"/>
    <cellStyle name="Style 151 3 4 2" xfId="16803"/>
    <cellStyle name="Style 151 4" xfId="5423"/>
    <cellStyle name="Style 151 4 2" xfId="5424"/>
    <cellStyle name="Style 151 4 3" xfId="15746"/>
    <cellStyle name="Style 151 5" xfId="5425"/>
    <cellStyle name="Style 151 5 2" xfId="16249"/>
    <cellStyle name="Style 151 6" xfId="5426"/>
    <cellStyle name="Style 151 7" xfId="5427"/>
    <cellStyle name="Style 151_ADDON" xfId="5428"/>
    <cellStyle name="Style 152" xfId="3859"/>
    <cellStyle name="Style 152 10" xfId="5429"/>
    <cellStyle name="Style 152 11" xfId="5430"/>
    <cellStyle name="Style 152 12" xfId="5431"/>
    <cellStyle name="Style 152 2" xfId="5432"/>
    <cellStyle name="Style 152 2 2" xfId="5433"/>
    <cellStyle name="Style 152 3" xfId="5434"/>
    <cellStyle name="Style 152 3 2" xfId="5435"/>
    <cellStyle name="Style 152 3 2 2" xfId="5436"/>
    <cellStyle name="Style 152 3 2 3" xfId="5437"/>
    <cellStyle name="Style 152 3 3" xfId="5438"/>
    <cellStyle name="Style 152 3 3 2" xfId="5439"/>
    <cellStyle name="Style 152 3 3 2 2" xfId="5440"/>
    <cellStyle name="Style 152 3 3 3" xfId="5441"/>
    <cellStyle name="Style 152 3 3 3 2" xfId="5442"/>
    <cellStyle name="Style 152 3 3 3 3" xfId="5443"/>
    <cellStyle name="Style 152 3 3 4" xfId="5444"/>
    <cellStyle name="Style 152 3 3 4 2" xfId="5445"/>
    <cellStyle name="Style 152 3 3 5" xfId="5446"/>
    <cellStyle name="Style 152 3 4" xfId="5447"/>
    <cellStyle name="Style 152 3 4 2" xfId="15745"/>
    <cellStyle name="Style 152 3 5" xfId="5448"/>
    <cellStyle name="Style 152 4" xfId="5449"/>
    <cellStyle name="Style 152 4 2" xfId="5450"/>
    <cellStyle name="Style 152 4 2 2" xfId="5451"/>
    <cellStyle name="Style 152 4 2 2 2" xfId="5452"/>
    <cellStyle name="Style 152 4 2 3" xfId="5453"/>
    <cellStyle name="Style 152 4 2 3 2" xfId="5454"/>
    <cellStyle name="Style 152 4 2 3 3" xfId="5455"/>
    <cellStyle name="Style 152 4 2 4" xfId="5456"/>
    <cellStyle name="Style 152 4 2 4 2" xfId="5457"/>
    <cellStyle name="Style 152 4 2 5" xfId="5458"/>
    <cellStyle name="Style 152 4 3" xfId="5459"/>
    <cellStyle name="Style 152 4 3 2" xfId="5460"/>
    <cellStyle name="Style 152 4 4" xfId="5461"/>
    <cellStyle name="Style 152 4 4 2" xfId="15744"/>
    <cellStyle name="Style 152 4 5" xfId="5462"/>
    <cellStyle name="Style 152 5" xfId="5463"/>
    <cellStyle name="Style 152 5 2" xfId="5464"/>
    <cellStyle name="Style 152 5 2 2" xfId="5465"/>
    <cellStyle name="Style 152 5 2 2 2" xfId="5466"/>
    <cellStyle name="Style 152 5 2 3" xfId="5467"/>
    <cellStyle name="Style 152 5 2 3 2" xfId="5468"/>
    <cellStyle name="Style 152 5 2 3 3" xfId="5469"/>
    <cellStyle name="Style 152 5 2 4" xfId="5470"/>
    <cellStyle name="Style 152 5 2 4 2" xfId="15743"/>
    <cellStyle name="Style 152 5 2 5" xfId="5471"/>
    <cellStyle name="Style 152 5 3" xfId="5472"/>
    <cellStyle name="Style 152 5 3 2" xfId="5473"/>
    <cellStyle name="Style 152 5 4" xfId="5474"/>
    <cellStyle name="Style 152 5 5" xfId="5475"/>
    <cellStyle name="Style 152 6" xfId="5476"/>
    <cellStyle name="Style 152 6 2" xfId="5477"/>
    <cellStyle name="Style 152 6 2 2" xfId="5478"/>
    <cellStyle name="Style 152 6 3" xfId="5479"/>
    <cellStyle name="Style 152 6 3 2" xfId="5480"/>
    <cellStyle name="Style 152 6 3 3" xfId="5481"/>
    <cellStyle name="Style 152 6 4" xfId="5482"/>
    <cellStyle name="Style 152 6 4 2" xfId="5483"/>
    <cellStyle name="Style 152 6 5" xfId="5484"/>
    <cellStyle name="Style 152 7" xfId="5485"/>
    <cellStyle name="Style 152 7 2" xfId="5486"/>
    <cellStyle name="Style 152 7 3" xfId="5487"/>
    <cellStyle name="Style 152 8" xfId="5488"/>
    <cellStyle name="Style 152 8 2" xfId="15742"/>
    <cellStyle name="Style 152 8 3" xfId="15741"/>
    <cellStyle name="Style 152 9" xfId="5489"/>
    <cellStyle name="Style 152_ADDON" xfId="5490"/>
    <cellStyle name="Style 153" xfId="3860"/>
    <cellStyle name="Style 153 2" xfId="5491"/>
    <cellStyle name="Style 153 2 2" xfId="5492"/>
    <cellStyle name="Style 153 2 2 2" xfId="5493"/>
    <cellStyle name="Style 153 2 2 2 2" xfId="15740"/>
    <cellStyle name="Style 153 2 2 3" xfId="5494"/>
    <cellStyle name="Style 153 2 3" xfId="5495"/>
    <cellStyle name="Style 153 2 3 2" xfId="15739"/>
    <cellStyle name="Style 153 2 4" xfId="5496"/>
    <cellStyle name="Style 153 2 5" xfId="5497"/>
    <cellStyle name="Style 153 3" xfId="5498"/>
    <cellStyle name="Style 153 3 2" xfId="5499"/>
    <cellStyle name="Style 153 3 2 2" xfId="5500"/>
    <cellStyle name="Style 153 3 2 2 2" xfId="15738"/>
    <cellStyle name="Style 153 3 2 3" xfId="5501"/>
    <cellStyle name="Style 153 3 3" xfId="5502"/>
    <cellStyle name="Style 153 3 3 2" xfId="5503"/>
    <cellStyle name="Style 153 3 3 2 2" xfId="15737"/>
    <cellStyle name="Style 153 3 3 3" xfId="5504"/>
    <cellStyle name="Style 153 3 4" xfId="5505"/>
    <cellStyle name="Style 153 3 4 2" xfId="5506"/>
    <cellStyle name="Style 153 3 5" xfId="5507"/>
    <cellStyle name="Style 153 4" xfId="5508"/>
    <cellStyle name="Style 153 4 2" xfId="5509"/>
    <cellStyle name="Style 153 4 2 2" xfId="15736"/>
    <cellStyle name="Style 153 4 3" xfId="5510"/>
    <cellStyle name="Style 153 5" xfId="5511"/>
    <cellStyle name="Style 153 6" xfId="5512"/>
    <cellStyle name="Style 153 7" xfId="15735"/>
    <cellStyle name="Style 153_ADDON" xfId="5513"/>
    <cellStyle name="Style 154" xfId="3861"/>
    <cellStyle name="Style 154 2" xfId="5514"/>
    <cellStyle name="Style 154 2 2" xfId="5515"/>
    <cellStyle name="Style 154 2 2 2" xfId="5516"/>
    <cellStyle name="Style 154 2 2 2 2" xfId="15734"/>
    <cellStyle name="Style 154 2 2 3" xfId="5517"/>
    <cellStyle name="Style 154 2 3" xfId="5518"/>
    <cellStyle name="Style 154 2 3 2" xfId="15733"/>
    <cellStyle name="Style 154 2 4" xfId="5519"/>
    <cellStyle name="Style 154 2 5" xfId="5520"/>
    <cellStyle name="Style 154 3" xfId="5521"/>
    <cellStyle name="Style 154 3 2" xfId="5522"/>
    <cellStyle name="Style 154 3 2 2" xfId="5523"/>
    <cellStyle name="Style 154 3 2 2 2" xfId="15732"/>
    <cellStyle name="Style 154 3 2 3" xfId="5524"/>
    <cellStyle name="Style 154 3 3" xfId="5525"/>
    <cellStyle name="Style 154 3 3 2" xfId="5526"/>
    <cellStyle name="Style 154 3 3 2 2" xfId="15731"/>
    <cellStyle name="Style 154 3 3 3" xfId="5527"/>
    <cellStyle name="Style 154 3 4" xfId="5528"/>
    <cellStyle name="Style 154 3 4 2" xfId="5529"/>
    <cellStyle name="Style 154 3 5" xfId="5530"/>
    <cellStyle name="Style 154 4" xfId="5531"/>
    <cellStyle name="Style 154 4 2" xfId="5532"/>
    <cellStyle name="Style 154 4 2 2" xfId="15730"/>
    <cellStyle name="Style 154 4 3" xfId="5533"/>
    <cellStyle name="Style 154 5" xfId="5534"/>
    <cellStyle name="Style 154 6" xfId="5535"/>
    <cellStyle name="Style 154 7" xfId="15729"/>
    <cellStyle name="Style 154_ADDON" xfId="5536"/>
    <cellStyle name="Style 159" xfId="3862"/>
    <cellStyle name="Style 159 10" xfId="5537"/>
    <cellStyle name="Style 159 11" xfId="5538"/>
    <cellStyle name="Style 159 12" xfId="5539"/>
    <cellStyle name="Style 159 2" xfId="5540"/>
    <cellStyle name="Style 159 2 2" xfId="5541"/>
    <cellStyle name="Style 159 3" xfId="5542"/>
    <cellStyle name="Style 159 3 2" xfId="5543"/>
    <cellStyle name="Style 159 3 2 2" xfId="5544"/>
    <cellStyle name="Style 159 3 2 3" xfId="5545"/>
    <cellStyle name="Style 159 3 3" xfId="5546"/>
    <cellStyle name="Style 159 3 3 2" xfId="5547"/>
    <cellStyle name="Style 159 3 3 2 2" xfId="5548"/>
    <cellStyle name="Style 159 3 3 3" xfId="5549"/>
    <cellStyle name="Style 159 3 3 3 2" xfId="5550"/>
    <cellStyle name="Style 159 3 3 3 3" xfId="5551"/>
    <cellStyle name="Style 159 3 3 4" xfId="5552"/>
    <cellStyle name="Style 159 3 3 4 2" xfId="5553"/>
    <cellStyle name="Style 159 3 3 5" xfId="5554"/>
    <cellStyle name="Style 159 3 4" xfId="5555"/>
    <cellStyle name="Style 159 3 4 2" xfId="15728"/>
    <cellStyle name="Style 159 3 5" xfId="5556"/>
    <cellStyle name="Style 159 4" xfId="5557"/>
    <cellStyle name="Style 159 4 2" xfId="5558"/>
    <cellStyle name="Style 159 4 2 2" xfId="5559"/>
    <cellStyle name="Style 159 4 2 2 2" xfId="5560"/>
    <cellStyle name="Style 159 4 2 3" xfId="5561"/>
    <cellStyle name="Style 159 4 2 3 2" xfId="5562"/>
    <cellStyle name="Style 159 4 2 3 3" xfId="5563"/>
    <cellStyle name="Style 159 4 2 4" xfId="5564"/>
    <cellStyle name="Style 159 4 2 4 2" xfId="5565"/>
    <cellStyle name="Style 159 4 2 5" xfId="5566"/>
    <cellStyle name="Style 159 4 3" xfId="5567"/>
    <cellStyle name="Style 159 4 3 2" xfId="5568"/>
    <cellStyle name="Style 159 4 4" xfId="5569"/>
    <cellStyle name="Style 159 4 4 2" xfId="15727"/>
    <cellStyle name="Style 159 4 5" xfId="5570"/>
    <cellStyle name="Style 159 5" xfId="5571"/>
    <cellStyle name="Style 159 5 2" xfId="5572"/>
    <cellStyle name="Style 159 5 2 2" xfId="5573"/>
    <cellStyle name="Style 159 5 2 2 2" xfId="5574"/>
    <cellStyle name="Style 159 5 2 3" xfId="5575"/>
    <cellStyle name="Style 159 5 2 3 2" xfId="5576"/>
    <cellStyle name="Style 159 5 2 3 3" xfId="5577"/>
    <cellStyle name="Style 159 5 2 4" xfId="5578"/>
    <cellStyle name="Style 159 5 2 4 2" xfId="15726"/>
    <cellStyle name="Style 159 5 2 5" xfId="5579"/>
    <cellStyle name="Style 159 5 3" xfId="5580"/>
    <cellStyle name="Style 159 5 3 2" xfId="5581"/>
    <cellStyle name="Style 159 5 4" xfId="5582"/>
    <cellStyle name="Style 159 5 5" xfId="5583"/>
    <cellStyle name="Style 159 6" xfId="5584"/>
    <cellStyle name="Style 159 6 2" xfId="5585"/>
    <cellStyle name="Style 159 6 2 2" xfId="5586"/>
    <cellStyle name="Style 159 6 3" xfId="5587"/>
    <cellStyle name="Style 159 6 3 2" xfId="5588"/>
    <cellStyle name="Style 159 6 3 3" xfId="5589"/>
    <cellStyle name="Style 159 6 4" xfId="5590"/>
    <cellStyle name="Style 159 6 4 2" xfId="5591"/>
    <cellStyle name="Style 159 6 5" xfId="5592"/>
    <cellStyle name="Style 159 7" xfId="5593"/>
    <cellStyle name="Style 159 7 2" xfId="5594"/>
    <cellStyle name="Style 159 7 3" xfId="5595"/>
    <cellStyle name="Style 159 8" xfId="5596"/>
    <cellStyle name="Style 159 8 2" xfId="15725"/>
    <cellStyle name="Style 159 8 3" xfId="15724"/>
    <cellStyle name="Style 159 9" xfId="5597"/>
    <cellStyle name="Style 159_ADDON" xfId="5598"/>
    <cellStyle name="Style 160" xfId="3863"/>
    <cellStyle name="Style 160 2" xfId="5599"/>
    <cellStyle name="Style 160 3" xfId="5600"/>
    <cellStyle name="Style 160 3 2" xfId="5601"/>
    <cellStyle name="Style 160 3 3" xfId="5602"/>
    <cellStyle name="Style 160 3 3 2" xfId="5603"/>
    <cellStyle name="Style 160 3 3 3" xfId="15723"/>
    <cellStyle name="Style 160 3 4" xfId="5604"/>
    <cellStyle name="Style 160 3 4 2" xfId="15722"/>
    <cellStyle name="Style 160 4" xfId="5605"/>
    <cellStyle name="Style 160 4 2" xfId="5606"/>
    <cellStyle name="Style 160 4 3" xfId="15721"/>
    <cellStyle name="Style 160 5" xfId="5607"/>
    <cellStyle name="Style 160 5 2" xfId="15720"/>
    <cellStyle name="Style 160 6" xfId="5608"/>
    <cellStyle name="Style 160 7" xfId="5609"/>
    <cellStyle name="Style 160_ADDON" xfId="5610"/>
    <cellStyle name="Style 161" xfId="3864"/>
    <cellStyle name="Style 161 2" xfId="5611"/>
    <cellStyle name="Style 161 2 2" xfId="5612"/>
    <cellStyle name="Style 161 2 2 2" xfId="5613"/>
    <cellStyle name="Style 161 2 2 2 2" xfId="15719"/>
    <cellStyle name="Style 161 2 2 3" xfId="5614"/>
    <cellStyle name="Style 161 2 3" xfId="5615"/>
    <cellStyle name="Style 161 2 3 2" xfId="15718"/>
    <cellStyle name="Style 161 2 4" xfId="5616"/>
    <cellStyle name="Style 161 2 5" xfId="5617"/>
    <cellStyle name="Style 161 3" xfId="5618"/>
    <cellStyle name="Style 161 3 2" xfId="5619"/>
    <cellStyle name="Style 161 3 2 2" xfId="5620"/>
    <cellStyle name="Style 161 3 2 2 2" xfId="15717"/>
    <cellStyle name="Style 161 3 2 3" xfId="5621"/>
    <cellStyle name="Style 161 3 3" xfId="5622"/>
    <cellStyle name="Style 161 3 3 2" xfId="5623"/>
    <cellStyle name="Style 161 3 3 2 2" xfId="15716"/>
    <cellStyle name="Style 161 3 3 3" xfId="5624"/>
    <cellStyle name="Style 161 3 4" xfId="5625"/>
    <cellStyle name="Style 161 3 4 2" xfId="5626"/>
    <cellStyle name="Style 161 3 5" xfId="5627"/>
    <cellStyle name="Style 161 4" xfId="5628"/>
    <cellStyle name="Style 161 4 2" xfId="5629"/>
    <cellStyle name="Style 161 4 2 2" xfId="15715"/>
    <cellStyle name="Style 161 4 3" xfId="5630"/>
    <cellStyle name="Style 161 5" xfId="5631"/>
    <cellStyle name="Style 161 6" xfId="5632"/>
    <cellStyle name="Style 161 7" xfId="15714"/>
    <cellStyle name="Style 161_ADDON" xfId="5633"/>
    <cellStyle name="Style 162" xfId="3865"/>
    <cellStyle name="Style 162 2" xfId="5634"/>
    <cellStyle name="Style 162 3" xfId="5635"/>
    <cellStyle name="Style 162 3 2" xfId="5636"/>
    <cellStyle name="Style 162 3 3" xfId="5637"/>
    <cellStyle name="Style 162 3 3 2" xfId="5638"/>
    <cellStyle name="Style 162 3 3 3" xfId="15713"/>
    <cellStyle name="Style 162 3 4" xfId="5639"/>
    <cellStyle name="Style 162 3 4 2" xfId="15712"/>
    <cellStyle name="Style 162 4" xfId="5640"/>
    <cellStyle name="Style 162 4 2" xfId="5641"/>
    <cellStyle name="Style 162 4 3" xfId="15711"/>
    <cellStyle name="Style 162 5" xfId="5642"/>
    <cellStyle name="Style 162 5 2" xfId="15710"/>
    <cellStyle name="Style 162 6" xfId="5643"/>
    <cellStyle name="Style 162 7" xfId="5644"/>
    <cellStyle name="Style 162_ADDON" xfId="5645"/>
    <cellStyle name="Style 163" xfId="3866"/>
    <cellStyle name="Style 163 10" xfId="5646"/>
    <cellStyle name="Style 163 11" xfId="5647"/>
    <cellStyle name="Style 163 12" xfId="5648"/>
    <cellStyle name="Style 163 2" xfId="5649"/>
    <cellStyle name="Style 163 2 2" xfId="5650"/>
    <cellStyle name="Style 163 3" xfId="5651"/>
    <cellStyle name="Style 163 3 2" xfId="5652"/>
    <cellStyle name="Style 163 3 2 2" xfId="5653"/>
    <cellStyle name="Style 163 3 2 3" xfId="5654"/>
    <cellStyle name="Style 163 3 3" xfId="5655"/>
    <cellStyle name="Style 163 3 3 2" xfId="5656"/>
    <cellStyle name="Style 163 3 3 2 2" xfId="5657"/>
    <cellStyle name="Style 163 3 3 3" xfId="5658"/>
    <cellStyle name="Style 163 3 3 3 2" xfId="5659"/>
    <cellStyle name="Style 163 3 3 3 3" xfId="5660"/>
    <cellStyle name="Style 163 3 3 4" xfId="5661"/>
    <cellStyle name="Style 163 3 3 4 2" xfId="5662"/>
    <cellStyle name="Style 163 3 3 5" xfId="5663"/>
    <cellStyle name="Style 163 3 4" xfId="5664"/>
    <cellStyle name="Style 163 3 4 2" xfId="15709"/>
    <cellStyle name="Style 163 3 5" xfId="5665"/>
    <cellStyle name="Style 163 4" xfId="5666"/>
    <cellStyle name="Style 163 4 2" xfId="5667"/>
    <cellStyle name="Style 163 4 2 2" xfId="5668"/>
    <cellStyle name="Style 163 4 2 2 2" xfId="5669"/>
    <cellStyle name="Style 163 4 2 3" xfId="5670"/>
    <cellStyle name="Style 163 4 2 3 2" xfId="5671"/>
    <cellStyle name="Style 163 4 2 3 3" xfId="5672"/>
    <cellStyle name="Style 163 4 2 4" xfId="5673"/>
    <cellStyle name="Style 163 4 2 4 2" xfId="5674"/>
    <cellStyle name="Style 163 4 2 5" xfId="5675"/>
    <cellStyle name="Style 163 4 3" xfId="5676"/>
    <cellStyle name="Style 163 4 3 2" xfId="5677"/>
    <cellStyle name="Style 163 4 4" xfId="5678"/>
    <cellStyle name="Style 163 4 4 2" xfId="15708"/>
    <cellStyle name="Style 163 4 5" xfId="5679"/>
    <cellStyle name="Style 163 5" xfId="5680"/>
    <cellStyle name="Style 163 5 2" xfId="5681"/>
    <cellStyle name="Style 163 5 2 2" xfId="5682"/>
    <cellStyle name="Style 163 5 2 2 2" xfId="5683"/>
    <cellStyle name="Style 163 5 2 3" xfId="5684"/>
    <cellStyle name="Style 163 5 2 3 2" xfId="5685"/>
    <cellStyle name="Style 163 5 2 3 3" xfId="5686"/>
    <cellStyle name="Style 163 5 2 4" xfId="5687"/>
    <cellStyle name="Style 163 5 2 4 2" xfId="15707"/>
    <cellStyle name="Style 163 5 2 5" xfId="5688"/>
    <cellStyle name="Style 163 5 3" xfId="5689"/>
    <cellStyle name="Style 163 5 3 2" xfId="5690"/>
    <cellStyle name="Style 163 5 4" xfId="5691"/>
    <cellStyle name="Style 163 5 5" xfId="5692"/>
    <cellStyle name="Style 163 6" xfId="5693"/>
    <cellStyle name="Style 163 6 2" xfId="5694"/>
    <cellStyle name="Style 163 6 2 2" xfId="5695"/>
    <cellStyle name="Style 163 6 3" xfId="5696"/>
    <cellStyle name="Style 163 6 3 2" xfId="5697"/>
    <cellStyle name="Style 163 6 3 3" xfId="5698"/>
    <cellStyle name="Style 163 6 4" xfId="5699"/>
    <cellStyle name="Style 163 6 4 2" xfId="5700"/>
    <cellStyle name="Style 163 6 5" xfId="5701"/>
    <cellStyle name="Style 163 7" xfId="5702"/>
    <cellStyle name="Style 163 7 2" xfId="5703"/>
    <cellStyle name="Style 163 7 3" xfId="5704"/>
    <cellStyle name="Style 163 8" xfId="5705"/>
    <cellStyle name="Style 163 8 2" xfId="15706"/>
    <cellStyle name="Style 163 8 3" xfId="15705"/>
    <cellStyle name="Style 163 9" xfId="5706"/>
    <cellStyle name="Style 163_ADDON" xfId="5707"/>
    <cellStyle name="Style 164" xfId="3867"/>
    <cellStyle name="Style 164 2" xfId="5708"/>
    <cellStyle name="Style 164 2 2" xfId="5709"/>
    <cellStyle name="Style 164 2 2 2" xfId="5710"/>
    <cellStyle name="Style 164 2 2 2 2" xfId="15704"/>
    <cellStyle name="Style 164 2 2 3" xfId="5711"/>
    <cellStyle name="Style 164 2 3" xfId="5712"/>
    <cellStyle name="Style 164 2 3 2" xfId="15703"/>
    <cellStyle name="Style 164 2 4" xfId="5713"/>
    <cellStyle name="Style 164 2 5" xfId="5714"/>
    <cellStyle name="Style 164 3" xfId="5715"/>
    <cellStyle name="Style 164 3 2" xfId="5716"/>
    <cellStyle name="Style 164 3 2 2" xfId="5717"/>
    <cellStyle name="Style 164 3 2 2 2" xfId="15702"/>
    <cellStyle name="Style 164 3 2 3" xfId="5718"/>
    <cellStyle name="Style 164 3 3" xfId="5719"/>
    <cellStyle name="Style 164 3 3 2" xfId="5720"/>
    <cellStyle name="Style 164 3 3 2 2" xfId="15701"/>
    <cellStyle name="Style 164 3 3 3" xfId="5721"/>
    <cellStyle name="Style 164 3 4" xfId="5722"/>
    <cellStyle name="Style 164 3 4 2" xfId="5723"/>
    <cellStyle name="Style 164 3 5" xfId="5724"/>
    <cellStyle name="Style 164 4" xfId="5725"/>
    <cellStyle name="Style 164 4 2" xfId="5726"/>
    <cellStyle name="Style 164 4 2 2" xfId="15700"/>
    <cellStyle name="Style 164 4 3" xfId="5727"/>
    <cellStyle name="Style 164 5" xfId="5728"/>
    <cellStyle name="Style 164 6" xfId="5729"/>
    <cellStyle name="Style 164 7" xfId="15699"/>
    <cellStyle name="Style 164_ADDON" xfId="5730"/>
    <cellStyle name="Style 165" xfId="3868"/>
    <cellStyle name="Style 165 2" xfId="5731"/>
    <cellStyle name="Style 165 2 2" xfId="5732"/>
    <cellStyle name="Style 165 2 2 2" xfId="5733"/>
    <cellStyle name="Style 165 2 2 2 2" xfId="15698"/>
    <cellStyle name="Style 165 2 2 3" xfId="5734"/>
    <cellStyle name="Style 165 2 3" xfId="5735"/>
    <cellStyle name="Style 165 2 3 2" xfId="15697"/>
    <cellStyle name="Style 165 2 4" xfId="5736"/>
    <cellStyle name="Style 165 2 5" xfId="5737"/>
    <cellStyle name="Style 165 3" xfId="5738"/>
    <cellStyle name="Style 165 3 2" xfId="5739"/>
    <cellStyle name="Style 165 3 2 2" xfId="5740"/>
    <cellStyle name="Style 165 3 2 2 2" xfId="15696"/>
    <cellStyle name="Style 165 3 2 3" xfId="5741"/>
    <cellStyle name="Style 165 3 3" xfId="5742"/>
    <cellStyle name="Style 165 3 3 2" xfId="5743"/>
    <cellStyle name="Style 165 3 3 2 2" xfId="15695"/>
    <cellStyle name="Style 165 3 3 3" xfId="5744"/>
    <cellStyle name="Style 165 3 4" xfId="5745"/>
    <cellStyle name="Style 165 3 4 2" xfId="5746"/>
    <cellStyle name="Style 165 3 5" xfId="5747"/>
    <cellStyle name="Style 165 4" xfId="5748"/>
    <cellStyle name="Style 165 4 2" xfId="5749"/>
    <cellStyle name="Style 165 4 2 2" xfId="15694"/>
    <cellStyle name="Style 165 4 3" xfId="5750"/>
    <cellStyle name="Style 165 5" xfId="5751"/>
    <cellStyle name="Style 165 6" xfId="5752"/>
    <cellStyle name="Style 165 7" xfId="15693"/>
    <cellStyle name="Style 165_ADDON" xfId="5753"/>
    <cellStyle name="Style 21" xfId="3869"/>
    <cellStyle name="Style 21 10" xfId="5754"/>
    <cellStyle name="Style 21 11" xfId="5755"/>
    <cellStyle name="Style 21 12" xfId="5756"/>
    <cellStyle name="Style 21 2" xfId="5757"/>
    <cellStyle name="Style 21 2 2" xfId="5758"/>
    <cellStyle name="Style 21 3" xfId="5759"/>
    <cellStyle name="Style 21 3 2" xfId="5760"/>
    <cellStyle name="Style 21 3 2 2" xfId="5761"/>
    <cellStyle name="Style 21 3 2 3" xfId="5762"/>
    <cellStyle name="Style 21 3 3" xfId="5763"/>
    <cellStyle name="Style 21 3 3 2" xfId="5764"/>
    <cellStyle name="Style 21 3 3 2 2" xfId="5765"/>
    <cellStyle name="Style 21 3 3 3" xfId="5766"/>
    <cellStyle name="Style 21 3 3 3 2" xfId="5767"/>
    <cellStyle name="Style 21 3 3 3 3" xfId="5768"/>
    <cellStyle name="Style 21 3 3 4" xfId="5769"/>
    <cellStyle name="Style 21 3 3 4 2" xfId="5770"/>
    <cellStyle name="Style 21 3 3 5" xfId="5771"/>
    <cellStyle name="Style 21 3 4" xfId="5772"/>
    <cellStyle name="Style 21 3 4 2" xfId="15692"/>
    <cellStyle name="Style 21 3 5" xfId="5773"/>
    <cellStyle name="Style 21 4" xfId="5774"/>
    <cellStyle name="Style 21 4 2" xfId="5775"/>
    <cellStyle name="Style 21 4 2 2" xfId="5776"/>
    <cellStyle name="Style 21 4 2 2 2" xfId="5777"/>
    <cellStyle name="Style 21 4 2 3" xfId="5778"/>
    <cellStyle name="Style 21 4 2 3 2" xfId="5779"/>
    <cellStyle name="Style 21 4 2 3 3" xfId="5780"/>
    <cellStyle name="Style 21 4 2 4" xfId="5781"/>
    <cellStyle name="Style 21 4 2 4 2" xfId="5782"/>
    <cellStyle name="Style 21 4 2 5" xfId="5783"/>
    <cellStyle name="Style 21 4 3" xfId="5784"/>
    <cellStyle name="Style 21 4 3 2" xfId="5785"/>
    <cellStyle name="Style 21 4 4" xfId="5786"/>
    <cellStyle name="Style 21 4 4 2" xfId="15691"/>
    <cellStyle name="Style 21 4 5" xfId="5787"/>
    <cellStyle name="Style 21 5" xfId="5788"/>
    <cellStyle name="Style 21 5 2" xfId="5789"/>
    <cellStyle name="Style 21 5 2 2" xfId="5790"/>
    <cellStyle name="Style 21 5 2 2 2" xfId="5791"/>
    <cellStyle name="Style 21 5 2 3" xfId="5792"/>
    <cellStyle name="Style 21 5 2 3 2" xfId="5793"/>
    <cellStyle name="Style 21 5 2 3 3" xfId="5794"/>
    <cellStyle name="Style 21 5 2 4" xfId="5795"/>
    <cellStyle name="Style 21 5 2 4 2" xfId="15690"/>
    <cellStyle name="Style 21 5 2 5" xfId="5796"/>
    <cellStyle name="Style 21 5 3" xfId="5797"/>
    <cellStyle name="Style 21 5 3 2" xfId="5798"/>
    <cellStyle name="Style 21 5 4" xfId="5799"/>
    <cellStyle name="Style 21 5 5" xfId="5800"/>
    <cellStyle name="Style 21 6" xfId="5801"/>
    <cellStyle name="Style 21 6 2" xfId="5802"/>
    <cellStyle name="Style 21 6 2 2" xfId="5803"/>
    <cellStyle name="Style 21 6 3" xfId="5804"/>
    <cellStyle name="Style 21 6 3 2" xfId="5805"/>
    <cellStyle name="Style 21 6 3 3" xfId="5806"/>
    <cellStyle name="Style 21 6 4" xfId="5807"/>
    <cellStyle name="Style 21 6 4 2" xfId="5808"/>
    <cellStyle name="Style 21 6 5" xfId="5809"/>
    <cellStyle name="Style 21 7" xfId="5810"/>
    <cellStyle name="Style 21 7 2" xfId="5811"/>
    <cellStyle name="Style 21 7 3" xfId="5812"/>
    <cellStyle name="Style 21 8" xfId="5813"/>
    <cellStyle name="Style 21 8 2" xfId="15689"/>
    <cellStyle name="Style 21 8 3" xfId="15688"/>
    <cellStyle name="Style 21 9" xfId="5814"/>
    <cellStyle name="Style 21_ADDON" xfId="5815"/>
    <cellStyle name="Style 22" xfId="3870"/>
    <cellStyle name="Style 22 2" xfId="5816"/>
    <cellStyle name="Style 22 3" xfId="5817"/>
    <cellStyle name="Style 22 3 2" xfId="5818"/>
    <cellStyle name="Style 22 3 3" xfId="5819"/>
    <cellStyle name="Style 22 3 3 2" xfId="5820"/>
    <cellStyle name="Style 22 3 3 3" xfId="15687"/>
    <cellStyle name="Style 22 3 4" xfId="5821"/>
    <cellStyle name="Style 22 3 4 2" xfId="15686"/>
    <cellStyle name="Style 22 4" xfId="5822"/>
    <cellStyle name="Style 22 4 2" xfId="5823"/>
    <cellStyle name="Style 22 4 3" xfId="15685"/>
    <cellStyle name="Style 22 5" xfId="5824"/>
    <cellStyle name="Style 22 5 2" xfId="15684"/>
    <cellStyle name="Style 22 6" xfId="5825"/>
    <cellStyle name="Style 22 7" xfId="5826"/>
    <cellStyle name="Style 22_ADDON" xfId="5827"/>
    <cellStyle name="Style 23" xfId="3871"/>
    <cellStyle name="Style 23 2" xfId="5828"/>
    <cellStyle name="Style 23 2 2" xfId="5829"/>
    <cellStyle name="Style 23 2 2 2" xfId="5830"/>
    <cellStyle name="Style 23 2 2 2 2" xfId="15683"/>
    <cellStyle name="Style 23 2 2 3" xfId="5831"/>
    <cellStyle name="Style 23 2 3" xfId="5832"/>
    <cellStyle name="Style 23 2 3 2" xfId="15682"/>
    <cellStyle name="Style 23 2 4" xfId="5833"/>
    <cellStyle name="Style 23 2 5" xfId="5834"/>
    <cellStyle name="Style 23 3" xfId="5835"/>
    <cellStyle name="Style 23 3 2" xfId="5836"/>
    <cellStyle name="Style 23 3 2 2" xfId="5837"/>
    <cellStyle name="Style 23 3 2 2 2" xfId="15681"/>
    <cellStyle name="Style 23 3 2 3" xfId="5838"/>
    <cellStyle name="Style 23 3 3" xfId="5839"/>
    <cellStyle name="Style 23 3 3 2" xfId="5840"/>
    <cellStyle name="Style 23 3 3 2 2" xfId="15680"/>
    <cellStyle name="Style 23 3 3 3" xfId="5841"/>
    <cellStyle name="Style 23 3 4" xfId="5842"/>
    <cellStyle name="Style 23 3 4 2" xfId="5843"/>
    <cellStyle name="Style 23 3 5" xfId="5844"/>
    <cellStyle name="Style 23 4" xfId="5845"/>
    <cellStyle name="Style 23 4 2" xfId="5846"/>
    <cellStyle name="Style 23 4 2 2" xfId="15679"/>
    <cellStyle name="Style 23 4 3" xfId="5847"/>
    <cellStyle name="Style 23 5" xfId="5848"/>
    <cellStyle name="Style 23 6" xfId="5849"/>
    <cellStyle name="Style 23 7" xfId="15678"/>
    <cellStyle name="Style 23_ADDON" xfId="5850"/>
    <cellStyle name="Style 24" xfId="3872"/>
    <cellStyle name="Style 24 2" xfId="5851"/>
    <cellStyle name="Style 24 3" xfId="5852"/>
    <cellStyle name="Style 24 3 2" xfId="5853"/>
    <cellStyle name="Style 24 3 3" xfId="5854"/>
    <cellStyle name="Style 24 3 3 2" xfId="5855"/>
    <cellStyle name="Style 24 3 3 3" xfId="15677"/>
    <cellStyle name="Style 24 3 4" xfId="5856"/>
    <cellStyle name="Style 24 3 4 2" xfId="15676"/>
    <cellStyle name="Style 24 4" xfId="5857"/>
    <cellStyle name="Style 24 4 2" xfId="5858"/>
    <cellStyle name="Style 24 4 3" xfId="15675"/>
    <cellStyle name="Style 24 5" xfId="5859"/>
    <cellStyle name="Style 24 5 2" xfId="15674"/>
    <cellStyle name="Style 24 6" xfId="5860"/>
    <cellStyle name="Style 24 7" xfId="5861"/>
    <cellStyle name="Style 24_ADDON" xfId="5862"/>
    <cellStyle name="Style 25" xfId="3873"/>
    <cellStyle name="Style 25 10" xfId="5863"/>
    <cellStyle name="Style 25 11" xfId="5864"/>
    <cellStyle name="Style 25 12" xfId="5865"/>
    <cellStyle name="Style 25 2" xfId="5866"/>
    <cellStyle name="Style 25 2 2" xfId="5867"/>
    <cellStyle name="Style 25 3" xfId="5868"/>
    <cellStyle name="Style 25 3 2" xfId="5869"/>
    <cellStyle name="Style 25 3 2 2" xfId="5870"/>
    <cellStyle name="Style 25 3 2 3" xfId="5871"/>
    <cellStyle name="Style 25 3 3" xfId="5872"/>
    <cellStyle name="Style 25 3 3 2" xfId="5873"/>
    <cellStyle name="Style 25 3 3 2 2" xfId="5874"/>
    <cellStyle name="Style 25 3 3 3" xfId="5875"/>
    <cellStyle name="Style 25 3 3 3 2" xfId="5876"/>
    <cellStyle name="Style 25 3 3 3 3" xfId="5877"/>
    <cellStyle name="Style 25 3 3 4" xfId="5878"/>
    <cellStyle name="Style 25 3 3 4 2" xfId="5879"/>
    <cellStyle name="Style 25 3 3 5" xfId="5880"/>
    <cellStyle name="Style 25 3 4" xfId="5881"/>
    <cellStyle name="Style 25 3 4 2" xfId="15673"/>
    <cellStyle name="Style 25 3 5" xfId="5882"/>
    <cellStyle name="Style 25 4" xfId="5883"/>
    <cellStyle name="Style 25 4 2" xfId="5884"/>
    <cellStyle name="Style 25 4 2 2" xfId="5885"/>
    <cellStyle name="Style 25 4 2 2 2" xfId="5886"/>
    <cellStyle name="Style 25 4 2 3" xfId="5887"/>
    <cellStyle name="Style 25 4 2 3 2" xfId="5888"/>
    <cellStyle name="Style 25 4 2 3 3" xfId="5889"/>
    <cellStyle name="Style 25 4 2 4" xfId="5890"/>
    <cellStyle name="Style 25 4 2 4 2" xfId="5891"/>
    <cellStyle name="Style 25 4 2 5" xfId="5892"/>
    <cellStyle name="Style 25 4 3" xfId="5893"/>
    <cellStyle name="Style 25 4 3 2" xfId="5894"/>
    <cellStyle name="Style 25 4 4" xfId="5895"/>
    <cellStyle name="Style 25 4 4 2" xfId="15672"/>
    <cellStyle name="Style 25 4 5" xfId="5896"/>
    <cellStyle name="Style 25 5" xfId="5897"/>
    <cellStyle name="Style 25 5 2" xfId="5898"/>
    <cellStyle name="Style 25 5 2 2" xfId="5899"/>
    <cellStyle name="Style 25 5 2 2 2" xfId="5900"/>
    <cellStyle name="Style 25 5 2 3" xfId="5901"/>
    <cellStyle name="Style 25 5 2 3 2" xfId="5902"/>
    <cellStyle name="Style 25 5 2 3 3" xfId="5903"/>
    <cellStyle name="Style 25 5 2 4" xfId="5904"/>
    <cellStyle name="Style 25 5 2 4 2" xfId="15671"/>
    <cellStyle name="Style 25 5 2 5" xfId="5905"/>
    <cellStyle name="Style 25 5 3" xfId="5906"/>
    <cellStyle name="Style 25 5 3 2" xfId="5907"/>
    <cellStyle name="Style 25 5 4" xfId="5908"/>
    <cellStyle name="Style 25 5 5" xfId="5909"/>
    <cellStyle name="Style 25 6" xfId="5910"/>
    <cellStyle name="Style 25 6 2" xfId="5911"/>
    <cellStyle name="Style 25 6 2 2" xfId="5912"/>
    <cellStyle name="Style 25 6 3" xfId="5913"/>
    <cellStyle name="Style 25 6 3 2" xfId="5914"/>
    <cellStyle name="Style 25 6 3 3" xfId="5915"/>
    <cellStyle name="Style 25 6 4" xfId="5916"/>
    <cellStyle name="Style 25 6 4 2" xfId="5917"/>
    <cellStyle name="Style 25 6 5" xfId="5918"/>
    <cellStyle name="Style 25 7" xfId="5919"/>
    <cellStyle name="Style 25 7 2" xfId="5920"/>
    <cellStyle name="Style 25 7 3" xfId="5921"/>
    <cellStyle name="Style 25 8" xfId="5922"/>
    <cellStyle name="Style 25 8 2" xfId="15670"/>
    <cellStyle name="Style 25 8 3" xfId="15669"/>
    <cellStyle name="Style 25 9" xfId="5923"/>
    <cellStyle name="Style 25_ADDON" xfId="5924"/>
    <cellStyle name="Style 26" xfId="3874"/>
    <cellStyle name="Style 26 2" xfId="5925"/>
    <cellStyle name="Style 26 2 2" xfId="5926"/>
    <cellStyle name="Style 26 2 2 2" xfId="5927"/>
    <cellStyle name="Style 26 2 2 2 2" xfId="15668"/>
    <cellStyle name="Style 26 2 2 3" xfId="5928"/>
    <cellStyle name="Style 26 2 3" xfId="5929"/>
    <cellStyle name="Style 26 2 3 2" xfId="15667"/>
    <cellStyle name="Style 26 2 4" xfId="5930"/>
    <cellStyle name="Style 26 2 5" xfId="5931"/>
    <cellStyle name="Style 26 3" xfId="5932"/>
    <cellStyle name="Style 26 3 2" xfId="5933"/>
    <cellStyle name="Style 26 3 2 2" xfId="5934"/>
    <cellStyle name="Style 26 3 2 2 2" xfId="15666"/>
    <cellStyle name="Style 26 3 2 3" xfId="5935"/>
    <cellStyle name="Style 26 3 3" xfId="5936"/>
    <cellStyle name="Style 26 3 3 2" xfId="5937"/>
    <cellStyle name="Style 26 3 3 2 2" xfId="15665"/>
    <cellStyle name="Style 26 3 3 3" xfId="5938"/>
    <cellStyle name="Style 26 3 4" xfId="5939"/>
    <cellStyle name="Style 26 3 4 2" xfId="5940"/>
    <cellStyle name="Style 26 3 5" xfId="5941"/>
    <cellStyle name="Style 26 4" xfId="5942"/>
    <cellStyle name="Style 26 4 2" xfId="5943"/>
    <cellStyle name="Style 26 4 2 2" xfId="15664"/>
    <cellStyle name="Style 26 4 3" xfId="5944"/>
    <cellStyle name="Style 26 5" xfId="5945"/>
    <cellStyle name="Style 26 6" xfId="5946"/>
    <cellStyle name="Style 26 7" xfId="15663"/>
    <cellStyle name="Style 26_ADDON" xfId="5947"/>
    <cellStyle name="Style 27" xfId="3875"/>
    <cellStyle name="Style 27 2" xfId="5948"/>
    <cellStyle name="Style 27 2 2" xfId="5949"/>
    <cellStyle name="Style 27 2 2 2" xfId="5950"/>
    <cellStyle name="Style 27 2 2 2 2" xfId="15662"/>
    <cellStyle name="Style 27 2 2 3" xfId="5951"/>
    <cellStyle name="Style 27 2 3" xfId="5952"/>
    <cellStyle name="Style 27 2 3 2" xfId="15661"/>
    <cellStyle name="Style 27 2 4" xfId="5953"/>
    <cellStyle name="Style 27 2 5" xfId="5954"/>
    <cellStyle name="Style 27 3" xfId="5955"/>
    <cellStyle name="Style 27 3 2" xfId="5956"/>
    <cellStyle name="Style 27 3 2 2" xfId="5957"/>
    <cellStyle name="Style 27 3 2 2 2" xfId="15660"/>
    <cellStyle name="Style 27 3 2 3" xfId="5958"/>
    <cellStyle name="Style 27 3 3" xfId="5959"/>
    <cellStyle name="Style 27 3 3 2" xfId="5960"/>
    <cellStyle name="Style 27 3 3 2 2" xfId="15659"/>
    <cellStyle name="Style 27 3 3 3" xfId="5961"/>
    <cellStyle name="Style 27 3 4" xfId="5962"/>
    <cellStyle name="Style 27 3 4 2" xfId="5963"/>
    <cellStyle name="Style 27 3 5" xfId="5964"/>
    <cellStyle name="Style 27 4" xfId="5965"/>
    <cellStyle name="Style 27 4 2" xfId="5966"/>
    <cellStyle name="Style 27 4 2 2" xfId="15658"/>
    <cellStyle name="Style 27 4 3" xfId="5967"/>
    <cellStyle name="Style 27 5" xfId="5968"/>
    <cellStyle name="Style 27 6" xfId="5969"/>
    <cellStyle name="Style 27 7" xfId="15657"/>
    <cellStyle name="Style 27_ADDON" xfId="5970"/>
    <cellStyle name="Style 35" xfId="3876"/>
    <cellStyle name="Style 35 10" xfId="5971"/>
    <cellStyle name="Style 35 11" xfId="5972"/>
    <cellStyle name="Style 35 12" xfId="5973"/>
    <cellStyle name="Style 35 2" xfId="5974"/>
    <cellStyle name="Style 35 2 2" xfId="5975"/>
    <cellStyle name="Style 35 3" xfId="5976"/>
    <cellStyle name="Style 35 3 2" xfId="5977"/>
    <cellStyle name="Style 35 3 2 2" xfId="5978"/>
    <cellStyle name="Style 35 3 2 3" xfId="5979"/>
    <cellStyle name="Style 35 3 3" xfId="5980"/>
    <cellStyle name="Style 35 3 3 2" xfId="5981"/>
    <cellStyle name="Style 35 3 3 2 2" xfId="5982"/>
    <cellStyle name="Style 35 3 3 3" xfId="5983"/>
    <cellStyle name="Style 35 3 3 3 2" xfId="5984"/>
    <cellStyle name="Style 35 3 3 3 3" xfId="5985"/>
    <cellStyle name="Style 35 3 3 4" xfId="5986"/>
    <cellStyle name="Style 35 3 3 4 2" xfId="5987"/>
    <cellStyle name="Style 35 3 3 5" xfId="5988"/>
    <cellStyle name="Style 35 3 4" xfId="5989"/>
    <cellStyle name="Style 35 3 4 2" xfId="17100"/>
    <cellStyle name="Style 35 3 5" xfId="5990"/>
    <cellStyle name="Style 35 4" xfId="5991"/>
    <cellStyle name="Style 35 4 2" xfId="5992"/>
    <cellStyle name="Style 35 4 2 2" xfId="5993"/>
    <cellStyle name="Style 35 4 2 2 2" xfId="5994"/>
    <cellStyle name="Style 35 4 2 3" xfId="5995"/>
    <cellStyle name="Style 35 4 2 3 2" xfId="5996"/>
    <cellStyle name="Style 35 4 2 3 3" xfId="5997"/>
    <cellStyle name="Style 35 4 2 4" xfId="5998"/>
    <cellStyle name="Style 35 4 2 4 2" xfId="5999"/>
    <cellStyle name="Style 35 4 2 5" xfId="6000"/>
    <cellStyle name="Style 35 4 3" xfId="6001"/>
    <cellStyle name="Style 35 4 3 2" xfId="6002"/>
    <cellStyle name="Style 35 4 4" xfId="6003"/>
    <cellStyle name="Style 35 4 4 2" xfId="16909"/>
    <cellStyle name="Style 35 4 5" xfId="6004"/>
    <cellStyle name="Style 35 5" xfId="6005"/>
    <cellStyle name="Style 35 5 2" xfId="6006"/>
    <cellStyle name="Style 35 5 2 2" xfId="6007"/>
    <cellStyle name="Style 35 5 2 2 2" xfId="6008"/>
    <cellStyle name="Style 35 5 2 3" xfId="6009"/>
    <cellStyle name="Style 35 5 2 3 2" xfId="6010"/>
    <cellStyle name="Style 35 5 2 3 3" xfId="6011"/>
    <cellStyle name="Style 35 5 2 4" xfId="6012"/>
    <cellStyle name="Style 35 5 2 4 2" xfId="15870"/>
    <cellStyle name="Style 35 5 2 5" xfId="6013"/>
    <cellStyle name="Style 35 5 3" xfId="6014"/>
    <cellStyle name="Style 35 5 3 2" xfId="6015"/>
    <cellStyle name="Style 35 5 4" xfId="6016"/>
    <cellStyle name="Style 35 5 5" xfId="6017"/>
    <cellStyle name="Style 35 6" xfId="6018"/>
    <cellStyle name="Style 35 6 2" xfId="6019"/>
    <cellStyle name="Style 35 6 2 2" xfId="6020"/>
    <cellStyle name="Style 35 6 3" xfId="6021"/>
    <cellStyle name="Style 35 6 3 2" xfId="6022"/>
    <cellStyle name="Style 35 6 3 3" xfId="6023"/>
    <cellStyle name="Style 35 6 4" xfId="6024"/>
    <cellStyle name="Style 35 6 4 2" xfId="6025"/>
    <cellStyle name="Style 35 6 5" xfId="6026"/>
    <cellStyle name="Style 35 7" xfId="6027"/>
    <cellStyle name="Style 35 7 2" xfId="6028"/>
    <cellStyle name="Style 35 7 3" xfId="6029"/>
    <cellStyle name="Style 35 8" xfId="6030"/>
    <cellStyle name="Style 35 8 2" xfId="15634"/>
    <cellStyle name="Style 35 8 3" xfId="15869"/>
    <cellStyle name="Style 35 9" xfId="6031"/>
    <cellStyle name="Style 35_ADDON" xfId="6032"/>
    <cellStyle name="Style 36" xfId="3877"/>
    <cellStyle name="Style 36 2" xfId="6033"/>
    <cellStyle name="Style 36 3" xfId="6034"/>
    <cellStyle name="Style 36 3 2" xfId="6035"/>
    <cellStyle name="Style 36 3 3" xfId="6036"/>
    <cellStyle name="Style 36 3 3 2" xfId="6037"/>
    <cellStyle name="Style 36 3 3 3" xfId="15775"/>
    <cellStyle name="Style 36 3 4" xfId="6038"/>
    <cellStyle name="Style 36 3 4 2" xfId="15868"/>
    <cellStyle name="Style 36 4" xfId="6039"/>
    <cellStyle name="Style 36 4 2" xfId="6040"/>
    <cellStyle name="Style 36 4 3" xfId="15774"/>
    <cellStyle name="Style 36 5" xfId="6041"/>
    <cellStyle name="Style 36 5 2" xfId="15867"/>
    <cellStyle name="Style 36 6" xfId="6042"/>
    <cellStyle name="Style 36 7" xfId="6043"/>
    <cellStyle name="Style 36_ADDON" xfId="6044"/>
    <cellStyle name="Style 37" xfId="3878"/>
    <cellStyle name="Style 37 2" xfId="6045"/>
    <cellStyle name="Style 37 2 2" xfId="6046"/>
    <cellStyle name="Style 37 2 2 2" xfId="6047"/>
    <cellStyle name="Style 37 2 2 2 2" xfId="16922"/>
    <cellStyle name="Style 37 2 2 3" xfId="6048"/>
    <cellStyle name="Style 37 2 3" xfId="6049"/>
    <cellStyle name="Style 37 2 3 2" xfId="16947"/>
    <cellStyle name="Style 37 2 4" xfId="6050"/>
    <cellStyle name="Style 37 2 5" xfId="6051"/>
    <cellStyle name="Style 37 3" xfId="6052"/>
    <cellStyle name="Style 37 3 2" xfId="6053"/>
    <cellStyle name="Style 37 3 2 2" xfId="6054"/>
    <cellStyle name="Style 37 3 2 2 2" xfId="16635"/>
    <cellStyle name="Style 37 3 2 3" xfId="6055"/>
    <cellStyle name="Style 37 3 3" xfId="6056"/>
    <cellStyle name="Style 37 3 3 2" xfId="6057"/>
    <cellStyle name="Style 37 3 3 2 2" xfId="16124"/>
    <cellStyle name="Style 37 3 3 3" xfId="6058"/>
    <cellStyle name="Style 37 3 4" xfId="6059"/>
    <cellStyle name="Style 37 3 4 2" xfId="6060"/>
    <cellStyle name="Style 37 3 5" xfId="6061"/>
    <cellStyle name="Style 37 4" xfId="6062"/>
    <cellStyle name="Style 37 4 2" xfId="6063"/>
    <cellStyle name="Style 37 4 2 2" xfId="17126"/>
    <cellStyle name="Style 37 4 3" xfId="6064"/>
    <cellStyle name="Style 37 5" xfId="6065"/>
    <cellStyle name="Style 37 6" xfId="6066"/>
    <cellStyle name="Style 37 7" xfId="15501"/>
    <cellStyle name="Style 37_ADDON" xfId="6067"/>
    <cellStyle name="Style 38" xfId="3879"/>
    <cellStyle name="Style 38 2" xfId="6068"/>
    <cellStyle name="Style 38 3" xfId="6069"/>
    <cellStyle name="Style 38 3 2" xfId="6070"/>
    <cellStyle name="Style 38 3 3" xfId="6071"/>
    <cellStyle name="Style 38 3 3 2" xfId="6072"/>
    <cellStyle name="Style 38 3 3 3" xfId="16340"/>
    <cellStyle name="Style 38 3 4" xfId="6073"/>
    <cellStyle name="Style 38 3 4 2" xfId="15785"/>
    <cellStyle name="Style 38 4" xfId="6074"/>
    <cellStyle name="Style 38 4 2" xfId="6075"/>
    <cellStyle name="Style 38 4 3" xfId="15784"/>
    <cellStyle name="Style 38 5" xfId="6076"/>
    <cellStyle name="Style 38 5 2" xfId="15773"/>
    <cellStyle name="Style 38 6" xfId="6077"/>
    <cellStyle name="Style 38 7" xfId="6078"/>
    <cellStyle name="Style 38_ADDON" xfId="6079"/>
    <cellStyle name="Style 39" xfId="3880"/>
    <cellStyle name="Style 39 10" xfId="6080"/>
    <cellStyle name="Style 39 11" xfId="6081"/>
    <cellStyle name="Style 39 12" xfId="6082"/>
    <cellStyle name="Style 39 2" xfId="6083"/>
    <cellStyle name="Style 39 2 2" xfId="6084"/>
    <cellStyle name="Style 39 3" xfId="6085"/>
    <cellStyle name="Style 39 3 2" xfId="6086"/>
    <cellStyle name="Style 39 3 2 2" xfId="6087"/>
    <cellStyle name="Style 39 3 2 3" xfId="6088"/>
    <cellStyle name="Style 39 3 3" xfId="6089"/>
    <cellStyle name="Style 39 3 3 2" xfId="6090"/>
    <cellStyle name="Style 39 3 3 2 2" xfId="6091"/>
    <cellStyle name="Style 39 3 3 3" xfId="6092"/>
    <cellStyle name="Style 39 3 3 3 2" xfId="6093"/>
    <cellStyle name="Style 39 3 3 3 3" xfId="6094"/>
    <cellStyle name="Style 39 3 3 4" xfId="6095"/>
    <cellStyle name="Style 39 3 3 4 2" xfId="6096"/>
    <cellStyle name="Style 39 3 3 5" xfId="6097"/>
    <cellStyle name="Style 39 3 4" xfId="6098"/>
    <cellStyle name="Style 39 3 4 2" xfId="16935"/>
    <cellStyle name="Style 39 3 5" xfId="6099"/>
    <cellStyle name="Style 39 4" xfId="6100"/>
    <cellStyle name="Style 39 4 2" xfId="6101"/>
    <cellStyle name="Style 39 4 2 2" xfId="6102"/>
    <cellStyle name="Style 39 4 2 2 2" xfId="6103"/>
    <cellStyle name="Style 39 4 2 3" xfId="6104"/>
    <cellStyle name="Style 39 4 2 3 2" xfId="6105"/>
    <cellStyle name="Style 39 4 2 3 3" xfId="6106"/>
    <cellStyle name="Style 39 4 2 4" xfId="6107"/>
    <cellStyle name="Style 39 4 2 4 2" xfId="6108"/>
    <cellStyle name="Style 39 4 2 5" xfId="6109"/>
    <cellStyle name="Style 39 4 3" xfId="6110"/>
    <cellStyle name="Style 39 4 3 2" xfId="6111"/>
    <cellStyle name="Style 39 4 4" xfId="6112"/>
    <cellStyle name="Style 39 4 4 2" xfId="16303"/>
    <cellStyle name="Style 39 4 5" xfId="6113"/>
    <cellStyle name="Style 39 5" xfId="6114"/>
    <cellStyle name="Style 39 5 2" xfId="6115"/>
    <cellStyle name="Style 39 5 2 2" xfId="6116"/>
    <cellStyle name="Style 39 5 2 2 2" xfId="6117"/>
    <cellStyle name="Style 39 5 2 3" xfId="6118"/>
    <cellStyle name="Style 39 5 2 3 2" xfId="6119"/>
    <cellStyle name="Style 39 5 2 3 3" xfId="6120"/>
    <cellStyle name="Style 39 5 2 4" xfId="6121"/>
    <cellStyle name="Style 39 5 2 4 2" xfId="16257"/>
    <cellStyle name="Style 39 5 2 5" xfId="6122"/>
    <cellStyle name="Style 39 5 3" xfId="6123"/>
    <cellStyle name="Style 39 5 3 2" xfId="6124"/>
    <cellStyle name="Style 39 5 4" xfId="6125"/>
    <cellStyle name="Style 39 5 5" xfId="6126"/>
    <cellStyle name="Style 39 6" xfId="6127"/>
    <cellStyle name="Style 39 6 2" xfId="6128"/>
    <cellStyle name="Style 39 6 2 2" xfId="6129"/>
    <cellStyle name="Style 39 6 3" xfId="6130"/>
    <cellStyle name="Style 39 6 3 2" xfId="6131"/>
    <cellStyle name="Style 39 6 3 3" xfId="6132"/>
    <cellStyle name="Style 39 6 4" xfId="6133"/>
    <cellStyle name="Style 39 6 4 2" xfId="6134"/>
    <cellStyle name="Style 39 6 5" xfId="6135"/>
    <cellStyle name="Style 39 7" xfId="6136"/>
    <cellStyle name="Style 39 7 2" xfId="6137"/>
    <cellStyle name="Style 39 7 3" xfId="6138"/>
    <cellStyle name="Style 39 8" xfId="6139"/>
    <cellStyle name="Style 39 8 2" xfId="17081"/>
    <cellStyle name="Style 39 8 3" xfId="15866"/>
    <cellStyle name="Style 39 9" xfId="6140"/>
    <cellStyle name="Style 39_ADDON" xfId="6141"/>
    <cellStyle name="Style 40" xfId="3881"/>
    <cellStyle name="Style 40 2" xfId="6142"/>
    <cellStyle name="Style 40 2 2" xfId="6143"/>
    <cellStyle name="Style 40 2 2 2" xfId="6144"/>
    <cellStyle name="Style 40 2 2 2 2" xfId="16177"/>
    <cellStyle name="Style 40 2 2 3" xfId="6145"/>
    <cellStyle name="Style 40 2 3" xfId="6146"/>
    <cellStyle name="Style 40 2 3 2" xfId="16307"/>
    <cellStyle name="Style 40 2 4" xfId="6147"/>
    <cellStyle name="Style 40 2 5" xfId="6148"/>
    <cellStyle name="Style 40 3" xfId="6149"/>
    <cellStyle name="Style 40 3 2" xfId="6150"/>
    <cellStyle name="Style 40 3 2 2" xfId="6151"/>
    <cellStyle name="Style 40 3 2 2 2" xfId="16386"/>
    <cellStyle name="Style 40 3 2 3" xfId="6152"/>
    <cellStyle name="Style 40 3 3" xfId="6153"/>
    <cellStyle name="Style 40 3 3 2" xfId="6154"/>
    <cellStyle name="Style 40 3 3 2 2" xfId="16816"/>
    <cellStyle name="Style 40 3 3 3" xfId="6155"/>
    <cellStyle name="Style 40 3 4" xfId="6156"/>
    <cellStyle name="Style 40 3 4 2" xfId="6157"/>
    <cellStyle name="Style 40 3 5" xfId="6158"/>
    <cellStyle name="Style 40 4" xfId="6159"/>
    <cellStyle name="Style 40 4 2" xfId="6160"/>
    <cellStyle name="Style 40 4 2 2" xfId="15616"/>
    <cellStyle name="Style 40 4 3" xfId="6161"/>
    <cellStyle name="Style 40 5" xfId="6162"/>
    <cellStyle name="Style 40 6" xfId="6163"/>
    <cellStyle name="Style 40 7" xfId="15791"/>
    <cellStyle name="Style 40_ADDON" xfId="6164"/>
    <cellStyle name="Style 41" xfId="3882"/>
    <cellStyle name="Style 41 2" xfId="6165"/>
    <cellStyle name="Style 41 2 2" xfId="6166"/>
    <cellStyle name="Style 41 2 2 2" xfId="6167"/>
    <cellStyle name="Style 41 2 2 2 2" xfId="16942"/>
    <cellStyle name="Style 41 2 2 3" xfId="6168"/>
    <cellStyle name="Style 41 2 3" xfId="6169"/>
    <cellStyle name="Style 41 2 3 2" xfId="15493"/>
    <cellStyle name="Style 41 2 4" xfId="6170"/>
    <cellStyle name="Style 41 2 5" xfId="6171"/>
    <cellStyle name="Style 41 3" xfId="6172"/>
    <cellStyle name="Style 41 3 2" xfId="6173"/>
    <cellStyle name="Style 41 3 2 2" xfId="6174"/>
    <cellStyle name="Style 41 3 2 2 2" xfId="16262"/>
    <cellStyle name="Style 41 3 2 3" xfId="6175"/>
    <cellStyle name="Style 41 3 3" xfId="6176"/>
    <cellStyle name="Style 41 3 3 2" xfId="6177"/>
    <cellStyle name="Style 41 3 3 2 2" xfId="16190"/>
    <cellStyle name="Style 41 3 3 3" xfId="6178"/>
    <cellStyle name="Style 41 3 4" xfId="6179"/>
    <cellStyle name="Style 41 3 4 2" xfId="6180"/>
    <cellStyle name="Style 41 3 5" xfId="6181"/>
    <cellStyle name="Style 41 4" xfId="6182"/>
    <cellStyle name="Style 41 4 2" xfId="6183"/>
    <cellStyle name="Style 41 4 2 2" xfId="15633"/>
    <cellStyle name="Style 41 4 3" xfId="6184"/>
    <cellStyle name="Style 41 5" xfId="6185"/>
    <cellStyle name="Style 41 6" xfId="6186"/>
    <cellStyle name="Style 41 7" xfId="16820"/>
    <cellStyle name="Style 41_ADDON" xfId="6187"/>
    <cellStyle name="Style 46" xfId="3883"/>
    <cellStyle name="Style 46 10" xfId="6188"/>
    <cellStyle name="Style 46 11" xfId="6189"/>
    <cellStyle name="Style 46 12" xfId="6190"/>
    <cellStyle name="Style 46 2" xfId="6191"/>
    <cellStyle name="Style 46 2 2" xfId="6192"/>
    <cellStyle name="Style 46 3" xfId="6193"/>
    <cellStyle name="Style 46 3 2" xfId="6194"/>
    <cellStyle name="Style 46 3 2 2" xfId="6195"/>
    <cellStyle name="Style 46 3 2 3" xfId="6196"/>
    <cellStyle name="Style 46 3 3" xfId="6197"/>
    <cellStyle name="Style 46 3 3 2" xfId="6198"/>
    <cellStyle name="Style 46 3 3 2 2" xfId="6199"/>
    <cellStyle name="Style 46 3 3 3" xfId="6200"/>
    <cellStyle name="Style 46 3 3 3 2" xfId="6201"/>
    <cellStyle name="Style 46 3 3 3 3" xfId="6202"/>
    <cellStyle name="Style 46 3 3 4" xfId="6203"/>
    <cellStyle name="Style 46 3 3 4 2" xfId="6204"/>
    <cellStyle name="Style 46 3 3 5" xfId="6205"/>
    <cellStyle name="Style 46 3 4" xfId="6206"/>
    <cellStyle name="Style 46 3 4 2" xfId="15632"/>
    <cellStyle name="Style 46 3 5" xfId="6207"/>
    <cellStyle name="Style 46 4" xfId="6208"/>
    <cellStyle name="Style 46 4 2" xfId="6209"/>
    <cellStyle name="Style 46 4 2 2" xfId="6210"/>
    <cellStyle name="Style 46 4 2 2 2" xfId="6211"/>
    <cellStyle name="Style 46 4 2 3" xfId="6212"/>
    <cellStyle name="Style 46 4 2 3 2" xfId="6213"/>
    <cellStyle name="Style 46 4 2 3 3" xfId="6214"/>
    <cellStyle name="Style 46 4 2 4" xfId="6215"/>
    <cellStyle name="Style 46 4 2 4 2" xfId="6216"/>
    <cellStyle name="Style 46 4 2 5" xfId="6217"/>
    <cellStyle name="Style 46 4 3" xfId="6218"/>
    <cellStyle name="Style 46 4 3 2" xfId="6219"/>
    <cellStyle name="Style 46 4 4" xfId="6220"/>
    <cellStyle name="Style 46 4 4 2" xfId="15656"/>
    <cellStyle name="Style 46 4 5" xfId="6221"/>
    <cellStyle name="Style 46 5" xfId="6222"/>
    <cellStyle name="Style 46 5 2" xfId="6223"/>
    <cellStyle name="Style 46 5 2 2" xfId="6224"/>
    <cellStyle name="Style 46 5 2 2 2" xfId="6225"/>
    <cellStyle name="Style 46 5 2 3" xfId="6226"/>
    <cellStyle name="Style 46 5 2 3 2" xfId="6227"/>
    <cellStyle name="Style 46 5 2 3 3" xfId="6228"/>
    <cellStyle name="Style 46 5 2 4" xfId="6229"/>
    <cellStyle name="Style 46 5 2 4 2" xfId="15631"/>
    <cellStyle name="Style 46 5 2 5" xfId="6230"/>
    <cellStyle name="Style 46 5 3" xfId="6231"/>
    <cellStyle name="Style 46 5 3 2" xfId="6232"/>
    <cellStyle name="Style 46 5 4" xfId="6233"/>
    <cellStyle name="Style 46 5 5" xfId="6234"/>
    <cellStyle name="Style 46 6" xfId="6235"/>
    <cellStyle name="Style 46 6 2" xfId="6236"/>
    <cellStyle name="Style 46 6 2 2" xfId="6237"/>
    <cellStyle name="Style 46 6 3" xfId="6238"/>
    <cellStyle name="Style 46 6 3 2" xfId="6239"/>
    <cellStyle name="Style 46 6 3 3" xfId="6240"/>
    <cellStyle name="Style 46 6 4" xfId="6241"/>
    <cellStyle name="Style 46 6 4 2" xfId="6242"/>
    <cellStyle name="Style 46 6 5" xfId="6243"/>
    <cellStyle name="Style 46 7" xfId="6244"/>
    <cellStyle name="Style 46 7 2" xfId="6245"/>
    <cellStyle name="Style 46 7 3" xfId="6246"/>
    <cellStyle name="Style 46 8" xfId="6247"/>
    <cellStyle name="Style 46 8 2" xfId="17084"/>
    <cellStyle name="Style 46 8 3" xfId="16309"/>
    <cellStyle name="Style 46 9" xfId="6248"/>
    <cellStyle name="Style 46_ADDON" xfId="6249"/>
    <cellStyle name="Style 47" xfId="3884"/>
    <cellStyle name="Style 47 2" xfId="6250"/>
    <cellStyle name="Style 47 3" xfId="6251"/>
    <cellStyle name="Style 47 3 2" xfId="6252"/>
    <cellStyle name="Style 47 3 3" xfId="6253"/>
    <cellStyle name="Style 47 3 3 2" xfId="6254"/>
    <cellStyle name="Style 47 3 3 3" xfId="15766"/>
    <cellStyle name="Style 47 3 4" xfId="6255"/>
    <cellStyle name="Style 47 3 4 2" xfId="16626"/>
    <cellStyle name="Style 47 4" xfId="6256"/>
    <cellStyle name="Style 47 4 2" xfId="6257"/>
    <cellStyle name="Style 47 4 3" xfId="17072"/>
    <cellStyle name="Style 47 5" xfId="6258"/>
    <cellStyle name="Style 47 5 2" xfId="16251"/>
    <cellStyle name="Style 47 6" xfId="6259"/>
    <cellStyle name="Style 47 7" xfId="6260"/>
    <cellStyle name="Style 47_ADDON" xfId="6261"/>
    <cellStyle name="Style 48" xfId="3885"/>
    <cellStyle name="Style 48 2" xfId="6262"/>
    <cellStyle name="Style 48 2 2" xfId="6263"/>
    <cellStyle name="Style 48 2 2 2" xfId="6264"/>
    <cellStyle name="Style 48 2 2 2 2" xfId="15842"/>
    <cellStyle name="Style 48 2 2 3" xfId="6265"/>
    <cellStyle name="Style 48 2 3" xfId="6266"/>
    <cellStyle name="Style 48 2 3 2" xfId="15841"/>
    <cellStyle name="Style 48 2 4" xfId="6267"/>
    <cellStyle name="Style 48 2 5" xfId="6268"/>
    <cellStyle name="Style 48 3" xfId="6269"/>
    <cellStyle name="Style 48 3 2" xfId="6270"/>
    <cellStyle name="Style 48 3 2 2" xfId="6271"/>
    <cellStyle name="Style 48 3 2 2 2" xfId="15840"/>
    <cellStyle name="Style 48 3 2 3" xfId="6272"/>
    <cellStyle name="Style 48 3 3" xfId="6273"/>
    <cellStyle name="Style 48 3 3 2" xfId="6274"/>
    <cellStyle name="Style 48 3 3 2 2" xfId="15839"/>
    <cellStyle name="Style 48 3 3 3" xfId="6275"/>
    <cellStyle name="Style 48 3 4" xfId="6276"/>
    <cellStyle name="Style 48 3 4 2" xfId="6277"/>
    <cellStyle name="Style 48 3 5" xfId="6278"/>
    <cellStyle name="Style 48 4" xfId="6279"/>
    <cellStyle name="Style 48 4 2" xfId="6280"/>
    <cellStyle name="Style 48 4 2 2" xfId="15838"/>
    <cellStyle name="Style 48 4 3" xfId="6281"/>
    <cellStyle name="Style 48 5" xfId="6282"/>
    <cellStyle name="Style 48 6" xfId="6283"/>
    <cellStyle name="Style 48 7" xfId="15837"/>
    <cellStyle name="Style 48_ADDON" xfId="6284"/>
    <cellStyle name="Style 49" xfId="3886"/>
    <cellStyle name="Style 49 2" xfId="6285"/>
    <cellStyle name="Style 49 3" xfId="6286"/>
    <cellStyle name="Style 49 3 2" xfId="6287"/>
    <cellStyle name="Style 49 3 3" xfId="6288"/>
    <cellStyle name="Style 49 3 3 2" xfId="6289"/>
    <cellStyle name="Style 49 3 3 3" xfId="15836"/>
    <cellStyle name="Style 49 3 4" xfId="6290"/>
    <cellStyle name="Style 49 3 4 2" xfId="15835"/>
    <cellStyle name="Style 49 4" xfId="6291"/>
    <cellStyle name="Style 49 4 2" xfId="6292"/>
    <cellStyle name="Style 49 4 3" xfId="15834"/>
    <cellStyle name="Style 49 5" xfId="6293"/>
    <cellStyle name="Style 49 5 2" xfId="15833"/>
    <cellStyle name="Style 49 6" xfId="6294"/>
    <cellStyle name="Style 49 7" xfId="6295"/>
    <cellStyle name="Style 49_ADDON" xfId="6296"/>
    <cellStyle name="Style 50" xfId="3887"/>
    <cellStyle name="Style 50 10" xfId="6297"/>
    <cellStyle name="Style 50 11" xfId="6298"/>
    <cellStyle name="Style 50 12" xfId="6299"/>
    <cellStyle name="Style 50 2" xfId="6300"/>
    <cellStyle name="Style 50 2 2" xfId="6301"/>
    <cellStyle name="Style 50 3" xfId="6302"/>
    <cellStyle name="Style 50 3 2" xfId="6303"/>
    <cellStyle name="Style 50 3 2 2" xfId="6304"/>
    <cellStyle name="Style 50 3 2 3" xfId="6305"/>
    <cellStyle name="Style 50 3 3" xfId="6306"/>
    <cellStyle name="Style 50 3 3 2" xfId="6307"/>
    <cellStyle name="Style 50 3 3 2 2" xfId="6308"/>
    <cellStyle name="Style 50 3 3 3" xfId="6309"/>
    <cellStyle name="Style 50 3 3 3 2" xfId="6310"/>
    <cellStyle name="Style 50 3 3 3 3" xfId="6311"/>
    <cellStyle name="Style 50 3 3 4" xfId="6312"/>
    <cellStyle name="Style 50 3 3 4 2" xfId="6313"/>
    <cellStyle name="Style 50 3 3 5" xfId="6314"/>
    <cellStyle name="Style 50 3 4" xfId="6315"/>
    <cellStyle name="Style 50 3 4 2" xfId="16437"/>
    <cellStyle name="Style 50 3 5" xfId="6316"/>
    <cellStyle name="Style 50 4" xfId="6317"/>
    <cellStyle name="Style 50 4 2" xfId="6318"/>
    <cellStyle name="Style 50 4 2 2" xfId="6319"/>
    <cellStyle name="Style 50 4 2 2 2" xfId="6320"/>
    <cellStyle name="Style 50 4 2 3" xfId="6321"/>
    <cellStyle name="Style 50 4 2 3 2" xfId="6322"/>
    <cellStyle name="Style 50 4 2 3 3" xfId="6323"/>
    <cellStyle name="Style 50 4 2 4" xfId="6324"/>
    <cellStyle name="Style 50 4 2 4 2" xfId="6325"/>
    <cellStyle name="Style 50 4 2 5" xfId="6326"/>
    <cellStyle name="Style 50 4 3" xfId="6327"/>
    <cellStyle name="Style 50 4 3 2" xfId="6328"/>
    <cellStyle name="Style 50 4 4" xfId="6329"/>
    <cellStyle name="Style 50 4 4 2" xfId="15832"/>
    <cellStyle name="Style 50 4 5" xfId="6330"/>
    <cellStyle name="Style 50 5" xfId="6331"/>
    <cellStyle name="Style 50 5 2" xfId="6332"/>
    <cellStyle name="Style 50 5 2 2" xfId="6333"/>
    <cellStyle name="Style 50 5 2 2 2" xfId="6334"/>
    <cellStyle name="Style 50 5 2 3" xfId="6335"/>
    <cellStyle name="Style 50 5 2 3 2" xfId="6336"/>
    <cellStyle name="Style 50 5 2 3 3" xfId="6337"/>
    <cellStyle name="Style 50 5 2 4" xfId="6338"/>
    <cellStyle name="Style 50 5 2 4 2" xfId="15831"/>
    <cellStyle name="Style 50 5 2 5" xfId="6339"/>
    <cellStyle name="Style 50 5 3" xfId="6340"/>
    <cellStyle name="Style 50 5 3 2" xfId="6341"/>
    <cellStyle name="Style 50 5 4" xfId="6342"/>
    <cellStyle name="Style 50 5 5" xfId="6343"/>
    <cellStyle name="Style 50 6" xfId="6344"/>
    <cellStyle name="Style 50 6 2" xfId="6345"/>
    <cellStyle name="Style 50 6 2 2" xfId="6346"/>
    <cellStyle name="Style 50 6 3" xfId="6347"/>
    <cellStyle name="Style 50 6 3 2" xfId="6348"/>
    <cellStyle name="Style 50 6 3 3" xfId="6349"/>
    <cellStyle name="Style 50 6 4" xfId="6350"/>
    <cellStyle name="Style 50 6 4 2" xfId="6351"/>
    <cellStyle name="Style 50 6 5" xfId="6352"/>
    <cellStyle name="Style 50 7" xfId="6353"/>
    <cellStyle name="Style 50 7 2" xfId="6354"/>
    <cellStyle name="Style 50 7 3" xfId="6355"/>
    <cellStyle name="Style 50 8" xfId="6356"/>
    <cellStyle name="Style 50 8 2" xfId="15830"/>
    <cellStyle name="Style 50 8 3" xfId="15829"/>
    <cellStyle name="Style 50 9" xfId="6357"/>
    <cellStyle name="Style 50_ADDON" xfId="6358"/>
    <cellStyle name="Style 51" xfId="3888"/>
    <cellStyle name="Style 51 2" xfId="6359"/>
    <cellStyle name="Style 51 2 2" xfId="6360"/>
    <cellStyle name="Style 51 2 2 2" xfId="6361"/>
    <cellStyle name="Style 51 2 2 2 2" xfId="16432"/>
    <cellStyle name="Style 51 2 2 3" xfId="6362"/>
    <cellStyle name="Style 51 2 3" xfId="6363"/>
    <cellStyle name="Style 51 2 3 2" xfId="16895"/>
    <cellStyle name="Style 51 2 4" xfId="6364"/>
    <cellStyle name="Style 51 2 5" xfId="6365"/>
    <cellStyle name="Style 51 3" xfId="6366"/>
    <cellStyle name="Style 51 3 2" xfId="6367"/>
    <cellStyle name="Style 51 3 2 2" xfId="6368"/>
    <cellStyle name="Style 51 3 2 2 2" xfId="15865"/>
    <cellStyle name="Style 51 3 2 3" xfId="6369"/>
    <cellStyle name="Style 51 3 3" xfId="6370"/>
    <cellStyle name="Style 51 3 3 2" xfId="6371"/>
    <cellStyle name="Style 51 3 3 2 2" xfId="16376"/>
    <cellStyle name="Style 51 3 3 3" xfId="6372"/>
    <cellStyle name="Style 51 3 4" xfId="6373"/>
    <cellStyle name="Style 51 3 4 2" xfId="6374"/>
    <cellStyle name="Style 51 3 5" xfId="6375"/>
    <cellStyle name="Style 51 4" xfId="6376"/>
    <cellStyle name="Style 51 4 2" xfId="6377"/>
    <cellStyle name="Style 51 4 2 2" xfId="15492"/>
    <cellStyle name="Style 51 4 3" xfId="6378"/>
    <cellStyle name="Style 51 5" xfId="6379"/>
    <cellStyle name="Style 51 6" xfId="6380"/>
    <cellStyle name="Style 51 7" xfId="16619"/>
    <cellStyle name="Style 51_ADDON" xfId="6381"/>
    <cellStyle name="Style 52" xfId="3889"/>
    <cellStyle name="Style 52 2" xfId="6382"/>
    <cellStyle name="Style 52 2 2" xfId="6383"/>
    <cellStyle name="Style 52 2 2 2" xfId="6384"/>
    <cellStyle name="Style 52 2 2 2 2" xfId="16558"/>
    <cellStyle name="Style 52 2 2 3" xfId="6385"/>
    <cellStyle name="Style 52 2 3" xfId="6386"/>
    <cellStyle name="Style 52 2 3 2" xfId="16764"/>
    <cellStyle name="Style 52 2 4" xfId="6387"/>
    <cellStyle name="Style 52 2 5" xfId="6388"/>
    <cellStyle name="Style 52 3" xfId="6389"/>
    <cellStyle name="Style 52 3 2" xfId="6390"/>
    <cellStyle name="Style 52 3 2 2" xfId="6391"/>
    <cellStyle name="Style 52 3 2 2 2" xfId="17035"/>
    <cellStyle name="Style 52 3 2 3" xfId="6392"/>
    <cellStyle name="Style 52 3 3" xfId="6393"/>
    <cellStyle name="Style 52 3 3 2" xfId="6394"/>
    <cellStyle name="Style 52 3 3 2 2" xfId="16825"/>
    <cellStyle name="Style 52 3 3 3" xfId="6395"/>
    <cellStyle name="Style 52 3 4" xfId="6396"/>
    <cellStyle name="Style 52 3 4 2" xfId="6397"/>
    <cellStyle name="Style 52 3 5" xfId="6398"/>
    <cellStyle name="Style 52 4" xfId="6399"/>
    <cellStyle name="Style 52 4 2" xfId="6400"/>
    <cellStyle name="Style 52 4 2 2" xfId="17110"/>
    <cellStyle name="Style 52 4 3" xfId="6401"/>
    <cellStyle name="Style 52 5" xfId="6402"/>
    <cellStyle name="Style 52 6" xfId="6403"/>
    <cellStyle name="Style 52 7" xfId="16492"/>
    <cellStyle name="Style 52_ADDON" xfId="6404"/>
    <cellStyle name="Style 58" xfId="3890"/>
    <cellStyle name="Style 58 10" xfId="6405"/>
    <cellStyle name="Style 58 11" xfId="6406"/>
    <cellStyle name="Style 58 12" xfId="6407"/>
    <cellStyle name="Style 58 2" xfId="6408"/>
    <cellStyle name="Style 58 2 2" xfId="6409"/>
    <cellStyle name="Style 58 3" xfId="6410"/>
    <cellStyle name="Style 58 3 2" xfId="6411"/>
    <cellStyle name="Style 58 3 2 2" xfId="6412"/>
    <cellStyle name="Style 58 3 2 3" xfId="6413"/>
    <cellStyle name="Style 58 3 3" xfId="6414"/>
    <cellStyle name="Style 58 3 3 2" xfId="6415"/>
    <cellStyle name="Style 58 3 3 2 2" xfId="6416"/>
    <cellStyle name="Style 58 3 3 3" xfId="6417"/>
    <cellStyle name="Style 58 3 3 3 2" xfId="6418"/>
    <cellStyle name="Style 58 3 3 3 3" xfId="6419"/>
    <cellStyle name="Style 58 3 3 4" xfId="6420"/>
    <cellStyle name="Style 58 3 3 4 2" xfId="6421"/>
    <cellStyle name="Style 58 3 3 5" xfId="6422"/>
    <cellStyle name="Style 58 3 4" xfId="6423"/>
    <cellStyle name="Style 58 3 4 2" xfId="15864"/>
    <cellStyle name="Style 58 3 5" xfId="6424"/>
    <cellStyle name="Style 58 4" xfId="6425"/>
    <cellStyle name="Style 58 4 2" xfId="6426"/>
    <cellStyle name="Style 58 4 2 2" xfId="6427"/>
    <cellStyle name="Style 58 4 2 2 2" xfId="6428"/>
    <cellStyle name="Style 58 4 2 3" xfId="6429"/>
    <cellStyle name="Style 58 4 2 3 2" xfId="6430"/>
    <cellStyle name="Style 58 4 2 3 3" xfId="6431"/>
    <cellStyle name="Style 58 4 2 3 3 2" xfId="16637"/>
    <cellStyle name="Style 58 4 2 4" xfId="6432"/>
    <cellStyle name="Style 58 4 2 4 2" xfId="6433"/>
    <cellStyle name="Style 58 4 2 4 2 2" xfId="16501"/>
    <cellStyle name="Style 58 4 2 4 3" xfId="15491"/>
    <cellStyle name="Style 58 4 2 5" xfId="6434"/>
    <cellStyle name="Style 58 4 2 5 2" xfId="16752"/>
    <cellStyle name="Style 58 4 3" xfId="6435"/>
    <cellStyle name="Style 58 4 3 2" xfId="6436"/>
    <cellStyle name="Style 58 4 3 2 2" xfId="16721"/>
    <cellStyle name="Style 58 4 3 3" xfId="16278"/>
    <cellStyle name="Style 58 4 4" xfId="6437"/>
    <cellStyle name="Style 58 4 4 2" xfId="16915"/>
    <cellStyle name="Style 58 4 4 3" xfId="16572"/>
    <cellStyle name="Style 58 4 5" xfId="6438"/>
    <cellStyle name="Style 58 4 5 2" xfId="16992"/>
    <cellStyle name="Style 58 5" xfId="6439"/>
    <cellStyle name="Style 58 5 2" xfId="6440"/>
    <cellStyle name="Style 58 5 2 2" xfId="6441"/>
    <cellStyle name="Style 58 5 2 2 2" xfId="6442"/>
    <cellStyle name="Style 58 5 2 2 2 2" xfId="16358"/>
    <cellStyle name="Style 58 5 2 2 3" xfId="16195"/>
    <cellStyle name="Style 58 5 2 3" xfId="6443"/>
    <cellStyle name="Style 58 5 2 3 2" xfId="6444"/>
    <cellStyle name="Style 58 5 2 3 2 2" xfId="16219"/>
    <cellStyle name="Style 58 5 2 3 3" xfId="6445"/>
    <cellStyle name="Style 58 5 2 3 3 2" xfId="16479"/>
    <cellStyle name="Style 58 5 2 3 4" xfId="15490"/>
    <cellStyle name="Style 58 5 2 4" xfId="6446"/>
    <cellStyle name="Style 58 5 2 4 2" xfId="16887"/>
    <cellStyle name="Style 58 5 2 4 3" xfId="15528"/>
    <cellStyle name="Style 58 5 2 5" xfId="6447"/>
    <cellStyle name="Style 58 5 2 5 2" xfId="17117"/>
    <cellStyle name="Style 58 5 3" xfId="6448"/>
    <cellStyle name="Style 58 5 3 2" xfId="6449"/>
    <cellStyle name="Style 58 5 3 2 2" xfId="17067"/>
    <cellStyle name="Style 58 5 3 3" xfId="15819"/>
    <cellStyle name="Style 58 5 4" xfId="6450"/>
    <cellStyle name="Style 58 5 4 2" xfId="16802"/>
    <cellStyle name="Style 58 5 5" xfId="6451"/>
    <cellStyle name="Style 58 5 5 2" xfId="16531"/>
    <cellStyle name="Style 58 5 6" xfId="15863"/>
    <cellStyle name="Style 58 6" xfId="6452"/>
    <cellStyle name="Style 58 6 2" xfId="6453"/>
    <cellStyle name="Style 58 6 2 2" xfId="6454"/>
    <cellStyle name="Style 58 6 2 2 2" xfId="15828"/>
    <cellStyle name="Style 58 6 2 3" xfId="15780"/>
    <cellStyle name="Style 58 6 3" xfId="6455"/>
    <cellStyle name="Style 58 6 3 2" xfId="6456"/>
    <cellStyle name="Style 58 6 3 2 2" xfId="15818"/>
    <cellStyle name="Style 58 6 3 3" xfId="6457"/>
    <cellStyle name="Style 58 6 3 3 2" xfId="16248"/>
    <cellStyle name="Style 58 6 3 4" xfId="15772"/>
    <cellStyle name="Style 58 6 4" xfId="6458"/>
    <cellStyle name="Style 58 6 4 2" xfId="6459"/>
    <cellStyle name="Style 58 6 4 2 2" xfId="16885"/>
    <cellStyle name="Style 58 6 4 3" xfId="17153"/>
    <cellStyle name="Style 58 6 5" xfId="6460"/>
    <cellStyle name="Style 58 6 5 2" xfId="16610"/>
    <cellStyle name="Style 58 6 6" xfId="15781"/>
    <cellStyle name="Style 58 7" xfId="6461"/>
    <cellStyle name="Style 58 7 2" xfId="6462"/>
    <cellStyle name="Style 58 7 2 2" xfId="15614"/>
    <cellStyle name="Style 58 7 3" xfId="6463"/>
    <cellStyle name="Style 58 7 3 2" xfId="15484"/>
    <cellStyle name="Style 58 7 4" xfId="16336"/>
    <cellStyle name="Style 58 8" xfId="6464"/>
    <cellStyle name="Style 58 8 2" xfId="16706"/>
    <cellStyle name="Style 58 8 3" xfId="16431"/>
    <cellStyle name="Style 58 8 4" xfId="16979"/>
    <cellStyle name="Style 58 9" xfId="6465"/>
    <cellStyle name="Style 58 9 2" xfId="17066"/>
    <cellStyle name="Style 58_ADDON" xfId="6466"/>
    <cellStyle name="Style 59" xfId="3891"/>
    <cellStyle name="Style 59 2" xfId="6467"/>
    <cellStyle name="Style 59 2 2" xfId="16530"/>
    <cellStyle name="Style 59 3" xfId="6468"/>
    <cellStyle name="Style 59 3 2" xfId="6469"/>
    <cellStyle name="Style 59 3 2 2" xfId="17152"/>
    <cellStyle name="Style 59 3 3" xfId="6470"/>
    <cellStyle name="Style 59 3 3 2" xfId="6471"/>
    <cellStyle name="Style 59 3 3 2 2" xfId="16609"/>
    <cellStyle name="Style 59 3 3 3" xfId="16335"/>
    <cellStyle name="Style 59 3 3 4" xfId="16884"/>
    <cellStyle name="Style 59 3 4" xfId="6472"/>
    <cellStyle name="Style 59 3 4 2" xfId="16978"/>
    <cellStyle name="Style 59 3 4 3" xfId="15613"/>
    <cellStyle name="Style 59 3 5" xfId="16247"/>
    <cellStyle name="Style 59 4" xfId="6473"/>
    <cellStyle name="Style 59 4 2" xfId="6474"/>
    <cellStyle name="Style 59 4 2 2" xfId="16430"/>
    <cellStyle name="Style 59 4 3" xfId="17065"/>
    <cellStyle name="Style 59 4 4" xfId="16705"/>
    <cellStyle name="Style 59 5" xfId="6475"/>
    <cellStyle name="Style 59 5 2" xfId="16529"/>
    <cellStyle name="Style 59 5 3" xfId="16800"/>
    <cellStyle name="Style 59 6" xfId="6476"/>
    <cellStyle name="Style 59 6 2" xfId="16246"/>
    <cellStyle name="Style 59 7" xfId="6477"/>
    <cellStyle name="Style 59 7 2" xfId="17151"/>
    <cellStyle name="Style 59 8" xfId="16801"/>
    <cellStyle name="Style 59_ADDON" xfId="6478"/>
    <cellStyle name="Style 60" xfId="3892"/>
    <cellStyle name="Style 60 2" xfId="6479"/>
    <cellStyle name="Style 60 2 2" xfId="6480"/>
    <cellStyle name="Style 60 2 2 2" xfId="6481"/>
    <cellStyle name="Style 60 2 2 2 2" xfId="16977"/>
    <cellStyle name="Style 60 2 2 2 3" xfId="15612"/>
    <cellStyle name="Style 60 2 2 3" xfId="6482"/>
    <cellStyle name="Style 60 2 2 3 2" xfId="16704"/>
    <cellStyle name="Style 60 2 2 4" xfId="16334"/>
    <cellStyle name="Style 60 2 3" xfId="6483"/>
    <cellStyle name="Style 60 2 3 2" xfId="17064"/>
    <cellStyle name="Style 60 2 3 3" xfId="16429"/>
    <cellStyle name="Style 60 2 4" xfId="6484"/>
    <cellStyle name="Style 60 2 4 2" xfId="16799"/>
    <cellStyle name="Style 60 2 5" xfId="6485"/>
    <cellStyle name="Style 60 2 5 2" xfId="16528"/>
    <cellStyle name="Style 60 2 6" xfId="16608"/>
    <cellStyle name="Style 60 3" xfId="6486"/>
    <cellStyle name="Style 60 3 2" xfId="6487"/>
    <cellStyle name="Style 60 3 2 2" xfId="6488"/>
    <cellStyle name="Style 60 3 2 2 2" xfId="16607"/>
    <cellStyle name="Style 60 3 2 2 3" xfId="16882"/>
    <cellStyle name="Style 60 3 2 3" xfId="6489"/>
    <cellStyle name="Style 60 3 2 3 2" xfId="16333"/>
    <cellStyle name="Style 60 3 2 4" xfId="17150"/>
    <cellStyle name="Style 60 3 3" xfId="6490"/>
    <cellStyle name="Style 60 3 3 2" xfId="6491"/>
    <cellStyle name="Style 60 3 3 2 2" xfId="16703"/>
    <cellStyle name="Style 60 3 3 2 3" xfId="16976"/>
    <cellStyle name="Style 60 3 3 3" xfId="6492"/>
    <cellStyle name="Style 60 3 3 3 2" xfId="16428"/>
    <cellStyle name="Style 60 3 3 4" xfId="15611"/>
    <cellStyle name="Style 60 3 4" xfId="6493"/>
    <cellStyle name="Style 60 3 4 2" xfId="6494"/>
    <cellStyle name="Style 60 3 4 2 2" xfId="17063"/>
    <cellStyle name="Style 60 3 5" xfId="6495"/>
    <cellStyle name="Style 60 3 5 2" xfId="16245"/>
    <cellStyle name="Style 60 4" xfId="6496"/>
    <cellStyle name="Style 60 4 2" xfId="6497"/>
    <cellStyle name="Style 60 4 2 2" xfId="16244"/>
    <cellStyle name="Style 60 4 2 3" xfId="16527"/>
    <cellStyle name="Style 60 4 3" xfId="6498"/>
    <cellStyle name="Style 60 4 3 2" xfId="17149"/>
    <cellStyle name="Style 60 4 4" xfId="16798"/>
    <cellStyle name="Style 60 5" xfId="6499"/>
    <cellStyle name="Style 60 5 2" xfId="16881"/>
    <cellStyle name="Style 60 6" xfId="6500"/>
    <cellStyle name="Style 60 6 2" xfId="16606"/>
    <cellStyle name="Style 60 7" xfId="16332"/>
    <cellStyle name="Style 60 8" xfId="16883"/>
    <cellStyle name="Style 60_ADDON" xfId="6501"/>
    <cellStyle name="Style 61" xfId="3893"/>
    <cellStyle name="Style 61 2" xfId="6502"/>
    <cellStyle name="Style 61 2 2" xfId="16975"/>
    <cellStyle name="Style 61 3" xfId="6503"/>
    <cellStyle name="Style 61 3 2" xfId="6504"/>
    <cellStyle name="Style 61 3 2 2" xfId="16427"/>
    <cellStyle name="Style 61 3 3" xfId="6505"/>
    <cellStyle name="Style 61 3 3 2" xfId="6506"/>
    <cellStyle name="Style 61 3 3 2 2" xfId="16797"/>
    <cellStyle name="Style 61 3 3 3" xfId="16526"/>
    <cellStyle name="Style 61 3 3 4" xfId="17062"/>
    <cellStyle name="Style 61 3 4" xfId="6507"/>
    <cellStyle name="Style 61 3 4 2" xfId="15817"/>
    <cellStyle name="Style 61 3 4 3" xfId="16243"/>
    <cellStyle name="Style 61 3 5" xfId="16702"/>
    <cellStyle name="Style 61 4" xfId="6508"/>
    <cellStyle name="Style 61 4 2" xfId="6509"/>
    <cellStyle name="Style 61 4 2 2" xfId="16880"/>
    <cellStyle name="Style 61 4 3" xfId="16605"/>
    <cellStyle name="Style 61 4 4" xfId="17148"/>
    <cellStyle name="Style 61 5" xfId="6510"/>
    <cellStyle name="Style 61 5 2" xfId="15609"/>
    <cellStyle name="Style 61 5 3" xfId="16331"/>
    <cellStyle name="Style 61 6" xfId="6511"/>
    <cellStyle name="Style 61 6 2" xfId="16974"/>
    <cellStyle name="Style 61 7" xfId="6512"/>
    <cellStyle name="Style 61 7 2" xfId="16701"/>
    <cellStyle name="Style 61 8" xfId="15610"/>
    <cellStyle name="Style 61_ADDON" xfId="6513"/>
    <cellStyle name="Style 62" xfId="3894"/>
    <cellStyle name="Style 62 10" xfId="6514"/>
    <cellStyle name="Style 62 10 2" xfId="17061"/>
    <cellStyle name="Style 62 11" xfId="6515"/>
    <cellStyle name="Style 62 11 2" xfId="16796"/>
    <cellStyle name="Style 62 12" xfId="6516"/>
    <cellStyle name="Style 62 12 2" xfId="16525"/>
    <cellStyle name="Style 62 13" xfId="16426"/>
    <cellStyle name="Style 62 2" xfId="6517"/>
    <cellStyle name="Style 62 2 2" xfId="6518"/>
    <cellStyle name="Style 62 2 2 2" xfId="17147"/>
    <cellStyle name="Style 62 2 3" xfId="16242"/>
    <cellStyle name="Style 62 3" xfId="6519"/>
    <cellStyle name="Style 62 3 2" xfId="6520"/>
    <cellStyle name="Style 62 3 2 2" xfId="6521"/>
    <cellStyle name="Style 62 3 2 2 2" xfId="16330"/>
    <cellStyle name="Style 62 3 2 3" xfId="6522"/>
    <cellStyle name="Style 62 3 2 3 2" xfId="16604"/>
    <cellStyle name="Style 62 3 3" xfId="6523"/>
    <cellStyle name="Style 62 3 3 2" xfId="6524"/>
    <cellStyle name="Style 62 3 3 2 2" xfId="6525"/>
    <cellStyle name="Style 62 3 3 2 2 2" xfId="16700"/>
    <cellStyle name="Style 62 3 3 2 3" xfId="16973"/>
    <cellStyle name="Style 62 3 3 3" xfId="6526"/>
    <cellStyle name="Style 62 3 3 3 2" xfId="6527"/>
    <cellStyle name="Style 62 3 3 3 2 2" xfId="17060"/>
    <cellStyle name="Style 62 3 3 3 3" xfId="6528"/>
    <cellStyle name="Style 62 3 3 3 3 2" xfId="16795"/>
    <cellStyle name="Style 62 3 3 3 4" xfId="16425"/>
    <cellStyle name="Style 62 3 3 4" xfId="6529"/>
    <cellStyle name="Style 62 3 3 4 2" xfId="6530"/>
    <cellStyle name="Style 62 3 3 4 2 2" xfId="16241"/>
    <cellStyle name="Style 62 3 3 4 3" xfId="16524"/>
    <cellStyle name="Style 62 3 3 5" xfId="6531"/>
    <cellStyle name="Style 62 3 3 5 2" xfId="17146"/>
    <cellStyle name="Style 62 3 3 6" xfId="15608"/>
    <cellStyle name="Style 62 3 4" xfId="6532"/>
    <cellStyle name="Style 62 3 4 2" xfId="16603"/>
    <cellStyle name="Style 62 3 4 3" xfId="16878"/>
    <cellStyle name="Style 62 3 5" xfId="6533"/>
    <cellStyle name="Style 62 3 5 2" xfId="16329"/>
    <cellStyle name="Style 62 3 6" xfId="16879"/>
    <cellStyle name="Style 62 4" xfId="6534"/>
    <cellStyle name="Style 62 4 2" xfId="6535"/>
    <cellStyle name="Style 62 4 2 2" xfId="6536"/>
    <cellStyle name="Style 62 4 2 2 2" xfId="6537"/>
    <cellStyle name="Style 62 4 2 2 2 2" xfId="16699"/>
    <cellStyle name="Style 62 4 2 2 3" xfId="16972"/>
    <cellStyle name="Style 62 4 2 3" xfId="6538"/>
    <cellStyle name="Style 62 4 2 3 2" xfId="6539"/>
    <cellStyle name="Style 62 4 2 3 2 2" xfId="17059"/>
    <cellStyle name="Style 62 4 2 3 3" xfId="6540"/>
    <cellStyle name="Style 62 4 2 3 3 2" xfId="16794"/>
    <cellStyle name="Style 62 4 2 3 4" xfId="16424"/>
    <cellStyle name="Style 62 4 2 4" xfId="6541"/>
    <cellStyle name="Style 62 4 2 4 2" xfId="6542"/>
    <cellStyle name="Style 62 4 2 4 2 2" xfId="16240"/>
    <cellStyle name="Style 62 4 2 4 3" xfId="16523"/>
    <cellStyle name="Style 62 4 2 5" xfId="6543"/>
    <cellStyle name="Style 62 4 2 5 2" xfId="17145"/>
    <cellStyle name="Style 62 4 2 6" xfId="15483"/>
    <cellStyle name="Style 62 4 3" xfId="6544"/>
    <cellStyle name="Style 62 4 3 2" xfId="6545"/>
    <cellStyle name="Style 62 4 3 2 2" xfId="16602"/>
    <cellStyle name="Style 62 4 3 3" xfId="16877"/>
    <cellStyle name="Style 62 4 4" xfId="6546"/>
    <cellStyle name="Style 62 4 4 2" xfId="15606"/>
    <cellStyle name="Style 62 4 4 3" xfId="16328"/>
    <cellStyle name="Style 62 4 5" xfId="6547"/>
    <cellStyle name="Style 62 4 5 2" xfId="16971"/>
    <cellStyle name="Style 62 4 6" xfId="15607"/>
    <cellStyle name="Style 62 5" xfId="6548"/>
    <cellStyle name="Style 62 5 2" xfId="6549"/>
    <cellStyle name="Style 62 5 2 2" xfId="6550"/>
    <cellStyle name="Style 62 5 2 2 2" xfId="6551"/>
    <cellStyle name="Style 62 5 2 2 2 2" xfId="16793"/>
    <cellStyle name="Style 62 5 2 2 3" xfId="17058"/>
    <cellStyle name="Style 62 5 2 3" xfId="6552"/>
    <cellStyle name="Style 62 5 2 3 2" xfId="6553"/>
    <cellStyle name="Style 62 5 2 3 2 2" xfId="16239"/>
    <cellStyle name="Style 62 5 2 3 3" xfId="6554"/>
    <cellStyle name="Style 62 5 2 3 3 2" xfId="17144"/>
    <cellStyle name="Style 62 5 2 3 4" xfId="16522"/>
    <cellStyle name="Style 62 5 2 4" xfId="6555"/>
    <cellStyle name="Style 62 5 2 4 2" xfId="16601"/>
    <cellStyle name="Style 62 5 2 4 3" xfId="16876"/>
    <cellStyle name="Style 62 5 2 5" xfId="6556"/>
    <cellStyle name="Style 62 5 2 5 2" xfId="16423"/>
    <cellStyle name="Style 62 5 3" xfId="6557"/>
    <cellStyle name="Style 62 5 3 2" xfId="6558"/>
    <cellStyle name="Style 62 5 3 2 2" xfId="15605"/>
    <cellStyle name="Style 62 5 3 3" xfId="16327"/>
    <cellStyle name="Style 62 5 4" xfId="6559"/>
    <cellStyle name="Style 62 5 4 2" xfId="16970"/>
    <cellStyle name="Style 62 5 5" xfId="6560"/>
    <cellStyle name="Style 62 5 5 2" xfId="16697"/>
    <cellStyle name="Style 62 5 6" xfId="16698"/>
    <cellStyle name="Style 62 6" xfId="6561"/>
    <cellStyle name="Style 62 6 2" xfId="6562"/>
    <cellStyle name="Style 62 6 2 2" xfId="6563"/>
    <cellStyle name="Style 62 6 2 2 2" xfId="16792"/>
    <cellStyle name="Style 62 6 2 3" xfId="17057"/>
    <cellStyle name="Style 62 6 3" xfId="6564"/>
    <cellStyle name="Style 62 6 3 2" xfId="6565"/>
    <cellStyle name="Style 62 6 3 2 2" xfId="16238"/>
    <cellStyle name="Style 62 6 3 3" xfId="6566"/>
    <cellStyle name="Style 62 6 3 3 2" xfId="17143"/>
    <cellStyle name="Style 62 6 3 4" xfId="16521"/>
    <cellStyle name="Style 62 6 4" xfId="6567"/>
    <cellStyle name="Style 62 6 4 2" xfId="6568"/>
    <cellStyle name="Style 62 6 4 2 2" xfId="16875"/>
    <cellStyle name="Style 62 6 4 3" xfId="15816"/>
    <cellStyle name="Style 62 6 5" xfId="6569"/>
    <cellStyle name="Style 62 6 5 2" xfId="16600"/>
    <cellStyle name="Style 62 6 6" xfId="16422"/>
    <cellStyle name="Style 62 7" xfId="6570"/>
    <cellStyle name="Style 62 7 2" xfId="6571"/>
    <cellStyle name="Style 62 7 2 2" xfId="15604"/>
    <cellStyle name="Style 62 7 3" xfId="6572"/>
    <cellStyle name="Style 62 7 3 2" xfId="16969"/>
    <cellStyle name="Style 62 7 4" xfId="16326"/>
    <cellStyle name="Style 62 8" xfId="6573"/>
    <cellStyle name="Style 62 8 2" xfId="16421"/>
    <cellStyle name="Style 62 8 3" xfId="17056"/>
    <cellStyle name="Style 62 8 4" xfId="16696"/>
    <cellStyle name="Style 62 9" xfId="6574"/>
    <cellStyle name="Style 62 9 2" xfId="16791"/>
    <cellStyle name="Style 62_ADDON" xfId="6575"/>
    <cellStyle name="Style 63" xfId="3895"/>
    <cellStyle name="Style 63 2" xfId="6576"/>
    <cellStyle name="Style 63 2 2" xfId="6577"/>
    <cellStyle name="Style 63 2 2 2" xfId="6578"/>
    <cellStyle name="Style 63 2 2 2 2" xfId="16874"/>
    <cellStyle name="Style 63 2 2 2 3" xfId="15815"/>
    <cellStyle name="Style 63 2 2 3" xfId="6579"/>
    <cellStyle name="Style 63 2 2 3 2" xfId="16599"/>
    <cellStyle name="Style 63 2 2 4" xfId="17142"/>
    <cellStyle name="Style 63 2 3" xfId="6580"/>
    <cellStyle name="Style 63 2 3 2" xfId="15603"/>
    <cellStyle name="Style 63 2 3 3" xfId="16325"/>
    <cellStyle name="Style 63 2 4" xfId="6581"/>
    <cellStyle name="Style 63 2 4 2" xfId="15482"/>
    <cellStyle name="Style 63 2 5" xfId="6582"/>
    <cellStyle name="Style 63 2 5 2" xfId="16968"/>
    <cellStyle name="Style 63 2 6" xfId="16237"/>
    <cellStyle name="Style 63 3" xfId="6583"/>
    <cellStyle name="Style 63 3 2" xfId="6584"/>
    <cellStyle name="Style 63 3 2 2" xfId="6585"/>
    <cellStyle name="Style 63 3 2 2 2" xfId="16790"/>
    <cellStyle name="Style 63 3 2 2 3" xfId="17055"/>
    <cellStyle name="Style 63 3 2 3" xfId="6586"/>
    <cellStyle name="Style 63 3 2 3 2" xfId="16519"/>
    <cellStyle name="Style 63 3 2 4" xfId="16420"/>
    <cellStyle name="Style 63 3 3" xfId="6587"/>
    <cellStyle name="Style 63 3 3 2" xfId="6588"/>
    <cellStyle name="Style 63 3 3 2 2" xfId="16873"/>
    <cellStyle name="Style 63 3 3 2 3" xfId="17141"/>
    <cellStyle name="Style 63 3 3 3" xfId="6589"/>
    <cellStyle name="Style 63 3 3 3 2" xfId="16598"/>
    <cellStyle name="Style 63 3 3 4" xfId="16236"/>
    <cellStyle name="Style 63 3 4" xfId="6590"/>
    <cellStyle name="Style 63 3 4 2" xfId="6591"/>
    <cellStyle name="Style 63 3 4 2 2" xfId="16324"/>
    <cellStyle name="Style 63 3 5" xfId="6592"/>
    <cellStyle name="Style 63 3 5 2" xfId="16695"/>
    <cellStyle name="Style 63 4" xfId="6593"/>
    <cellStyle name="Style 63 4 2" xfId="6594"/>
    <cellStyle name="Style 63 4 2 2" xfId="16694"/>
    <cellStyle name="Style 63 4 2 3" xfId="16967"/>
    <cellStyle name="Style 63 4 3" xfId="6595"/>
    <cellStyle name="Style 63 4 3 2" xfId="16419"/>
    <cellStyle name="Style 63 4 4" xfId="15602"/>
    <cellStyle name="Style 63 5" xfId="6596"/>
    <cellStyle name="Style 63 5 2" xfId="17054"/>
    <cellStyle name="Style 63 6" xfId="6597"/>
    <cellStyle name="Style 63 6 2" xfId="16789"/>
    <cellStyle name="Style 63 7" xfId="16518"/>
    <cellStyle name="Style 63 8" xfId="16520"/>
    <cellStyle name="Style 63_ADDON" xfId="6598"/>
    <cellStyle name="Style 64" xfId="3896"/>
    <cellStyle name="Style 64 2" xfId="6599"/>
    <cellStyle name="Style 64 2 2" xfId="6600"/>
    <cellStyle name="Style 64 2 2 2" xfId="6601"/>
    <cellStyle name="Style 64 2 2 2 2" xfId="16597"/>
    <cellStyle name="Style 64 2 2 2 3" xfId="16872"/>
    <cellStyle name="Style 64 2 2 3" xfId="6602"/>
    <cellStyle name="Style 64 2 2 3 2" xfId="16323"/>
    <cellStyle name="Style 64 2 2 4" xfId="17140"/>
    <cellStyle name="Style 64 2 3" xfId="6603"/>
    <cellStyle name="Style 64 2 3 2" xfId="16966"/>
    <cellStyle name="Style 64 2 3 3" xfId="15601"/>
    <cellStyle name="Style 64 2 4" xfId="6604"/>
    <cellStyle name="Style 64 2 4 2" xfId="16693"/>
    <cellStyle name="Style 64 2 5" xfId="6605"/>
    <cellStyle name="Style 64 2 5 2" xfId="16418"/>
    <cellStyle name="Style 64 2 6" xfId="16235"/>
    <cellStyle name="Style 64 3" xfId="6606"/>
    <cellStyle name="Style 64 3 2" xfId="6607"/>
    <cellStyle name="Style 64 3 2 2" xfId="6608"/>
    <cellStyle name="Style 64 3 2 2 2" xfId="15813"/>
    <cellStyle name="Style 64 3 2 2 3" xfId="16517"/>
    <cellStyle name="Style 64 3 2 3" xfId="6609"/>
    <cellStyle name="Style 64 3 2 3 2" xfId="16234"/>
    <cellStyle name="Style 64 3 2 4" xfId="16788"/>
    <cellStyle name="Style 64 3 3" xfId="6610"/>
    <cellStyle name="Style 64 3 3 2" xfId="6611"/>
    <cellStyle name="Style 64 3 3 2 2" xfId="16596"/>
    <cellStyle name="Style 64 3 3 2 3" xfId="16871"/>
    <cellStyle name="Style 64 3 3 3" xfId="6612"/>
    <cellStyle name="Style 64 3 3 3 2" xfId="16322"/>
    <cellStyle name="Style 64 3 3 4" xfId="17139"/>
    <cellStyle name="Style 64 3 4" xfId="6613"/>
    <cellStyle name="Style 64 3 4 2" xfId="6614"/>
    <cellStyle name="Style 64 3 4 2 2" xfId="15600"/>
    <cellStyle name="Style 64 3 5" xfId="6615"/>
    <cellStyle name="Style 64 3 5 2" xfId="17053"/>
    <cellStyle name="Style 64 4" xfId="6616"/>
    <cellStyle name="Style 64 4 2" xfId="6617"/>
    <cellStyle name="Style 64 4 2 2" xfId="16417"/>
    <cellStyle name="Style 64 4 2 3" xfId="16692"/>
    <cellStyle name="Style 64 4 3" xfId="6618"/>
    <cellStyle name="Style 64 4 3 2" xfId="17052"/>
    <cellStyle name="Style 64 4 4" xfId="16965"/>
    <cellStyle name="Style 64 5" xfId="6619"/>
    <cellStyle name="Style 64 5 2" xfId="16787"/>
    <cellStyle name="Style 64 6" xfId="6620"/>
    <cellStyle name="Style 64 6 2" xfId="16516"/>
    <cellStyle name="Style 64 7" xfId="16233"/>
    <cellStyle name="Style 64 8" xfId="15814"/>
    <cellStyle name="Style 64_ADDON" xfId="6621"/>
    <cellStyle name="Style 69" xfId="3897"/>
    <cellStyle name="Style 69 10" xfId="6622"/>
    <cellStyle name="Style 69 10 2" xfId="16870"/>
    <cellStyle name="Style 69 11" xfId="6623"/>
    <cellStyle name="Style 69 11 2" xfId="16595"/>
    <cellStyle name="Style 69 12" xfId="6624"/>
    <cellStyle name="Style 69 12 2" xfId="16321"/>
    <cellStyle name="Style 69 13" xfId="17138"/>
    <cellStyle name="Style 69 2" xfId="6625"/>
    <cellStyle name="Style 69 2 2" xfId="6626"/>
    <cellStyle name="Style 69 2 2 2" xfId="16964"/>
    <cellStyle name="Style 69 2 3" xfId="15599"/>
    <cellStyle name="Style 69 3" xfId="6627"/>
    <cellStyle name="Style 69 3 2" xfId="6628"/>
    <cellStyle name="Style 69 3 2 2" xfId="6629"/>
    <cellStyle name="Style 69 3 2 2 2" xfId="17051"/>
    <cellStyle name="Style 69 3 2 3" xfId="6630"/>
    <cellStyle name="Style 69 3 2 3 2" xfId="16416"/>
    <cellStyle name="Style 69 3 3" xfId="6631"/>
    <cellStyle name="Style 69 3 3 2" xfId="6632"/>
    <cellStyle name="Style 69 3 3 2 2" xfId="6633"/>
    <cellStyle name="Style 69 3 3 2 2 2" xfId="16232"/>
    <cellStyle name="Style 69 3 3 2 3" xfId="16515"/>
    <cellStyle name="Style 69 3 3 3" xfId="6634"/>
    <cellStyle name="Style 69 3 3 3 2" xfId="6635"/>
    <cellStyle name="Style 69 3 3 3 2 2" xfId="16869"/>
    <cellStyle name="Style 69 3 3 3 3" xfId="6636"/>
    <cellStyle name="Style 69 3 3 3 3 2" xfId="16594"/>
    <cellStyle name="Style 69 3 3 3 4" xfId="17137"/>
    <cellStyle name="Style 69 3 3 4" xfId="6637"/>
    <cellStyle name="Style 69 3 3 4 2" xfId="6638"/>
    <cellStyle name="Style 69 3 3 4 2 2" xfId="15598"/>
    <cellStyle name="Style 69 3 3 4 3" xfId="16320"/>
    <cellStyle name="Style 69 3 3 5" xfId="6639"/>
    <cellStyle name="Style 69 3 3 5 2" xfId="16963"/>
    <cellStyle name="Style 69 3 3 6" xfId="16786"/>
    <cellStyle name="Style 69 3 4" xfId="6640"/>
    <cellStyle name="Style 69 3 4 2" xfId="16415"/>
    <cellStyle name="Style 69 3 4 3" xfId="16690"/>
    <cellStyle name="Style 69 3 5" xfId="6641"/>
    <cellStyle name="Style 69 3 5 2" xfId="17050"/>
    <cellStyle name="Style 69 3 6" xfId="16691"/>
    <cellStyle name="Style 69 4" xfId="6642"/>
    <cellStyle name="Style 69 4 2" xfId="6643"/>
    <cellStyle name="Style 69 4 2 2" xfId="6644"/>
    <cellStyle name="Style 69 4 2 2 2" xfId="6645"/>
    <cellStyle name="Style 69 4 2 2 2 2" xfId="17136"/>
    <cellStyle name="Style 69 4 2 2 3" xfId="16231"/>
    <cellStyle name="Style 69 4 2 3" xfId="6646"/>
    <cellStyle name="Style 69 4 2 3 2" xfId="6647"/>
    <cellStyle name="Style 69 4 2 3 2 2" xfId="16593"/>
    <cellStyle name="Style 69 4 2 3 3" xfId="6648"/>
    <cellStyle name="Style 69 4 2 3 3 2" xfId="16319"/>
    <cellStyle name="Style 69 4 2 3 4" xfId="16868"/>
    <cellStyle name="Style 69 4 2 4" xfId="6649"/>
    <cellStyle name="Style 69 4 2 4 2" xfId="6650"/>
    <cellStyle name="Style 69 4 2 4 2 2" xfId="16962"/>
    <cellStyle name="Style 69 4 2 4 3" xfId="15597"/>
    <cellStyle name="Style 69 4 2 5" xfId="6651"/>
    <cellStyle name="Style 69 4 2 5 2" xfId="16689"/>
    <cellStyle name="Style 69 4 2 6" xfId="16514"/>
    <cellStyle name="Style 69 4 3" xfId="6652"/>
    <cellStyle name="Style 69 4 3 2" xfId="6653"/>
    <cellStyle name="Style 69 4 3 2 2" xfId="17049"/>
    <cellStyle name="Style 69 4 3 3" xfId="16414"/>
    <cellStyle name="Style 69 4 4" xfId="6654"/>
    <cellStyle name="Style 69 4 4 2" xfId="16513"/>
    <cellStyle name="Style 69 4 4 3" xfId="16784"/>
    <cellStyle name="Style 69 4 5" xfId="6655"/>
    <cellStyle name="Style 69 4 5 2" xfId="16230"/>
    <cellStyle name="Style 69 4 6" xfId="16785"/>
    <cellStyle name="Style 69 5" xfId="6656"/>
    <cellStyle name="Style 69 5 2" xfId="6657"/>
    <cellStyle name="Style 69 5 2 2" xfId="6658"/>
    <cellStyle name="Style 69 5 2 2 2" xfId="6659"/>
    <cellStyle name="Style 69 5 2 2 2 2" xfId="16318"/>
    <cellStyle name="Style 69 5 2 2 3" xfId="16592"/>
    <cellStyle name="Style 69 5 2 3" xfId="6660"/>
    <cellStyle name="Style 69 5 2 3 2" xfId="6661"/>
    <cellStyle name="Style 69 5 2 3 2 2" xfId="16961"/>
    <cellStyle name="Style 69 5 2 3 3" xfId="6662"/>
    <cellStyle name="Style 69 5 2 3 3 2" xfId="16688"/>
    <cellStyle name="Style 69 5 2 3 4" xfId="15596"/>
    <cellStyle name="Style 69 5 2 4" xfId="6663"/>
    <cellStyle name="Style 69 5 2 4 2" xfId="17048"/>
    <cellStyle name="Style 69 5 2 4 3" xfId="16413"/>
    <cellStyle name="Style 69 5 2 5" xfId="6664"/>
    <cellStyle name="Style 69 5 2 5 2" xfId="16867"/>
    <cellStyle name="Style 69 5 3" xfId="6665"/>
    <cellStyle name="Style 69 5 3 2" xfId="6666"/>
    <cellStyle name="Style 69 5 3 2 2" xfId="16512"/>
    <cellStyle name="Style 69 5 3 3" xfId="16783"/>
    <cellStyle name="Style 69 5 4" xfId="6667"/>
    <cellStyle name="Style 69 5 4 2" xfId="16229"/>
    <cellStyle name="Style 69 5 5" xfId="6668"/>
    <cellStyle name="Style 69 5 5 2" xfId="17134"/>
    <cellStyle name="Style 69 5 6" xfId="17135"/>
    <cellStyle name="Style 69 6" xfId="6669"/>
    <cellStyle name="Style 69 6 2" xfId="6670"/>
    <cellStyle name="Style 69 6 2 2" xfId="6671"/>
    <cellStyle name="Style 69 6 2 2 2" xfId="16591"/>
    <cellStyle name="Style 69 6 2 3" xfId="16866"/>
    <cellStyle name="Style 69 6 3" xfId="6672"/>
    <cellStyle name="Style 69 6 3 2" xfId="6673"/>
    <cellStyle name="Style 69 6 3 2 2" xfId="15595"/>
    <cellStyle name="Style 69 6 3 3" xfId="6674"/>
    <cellStyle name="Style 69 6 3 3 2" xfId="15481"/>
    <cellStyle name="Style 69 6 3 4" xfId="16317"/>
    <cellStyle name="Style 69 6 4" xfId="6675"/>
    <cellStyle name="Style 69 6 4 2" xfId="6676"/>
    <cellStyle name="Style 69 6 4 2 2" xfId="16687"/>
    <cellStyle name="Style 69 6 4 3" xfId="16960"/>
    <cellStyle name="Style 69 6 5" xfId="6677"/>
    <cellStyle name="Style 69 6 5 2" xfId="15630"/>
    <cellStyle name="Style 69 6 6" xfId="15812"/>
    <cellStyle name="Style 69 7" xfId="6678"/>
    <cellStyle name="Style 69 7 2" xfId="6679"/>
    <cellStyle name="Style 69 7 2 2" xfId="16445"/>
    <cellStyle name="Style 69 7 3" xfId="6680"/>
    <cellStyle name="Style 69 7 3 2" xfId="16301"/>
    <cellStyle name="Style 69 7 4" xfId="15638"/>
    <cellStyle name="Style 69 8" xfId="6681"/>
    <cellStyle name="Style 69 8 2" xfId="16726"/>
    <cellStyle name="Style 69 8 3" xfId="15862"/>
    <cellStyle name="Style 69 8 4" xfId="16648"/>
    <cellStyle name="Style 69 9" xfId="6682"/>
    <cellStyle name="Style 69 9 2" xfId="15861"/>
    <cellStyle name="Style 69_ADDON" xfId="6683"/>
    <cellStyle name="Style 70" xfId="3898"/>
    <cellStyle name="Style 70 2" xfId="6684"/>
    <cellStyle name="Style 70 2 2" xfId="15809"/>
    <cellStyle name="Style 70 3" xfId="6685"/>
    <cellStyle name="Style 70 3 2" xfId="6686"/>
    <cellStyle name="Style 70 3 2 2" xfId="16161"/>
    <cellStyle name="Style 70 3 3" xfId="6687"/>
    <cellStyle name="Style 70 3 3 2" xfId="6688"/>
    <cellStyle name="Style 70 3 3 2 2" xfId="16151"/>
    <cellStyle name="Style 70 3 3 3" xfId="16349"/>
    <cellStyle name="Style 70 3 3 4" xfId="15808"/>
    <cellStyle name="Style 70 3 4" xfId="6689"/>
    <cellStyle name="Style 70 3 4 2" xfId="15619"/>
    <cellStyle name="Style 70 3 4 3" xfId="15548"/>
    <cellStyle name="Style 70 3 5" xfId="15487"/>
    <cellStyle name="Style 70 4" xfId="6690"/>
    <cellStyle name="Style 70 4 2" xfId="6691"/>
    <cellStyle name="Style 70 4 2 2" xfId="15522"/>
    <cellStyle name="Style 70 4 3" xfId="16656"/>
    <cellStyle name="Style 70 4 4" xfId="15535"/>
    <cellStyle name="Style 70 5" xfId="6692"/>
    <cellStyle name="Style 70 5 2" xfId="17007"/>
    <cellStyle name="Style 70 5 3" xfId="16152"/>
    <cellStyle name="Style 70 6" xfId="6693"/>
    <cellStyle name="Style 70 6 2" xfId="16580"/>
    <cellStyle name="Style 70 7" xfId="6694"/>
    <cellStyle name="Style 70 7 2" xfId="15771"/>
    <cellStyle name="Style 70 8" xfId="15860"/>
    <cellStyle name="Style 70_ADDON" xfId="6695"/>
    <cellStyle name="Style 71" xfId="3899"/>
    <cellStyle name="Style 71 2" xfId="6696"/>
    <cellStyle name="Style 71 2 2" xfId="6697"/>
    <cellStyle name="Style 71 2 2 2" xfId="6698"/>
    <cellStyle name="Style 71 2 2 2 2" xfId="15486"/>
    <cellStyle name="Style 71 2 2 2 3" xfId="15859"/>
    <cellStyle name="Style 71 2 2 3" xfId="6699"/>
    <cellStyle name="Style 71 2 2 3 2" xfId="15858"/>
    <cellStyle name="Style 71 2 2 4" xfId="16397"/>
    <cellStyle name="Style 71 2 3" xfId="6700"/>
    <cellStyle name="Style 71 2 3 2" xfId="16738"/>
    <cellStyle name="Style 71 2 3 3" xfId="16261"/>
    <cellStyle name="Style 71 2 4" xfId="6701"/>
    <cellStyle name="Style 71 2 4 2" xfId="16651"/>
    <cellStyle name="Style 71 2 5" xfId="6702"/>
    <cellStyle name="Style 71 2 5 2" xfId="16734"/>
    <cellStyle name="Style 71 2 6" xfId="16201"/>
    <cellStyle name="Style 71 3" xfId="6703"/>
    <cellStyle name="Style 71 3 2" xfId="6704"/>
    <cellStyle name="Style 71 3 2 2" xfId="6705"/>
    <cellStyle name="Style 71 3 2 2 2" xfId="15767"/>
    <cellStyle name="Style 71 3 2 2 3" xfId="16289"/>
    <cellStyle name="Style 71 3 2 3" xfId="6706"/>
    <cellStyle name="Style 71 3 2 3 2" xfId="15566"/>
    <cellStyle name="Style 71 3 2 4" xfId="15521"/>
    <cellStyle name="Style 71 3 3" xfId="6707"/>
    <cellStyle name="Style 71 3 3 2" xfId="6708"/>
    <cellStyle name="Style 71 3 3 2 2" xfId="16217"/>
    <cellStyle name="Style 71 3 3 2 3" xfId="17031"/>
    <cellStyle name="Style 71 3 3 3" xfId="6709"/>
    <cellStyle name="Style 71 3 3 3 2" xfId="16938"/>
    <cellStyle name="Style 71 3 3 4" xfId="17104"/>
    <cellStyle name="Style 71 3 4" xfId="6710"/>
    <cellStyle name="Style 71 3 4 2" xfId="6711"/>
    <cellStyle name="Style 71 3 4 2 2" xfId="16551"/>
    <cellStyle name="Style 71 3 5" xfId="6712"/>
    <cellStyle name="Style 71 3 5 2" xfId="16489"/>
    <cellStyle name="Style 71 4" xfId="6713"/>
    <cellStyle name="Style 71 4 2" xfId="6714"/>
    <cellStyle name="Style 71 4 2 2" xfId="16166"/>
    <cellStyle name="Style 71 4 2 3" xfId="16898"/>
    <cellStyle name="Style 71 4 3" xfId="6715"/>
    <cellStyle name="Style 71 4 3 2" xfId="16550"/>
    <cellStyle name="Style 71 4 4" xfId="15618"/>
    <cellStyle name="Style 71 5" xfId="6716"/>
    <cellStyle name="Style 71 5 2" xfId="15857"/>
    <cellStyle name="Style 71 6" xfId="6717"/>
    <cellStyle name="Style 71 6 2" xfId="15850"/>
    <cellStyle name="Style 71 7" xfId="15856"/>
    <cellStyle name="Style 71 8" xfId="15567"/>
    <cellStyle name="Style 71_ADDON" xfId="6718"/>
    <cellStyle name="Style 72" xfId="3900"/>
    <cellStyle name="Style 72 2" xfId="6719"/>
    <cellStyle name="Style 72 2 2" xfId="16746"/>
    <cellStyle name="Style 72 3" xfId="6720"/>
    <cellStyle name="Style 72 3 2" xfId="6721"/>
    <cellStyle name="Style 72 3 2 2" xfId="15617"/>
    <cellStyle name="Style 72 3 3" xfId="6722"/>
    <cellStyle name="Style 72 3 3 2" xfId="6723"/>
    <cellStyle name="Style 72 3 3 2 2" xfId="16404"/>
    <cellStyle name="Style 72 3 3 3" xfId="16616"/>
    <cellStyle name="Style 72 3 3 4" xfId="16576"/>
    <cellStyle name="Style 72 3 4" xfId="6724"/>
    <cellStyle name="Style 72 3 4 2" xfId="15621"/>
    <cellStyle name="Style 72 3 4 3" xfId="16162"/>
    <cellStyle name="Style 72 3 5" xfId="15496"/>
    <cellStyle name="Style 72 4" xfId="6725"/>
    <cellStyle name="Style 72 4 2" xfId="6726"/>
    <cellStyle name="Style 72 4 2 2" xfId="16287"/>
    <cellStyle name="Style 72 4 3" xfId="16176"/>
    <cellStyle name="Style 72 4 4" xfId="15573"/>
    <cellStyle name="Style 72 5" xfId="6727"/>
    <cellStyle name="Style 72 5 2" xfId="16306"/>
    <cellStyle name="Style 72 5 3" xfId="15489"/>
    <cellStyle name="Style 72 6" xfId="6728"/>
    <cellStyle name="Style 72 6 2" xfId="16565"/>
    <cellStyle name="Style 72 7" xfId="6729"/>
    <cellStyle name="Style 72 7 2" xfId="15629"/>
    <cellStyle name="Style 72 8" xfId="16477"/>
    <cellStyle name="Style 72_ADDON" xfId="6730"/>
    <cellStyle name="Style 73" xfId="3901"/>
    <cellStyle name="Style 73 10" xfId="6731"/>
    <cellStyle name="Style 73 10 2" xfId="16855"/>
    <cellStyle name="Style 73 11" xfId="6732"/>
    <cellStyle name="Style 73 11 2" xfId="17025"/>
    <cellStyle name="Style 73 12" xfId="6733"/>
    <cellStyle name="Style 73 12 2" xfId="16988"/>
    <cellStyle name="Style 73 13" xfId="15636"/>
    <cellStyle name="Style 73 2" xfId="6734"/>
    <cellStyle name="Style 73 2 2" xfId="6735"/>
    <cellStyle name="Style 73 2 2 2" xfId="16840"/>
    <cellStyle name="Style 73 2 3" xfId="16188"/>
    <cellStyle name="Style 73 3" xfId="6736"/>
    <cellStyle name="Style 73 3 2" xfId="6737"/>
    <cellStyle name="Style 73 3 2 2" xfId="6738"/>
    <cellStyle name="Style 73 3 2 2 2" xfId="15572"/>
    <cellStyle name="Style 73 3 2 3" xfId="6739"/>
    <cellStyle name="Style 73 3 2 3 2" xfId="16811"/>
    <cellStyle name="Style 73 3 3" xfId="6740"/>
    <cellStyle name="Style 73 3 3 2" xfId="6741"/>
    <cellStyle name="Style 73 3 3 2 2" xfId="6742"/>
    <cellStyle name="Style 73 3 3 2 2 2" xfId="16365"/>
    <cellStyle name="Style 73 3 3 2 3" xfId="16448"/>
    <cellStyle name="Style 73 3 3 3" xfId="6743"/>
    <cellStyle name="Style 73 3 3 3 2" xfId="6744"/>
    <cellStyle name="Style 73 3 3 3 2 2" xfId="16537"/>
    <cellStyle name="Style 73 3 3 3 3" xfId="6745"/>
    <cellStyle name="Style 73 3 3 3 3 2" xfId="16385"/>
    <cellStyle name="Style 73 3 3 3 4" xfId="17003"/>
    <cellStyle name="Style 73 3 3 4" xfId="6746"/>
    <cellStyle name="Style 73 3 3 4 2" xfId="6747"/>
    <cellStyle name="Style 73 3 3 4 2 2" xfId="15827"/>
    <cellStyle name="Style 73 3 3 4 3" xfId="15628"/>
    <cellStyle name="Style 73 3 3 5" xfId="6748"/>
    <cellStyle name="Style 73 3 3 5 2" xfId="16926"/>
    <cellStyle name="Style 73 3 3 6" xfId="15555"/>
    <cellStyle name="Style 73 3 4" xfId="6749"/>
    <cellStyle name="Style 73 3 4 2" xfId="16538"/>
    <cellStyle name="Style 73 3 4 3" xfId="16952"/>
    <cellStyle name="Style 73 3 5" xfId="6750"/>
    <cellStyle name="Style 73 3 5 2" xfId="15581"/>
    <cellStyle name="Style 73 3 6" xfId="16624"/>
    <cellStyle name="Style 73 4" xfId="6751"/>
    <cellStyle name="Style 73 4 2" xfId="6752"/>
    <cellStyle name="Style 73 4 2 2" xfId="6753"/>
    <cellStyle name="Style 73 4 2 2 2" xfId="6754"/>
    <cellStyle name="Style 73 4 2 2 2 2" xfId="15769"/>
    <cellStyle name="Style 73 4 2 2 3" xfId="16114"/>
    <cellStyle name="Style 73 4 2 3" xfId="6755"/>
    <cellStyle name="Style 73 4 2 3 2" xfId="6756"/>
    <cellStyle name="Style 73 4 2 3 2 2" xfId="16134"/>
    <cellStyle name="Style 73 4 2 3 3" xfId="6757"/>
    <cellStyle name="Style 73 4 2 3 3 2" xfId="17083"/>
    <cellStyle name="Style 73 4 2 3 4" xfId="16810"/>
    <cellStyle name="Style 73 4 2 4" xfId="6758"/>
    <cellStyle name="Style 73 4 2 4 2" xfId="6759"/>
    <cellStyle name="Style 73 4 2 4 2 2" xfId="15624"/>
    <cellStyle name="Style 73 4 2 4 3" xfId="15852"/>
    <cellStyle name="Style 73 4 2 5" xfId="6760"/>
    <cellStyle name="Style 73 4 2 5 2" xfId="16412"/>
    <cellStyle name="Style 73 4 2 6" xfId="15579"/>
    <cellStyle name="Style 73 4 3" xfId="6761"/>
    <cellStyle name="Style 73 4 3 2" xfId="6762"/>
    <cellStyle name="Style 73 4 3 2 2" xfId="16465"/>
    <cellStyle name="Style 73 4 3 3" xfId="15627"/>
    <cellStyle name="Style 73 4 4" xfId="6763"/>
    <cellStyle name="Style 73 4 4 2" xfId="16815"/>
    <cellStyle name="Style 73 4 4 3" xfId="15626"/>
    <cellStyle name="Style 73 4 5" xfId="6764"/>
    <cellStyle name="Style 73 4 5 2" xfId="15625"/>
    <cellStyle name="Style 73 4 6" xfId="17096"/>
    <cellStyle name="Style 73 5" xfId="6765"/>
    <cellStyle name="Style 73 5 2" xfId="6766"/>
    <cellStyle name="Style 73 5 2 2" xfId="6767"/>
    <cellStyle name="Style 73 5 2 2 2" xfId="6768"/>
    <cellStyle name="Style 73 5 2 2 2 2" xfId="16937"/>
    <cellStyle name="Style 73 5 2 2 3" xfId="16845"/>
    <cellStyle name="Style 73 5 2 3" xfId="6769"/>
    <cellStyle name="Style 73 5 2 3 2" xfId="6770"/>
    <cellStyle name="Style 73 5 2 3 2 2" xfId="16172"/>
    <cellStyle name="Style 73 5 2 3 3" xfId="6771"/>
    <cellStyle name="Style 73 5 2 3 3 2" xfId="16475"/>
    <cellStyle name="Style 73 5 2 3 4" xfId="16293"/>
    <cellStyle name="Style 73 5 2 4" xfId="6772"/>
    <cellStyle name="Style 73 5 2 4 2" xfId="15768"/>
    <cellStyle name="Style 73 5 2 4 3" xfId="16673"/>
    <cellStyle name="Style 73 5 2 5" xfId="6773"/>
    <cellStyle name="Style 73 5 2 5 2" xfId="16183"/>
    <cellStyle name="Style 73 5 3" xfId="6774"/>
    <cellStyle name="Style 73 5 3 2" xfId="6775"/>
    <cellStyle name="Style 73 5 3 2 2" xfId="16769"/>
    <cellStyle name="Style 73 5 3 3" xfId="16858"/>
    <cellStyle name="Style 73 5 4" xfId="6776"/>
    <cellStyle name="Style 73 5 4 2" xfId="16119"/>
    <cellStyle name="Style 73 5 5" xfId="6777"/>
    <cellStyle name="Style 73 5 5 2" xfId="15851"/>
    <cellStyle name="Style 73 5 6" xfId="15807"/>
    <cellStyle name="Style 73 6" xfId="6778"/>
    <cellStyle name="Style 73 6 2" xfId="6779"/>
    <cellStyle name="Style 73 6 2 2" xfId="6780"/>
    <cellStyle name="Style 73 6 2 2 2" xfId="16782"/>
    <cellStyle name="Style 73 6 2 3" xfId="17047"/>
    <cellStyle name="Style 73 6 3" xfId="6781"/>
    <cellStyle name="Style 73 6 3 2" xfId="6782"/>
    <cellStyle name="Style 73 6 3 2 2" xfId="15803"/>
    <cellStyle name="Style 73 6 3 3" xfId="6783"/>
    <cellStyle name="Style 73 6 3 3 2" xfId="16228"/>
    <cellStyle name="Style 73 6 3 4" xfId="16511"/>
    <cellStyle name="Style 73 6 4" xfId="6784"/>
    <cellStyle name="Style 73 6 4 2" xfId="6785"/>
    <cellStyle name="Style 73 6 4 2 2" xfId="16859"/>
    <cellStyle name="Style 73 6 4 3" xfId="16981"/>
    <cellStyle name="Style 73 6 5" xfId="6786"/>
    <cellStyle name="Style 73 6 5 2" xfId="15802"/>
    <cellStyle name="Style 73 6 6" xfId="16584"/>
    <cellStyle name="Style 73 7" xfId="6787"/>
    <cellStyle name="Style 73 7 2" xfId="6788"/>
    <cellStyle name="Style 73 7 2 2" xfId="17133"/>
    <cellStyle name="Style 73 7 3" xfId="6789"/>
    <cellStyle name="Style 73 7 3 2" xfId="16865"/>
    <cellStyle name="Style 73 7 4" xfId="16710"/>
    <cellStyle name="Style 73 8" xfId="6790"/>
    <cellStyle name="Style 73 8 2" xfId="16368"/>
    <cellStyle name="Style 73 8 3" xfId="16469"/>
    <cellStyle name="Style 73 8 4" xfId="16590"/>
    <cellStyle name="Style 73 9" xfId="6791"/>
    <cellStyle name="Style 73 9 2" xfId="16496"/>
    <cellStyle name="Style 73_ADDON" xfId="6792"/>
    <cellStyle name="Style 74" xfId="3902"/>
    <cellStyle name="Style 74 2" xfId="6793"/>
    <cellStyle name="Style 74 2 2" xfId="6794"/>
    <cellStyle name="Style 74 2 2 2" xfId="6795"/>
    <cellStyle name="Style 74 2 2 2 2" xfId="15765"/>
    <cellStyle name="Style 74 2 2 2 3" xfId="16950"/>
    <cellStyle name="Style 74 2 2 3" xfId="6796"/>
    <cellStyle name="Style 74 2 2 3 2" xfId="16302"/>
    <cellStyle name="Style 74 2 2 4" xfId="16383"/>
    <cellStyle name="Style 74 2 3" xfId="6797"/>
    <cellStyle name="Style 74 2 3 2" xfId="16345"/>
    <cellStyle name="Style 74 2 3 3" xfId="17039"/>
    <cellStyle name="Style 74 2 4" xfId="6798"/>
    <cellStyle name="Style 74 2 4 2" xfId="16316"/>
    <cellStyle name="Style 74 2 5" xfId="6799"/>
    <cellStyle name="Style 74 2 5 2" xfId="16899"/>
    <cellStyle name="Style 74 2 6" xfId="16142"/>
    <cellStyle name="Style 74 3" xfId="6800"/>
    <cellStyle name="Style 74 3 2" xfId="6801"/>
    <cellStyle name="Style 74 3 2 2" xfId="6802"/>
    <cellStyle name="Style 74 3 2 2 2" xfId="16499"/>
    <cellStyle name="Style 74 3 2 2 3" xfId="16740"/>
    <cellStyle name="Style 74 3 2 3" xfId="6803"/>
    <cellStyle name="Style 74 3 2 3 2" xfId="16912"/>
    <cellStyle name="Style 74 3 2 4" xfId="17102"/>
    <cellStyle name="Style 74 3 3" xfId="6804"/>
    <cellStyle name="Style 74 3 3 2" xfId="6805"/>
    <cellStyle name="Style 74 3 3 2 2" xfId="17013"/>
    <cellStyle name="Style 74 3 3 2 3" xfId="15764"/>
    <cellStyle name="Style 74 3 3 3" xfId="6806"/>
    <cellStyle name="Style 74 3 3 3 2" xfId="16569"/>
    <cellStyle name="Style 74 3 3 4" xfId="16567"/>
    <cellStyle name="Style 74 3 4" xfId="6807"/>
    <cellStyle name="Style 74 3 4 2" xfId="6808"/>
    <cellStyle name="Style 74 3 4 2 2" xfId="16403"/>
    <cellStyle name="Style 74 3 5" xfId="6809"/>
    <cellStyle name="Style 74 3 5 2" xfId="15517"/>
    <cellStyle name="Style 74 4" xfId="6810"/>
    <cellStyle name="Style 74 4 2" xfId="6811"/>
    <cellStyle name="Style 74 4 2 2" xfId="16138"/>
    <cellStyle name="Style 74 4 2 3" xfId="16392"/>
    <cellStyle name="Style 74 4 3" xfId="6812"/>
    <cellStyle name="Style 74 4 3 2" xfId="16455"/>
    <cellStyle name="Style 74 4 4" xfId="15594"/>
    <cellStyle name="Style 74 5" xfId="6813"/>
    <cellStyle name="Style 74 5 2" xfId="15509"/>
    <cellStyle name="Style 74 6" xfId="6814"/>
    <cellStyle name="Style 74 6 2" xfId="15554"/>
    <cellStyle name="Style 74 7" xfId="16170"/>
    <cellStyle name="Style 74 8" xfId="16300"/>
    <cellStyle name="Style 74_ADDON" xfId="6815"/>
    <cellStyle name="Style 75" xfId="3903"/>
    <cellStyle name="Style 75 2" xfId="6816"/>
    <cellStyle name="Style 75 2 2" xfId="6817"/>
    <cellStyle name="Style 75 2 2 2" xfId="6818"/>
    <cellStyle name="Style 75 2 2 2 2" xfId="17018"/>
    <cellStyle name="Style 75 2 2 2 3" xfId="16461"/>
    <cellStyle name="Style 75 2 2 3" xfId="6819"/>
    <cellStyle name="Style 75 2 2 3 2" xfId="16959"/>
    <cellStyle name="Style 75 2 2 4" xfId="16634"/>
    <cellStyle name="Style 75 2 3" xfId="6820"/>
    <cellStyle name="Style 75 2 3 2" xfId="16398"/>
    <cellStyle name="Style 75 2 3 3" xfId="15543"/>
    <cellStyle name="Style 75 2 4" xfId="6821"/>
    <cellStyle name="Style 75 2 4 2" xfId="17070"/>
    <cellStyle name="Style 75 2 5" xfId="6822"/>
    <cellStyle name="Style 75 2 5 2" xfId="16940"/>
    <cellStyle name="Style 75 2 6" xfId="15763"/>
    <cellStyle name="Style 75 3" xfId="6823"/>
    <cellStyle name="Style 75 3 2" xfId="6824"/>
    <cellStyle name="Style 75 3 2 2" xfId="6825"/>
    <cellStyle name="Style 75 3 2 2 2" xfId="15762"/>
    <cellStyle name="Style 75 3 2 2 3" xfId="16622"/>
    <cellStyle name="Style 75 3 2 3" xfId="6826"/>
    <cellStyle name="Style 75 3 2 3 2" xfId="16146"/>
    <cellStyle name="Style 75 3 2 4" xfId="16761"/>
    <cellStyle name="Style 75 3 3" xfId="6827"/>
    <cellStyle name="Style 75 3 3 2" xfId="6828"/>
    <cellStyle name="Style 75 3 3 2 2" xfId="16686"/>
    <cellStyle name="Style 75 3 3 2 3" xfId="16826"/>
    <cellStyle name="Style 75 3 3 3" xfId="6829"/>
    <cellStyle name="Style 75 3 3 3 2" xfId="16545"/>
    <cellStyle name="Style 75 3 3 4" xfId="16266"/>
    <cellStyle name="Style 75 3 4" xfId="6830"/>
    <cellStyle name="Style 75 3 4 2" xfId="6831"/>
    <cellStyle name="Style 75 3 4 2 2" xfId="16292"/>
    <cellStyle name="Style 75 3 5" xfId="6832"/>
    <cellStyle name="Style 75 3 5 2" xfId="16182"/>
    <cellStyle name="Style 75 4" xfId="6833"/>
    <cellStyle name="Style 75 4 2" xfId="6834"/>
    <cellStyle name="Style 75 4 2 2" xfId="16719"/>
    <cellStyle name="Style 75 4 2 3" xfId="16560"/>
    <cellStyle name="Style 75 4 3" xfId="6835"/>
    <cellStyle name="Style 75 4 3 2" xfId="16284"/>
    <cellStyle name="Style 75 4 4" xfId="15584"/>
    <cellStyle name="Style 75 5" xfId="6836"/>
    <cellStyle name="Style 75 5 2" xfId="16936"/>
    <cellStyle name="Style 75 6" xfId="6837"/>
    <cellStyle name="Style 75 6 2" xfId="15761"/>
    <cellStyle name="Style 75 7" xfId="16305"/>
    <cellStyle name="Style 75 8" xfId="17004"/>
    <cellStyle name="Style 75_ADDON" xfId="6838"/>
    <cellStyle name="Style 80" xfId="3904"/>
    <cellStyle name="Style 80 10" xfId="6839"/>
    <cellStyle name="Style 80 10 2" xfId="16447"/>
    <cellStyle name="Style 80 11" xfId="6840"/>
    <cellStyle name="Style 80 11 2" xfId="16411"/>
    <cellStyle name="Style 80 12" xfId="6841"/>
    <cellStyle name="Style 80 12 2" xfId="16150"/>
    <cellStyle name="Style 80 13" xfId="16487"/>
    <cellStyle name="Style 80 2" xfId="6842"/>
    <cellStyle name="Style 80 2 2" xfId="6843"/>
    <cellStyle name="Style 80 2 2 2" xfId="16844"/>
    <cellStyle name="Style 80 2 3" xfId="15526"/>
    <cellStyle name="Style 80 3" xfId="6844"/>
    <cellStyle name="Style 80 3 2" xfId="6845"/>
    <cellStyle name="Style 80 3 2 2" xfId="6846"/>
    <cellStyle name="Style 80 3 2 2 2" xfId="16542"/>
    <cellStyle name="Style 80 3 2 3" xfId="6847"/>
    <cellStyle name="Style 80 3 2 3 2" xfId="16775"/>
    <cellStyle name="Style 80 3 3" xfId="6848"/>
    <cellStyle name="Style 80 3 3 2" xfId="6849"/>
    <cellStyle name="Style 80 3 3 2 2" xfId="6850"/>
    <cellStyle name="Style 80 3 3 2 2 2" xfId="16476"/>
    <cellStyle name="Style 80 3 3 2 3" xfId="15760"/>
    <cellStyle name="Style 80 3 3 3" xfId="6851"/>
    <cellStyle name="Style 80 3 3 3 2" xfId="6852"/>
    <cellStyle name="Style 80 3 3 3 2 2" xfId="16389"/>
    <cellStyle name="Style 80 3 3 3 3" xfId="6853"/>
    <cellStyle name="Style 80 3 3 3 3 2" xfId="17046"/>
    <cellStyle name="Style 80 3 3 3 4" xfId="16373"/>
    <cellStyle name="Style 80 3 3 4" xfId="6854"/>
    <cellStyle name="Style 80 3 3 4 2" xfId="6855"/>
    <cellStyle name="Style 80 3 3 4 2 2" xfId="16617"/>
    <cellStyle name="Style 80 3 3 4 3" xfId="16399"/>
    <cellStyle name="Style 80 3 3 5" xfId="6856"/>
    <cellStyle name="Style 80 3 3 5 2" xfId="16645"/>
    <cellStyle name="Style 80 3 3 6" xfId="16466"/>
    <cellStyle name="Style 80 3 4" xfId="6857"/>
    <cellStyle name="Style 80 3 4 2" xfId="16930"/>
    <cellStyle name="Style 80 3 4 3" xfId="16159"/>
    <cellStyle name="Style 80 3 5" xfId="6858"/>
    <cellStyle name="Style 80 3 5 2" xfId="16128"/>
    <cellStyle name="Style 80 3 6" xfId="17085"/>
    <cellStyle name="Style 80 4" xfId="6859"/>
    <cellStyle name="Style 80 4 2" xfId="6860"/>
    <cellStyle name="Style 80 4 2 2" xfId="6861"/>
    <cellStyle name="Style 80 4 2 2 2" xfId="6862"/>
    <cellStyle name="Style 80 4 2 2 2 2" xfId="16271"/>
    <cellStyle name="Style 80 4 2 2 3" xfId="16362"/>
    <cellStyle name="Style 80 4 2 3" xfId="6863"/>
    <cellStyle name="Style 80 4 2 3 2" xfId="6864"/>
    <cellStyle name="Style 80 4 2 3 2 2" xfId="16781"/>
    <cellStyle name="Style 80 4 2 3 3" xfId="6865"/>
    <cellStyle name="Style 80 4 2 3 3 2" xfId="16658"/>
    <cellStyle name="Style 80 4 2 3 4" xfId="16559"/>
    <cellStyle name="Style 80 4 2 4" xfId="6866"/>
    <cellStyle name="Style 80 4 2 4 2" xfId="6867"/>
    <cellStyle name="Style 80 4 2 4 2 2" xfId="16265"/>
    <cellStyle name="Style 80 4 2 4 3" xfId="16679"/>
    <cellStyle name="Style 80 4 2 5" xfId="6868"/>
    <cellStyle name="Style 80 4 2 5 2" xfId="16946"/>
    <cellStyle name="Style 80 4 2 6" xfId="15759"/>
    <cellStyle name="Style 80 4 3" xfId="6869"/>
    <cellStyle name="Style 80 4 3 2" xfId="6870"/>
    <cellStyle name="Style 80 4 3 2 2" xfId="15578"/>
    <cellStyle name="Style 80 4 3 3" xfId="16829"/>
    <cellStyle name="Style 80 4 4" xfId="6871"/>
    <cellStyle name="Style 80 4 4 2" xfId="15758"/>
    <cellStyle name="Style 80 4 4 3" xfId="16113"/>
    <cellStyle name="Style 80 4 5" xfId="6872"/>
    <cellStyle name="Style 80 4 5 2" xfId="16536"/>
    <cellStyle name="Style 80 4 6" xfId="16728"/>
    <cellStyle name="Style 80 5" xfId="6873"/>
    <cellStyle name="Style 80 5 2" xfId="6874"/>
    <cellStyle name="Style 80 5 2 2" xfId="6875"/>
    <cellStyle name="Style 80 5 2 2 2" xfId="6876"/>
    <cellStyle name="Style 80 5 2 2 2 2" xfId="15811"/>
    <cellStyle name="Style 80 5 2 2 3" xfId="16510"/>
    <cellStyle name="Style 80 5 2 3" xfId="6877"/>
    <cellStyle name="Style 80 5 2 3 2" xfId="6878"/>
    <cellStyle name="Style 80 5 2 3 2 2" xfId="15801"/>
    <cellStyle name="Style 80 5 2 3 3" xfId="6879"/>
    <cellStyle name="Style 80 5 2 3 3 2" xfId="15855"/>
    <cellStyle name="Style 80 5 2 3 4" xfId="15623"/>
    <cellStyle name="Style 80 5 2 4" xfId="6880"/>
    <cellStyle name="Style 80 5 2 4 2" xfId="17091"/>
    <cellStyle name="Style 80 5 2 4 3" xfId="15654"/>
    <cellStyle name="Style 80 5 2 5" xfId="6881"/>
    <cellStyle name="Style 80 5 2 5 2" xfId="16817"/>
    <cellStyle name="Style 80 5 3" xfId="6882"/>
    <cellStyle name="Style 80 5 3 2" xfId="6883"/>
    <cellStyle name="Style 80 5 3 2 2" xfId="16667"/>
    <cellStyle name="Style 80 5 3 3" xfId="16570"/>
    <cellStyle name="Style 80 5 4" xfId="6884"/>
    <cellStyle name="Style 80 5 4 2" xfId="15556"/>
    <cellStyle name="Style 80 5 5" xfId="6885"/>
    <cellStyle name="Style 80 5 5 2" xfId="17078"/>
    <cellStyle name="Style 80 5 6" xfId="16133"/>
    <cellStyle name="Style 80 6" xfId="6886"/>
    <cellStyle name="Style 80 6 2" xfId="6887"/>
    <cellStyle name="Style 80 6 2 2" xfId="6888"/>
    <cellStyle name="Style 80 6 2 2 2" xfId="15757"/>
    <cellStyle name="Style 80 6 2 3" xfId="16396"/>
    <cellStyle name="Style 80 6 3" xfId="6889"/>
    <cellStyle name="Style 80 6 3 2" xfId="6890"/>
    <cellStyle name="Style 80 6 3 2 2" xfId="16497"/>
    <cellStyle name="Style 80 6 3 3" xfId="6891"/>
    <cellStyle name="Style 80 6 3 3 2" xfId="16118"/>
    <cellStyle name="Style 80 6 3 4" xfId="16583"/>
    <cellStyle name="Style 80 6 4" xfId="6892"/>
    <cellStyle name="Style 80 6 4 2" xfId="6893"/>
    <cellStyle name="Style 80 6 4 2 2" xfId="15498"/>
    <cellStyle name="Style 80 6 4 3" xfId="16227"/>
    <cellStyle name="Style 80 6 5" xfId="6894"/>
    <cellStyle name="Style 80 6 5 2" xfId="16462"/>
    <cellStyle name="Style 80 6 6" xfId="16200"/>
    <cellStyle name="Style 80 7" xfId="6895"/>
    <cellStyle name="Style 80 7 2" xfId="6896"/>
    <cellStyle name="Style 80 7 2 2" xfId="16457"/>
    <cellStyle name="Style 80 7 3" xfId="6897"/>
    <cellStyle name="Style 80 7 3 2" xfId="16211"/>
    <cellStyle name="Style 80 7 4" xfId="16372"/>
    <cellStyle name="Style 80 8" xfId="6898"/>
    <cellStyle name="Style 80 8 2" xfId="15547"/>
    <cellStyle name="Style 80 8 3" xfId="16218"/>
    <cellStyle name="Style 80 8 4" xfId="16907"/>
    <cellStyle name="Style 80 9" xfId="6899"/>
    <cellStyle name="Style 80 9 2" xfId="15565"/>
    <cellStyle name="Style 80_ADDON" xfId="6900"/>
    <cellStyle name="Style 81" xfId="3905"/>
    <cellStyle name="Style 81 10" xfId="6901"/>
    <cellStyle name="Style 81 10 2" xfId="16768"/>
    <cellStyle name="Style 81 11" xfId="6902"/>
    <cellStyle name="Style 81 11 2" xfId="15804"/>
    <cellStyle name="Style 81 12" xfId="6903"/>
    <cellStyle name="Style 81 12 2" xfId="17132"/>
    <cellStyle name="Style 81 13" xfId="16839"/>
    <cellStyle name="Style 81 2" xfId="6904"/>
    <cellStyle name="Style 81 2 2" xfId="6905"/>
    <cellStyle name="Style 81 2 2 2" xfId="16724"/>
    <cellStyle name="Style 81 2 3" xfId="16680"/>
    <cellStyle name="Style 81 3" xfId="6906"/>
    <cellStyle name="Style 81 3 2" xfId="6907"/>
    <cellStyle name="Style 81 3 2 2" xfId="6908"/>
    <cellStyle name="Style 81 3 2 2 2" xfId="15788"/>
    <cellStyle name="Style 81 3 2 3" xfId="6909"/>
    <cellStyle name="Style 81 3 2 3 2" xfId="15500"/>
    <cellStyle name="Style 81 3 3" xfId="6910"/>
    <cellStyle name="Style 81 3 3 2" xfId="6911"/>
    <cellStyle name="Style 81 3 3 2 2" xfId="6912"/>
    <cellStyle name="Style 81 3 3 2 2 2" xfId="16478"/>
    <cellStyle name="Style 81 3 3 2 3" xfId="17088"/>
    <cellStyle name="Style 81 3 3 3" xfId="6913"/>
    <cellStyle name="Style 81 3 3 3 2" xfId="6914"/>
    <cellStyle name="Style 81 3 3 3 2 2" xfId="16641"/>
    <cellStyle name="Style 81 3 3 3 3" xfId="6915"/>
    <cellStyle name="Style 81 3 3 3 3 2" xfId="17015"/>
    <cellStyle name="Style 81 3 3 3 4" xfId="15534"/>
    <cellStyle name="Style 81 3 3 4" xfId="6916"/>
    <cellStyle name="Style 81 3 3 4 2" xfId="6917"/>
    <cellStyle name="Style 81 3 3 4 2 2" xfId="16864"/>
    <cellStyle name="Style 81 3 3 4 3" xfId="15620"/>
    <cellStyle name="Style 81 3 3 5" xfId="6918"/>
    <cellStyle name="Style 81 3 3 5 2" xfId="15655"/>
    <cellStyle name="Style 81 3 3 6" xfId="16717"/>
    <cellStyle name="Style 81 3 4" xfId="6919"/>
    <cellStyle name="Style 81 3 4 2" xfId="15826"/>
    <cellStyle name="Style 81 3 4 3" xfId="15622"/>
    <cellStyle name="Style 81 3 5" xfId="6920"/>
    <cellStyle name="Style 81 3 5 2" xfId="15825"/>
    <cellStyle name="Style 81 3 6" xfId="16631"/>
    <cellStyle name="Style 81 4" xfId="6921"/>
    <cellStyle name="Style 81 4 2" xfId="6922"/>
    <cellStyle name="Style 81 4 2 2" xfId="6923"/>
    <cellStyle name="Style 81 4 2 2 2" xfId="6924"/>
    <cellStyle name="Style 81 4 2 2 2 2" xfId="16129"/>
    <cellStyle name="Style 81 4 2 2 3" xfId="15563"/>
    <cellStyle name="Style 81 4 2 3" xfId="6925"/>
    <cellStyle name="Style 81 4 2 3 2" xfId="6926"/>
    <cellStyle name="Style 81 4 2 3 2 2" xfId="15770"/>
    <cellStyle name="Style 81 4 2 3 3" xfId="6927"/>
    <cellStyle name="Style 81 4 2 3 3 2" xfId="16642"/>
    <cellStyle name="Style 81 4 2 3 4" xfId="16995"/>
    <cellStyle name="Style 81 4 2 4" xfId="6928"/>
    <cellStyle name="Style 81 4 2 4 2" xfId="6929"/>
    <cellStyle name="Style 81 4 2 4 2 2" xfId="16833"/>
    <cellStyle name="Style 81 4 2 4 3" xfId="16543"/>
    <cellStyle name="Style 81 4 2 5" xfId="6930"/>
    <cellStyle name="Style 81 4 2 5 2" xfId="15640"/>
    <cellStyle name="Style 81 4 2 6" xfId="16160"/>
    <cellStyle name="Style 81 4 3" xfId="6931"/>
    <cellStyle name="Style 81 4 3 2" xfId="6932"/>
    <cellStyle name="Style 81 4 3 2 2" xfId="16315"/>
    <cellStyle name="Style 81 4 3 3" xfId="16589"/>
    <cellStyle name="Style 81 4 4" xfId="6933"/>
    <cellStyle name="Style 81 4 4 2" xfId="15653"/>
    <cellStyle name="Style 81 4 4 3" xfId="15545"/>
    <cellStyle name="Style 81 4 5" xfId="6934"/>
    <cellStyle name="Style 81 4 5 2" xfId="15593"/>
    <cellStyle name="Style 81 4 6" xfId="16941"/>
    <cellStyle name="Style 81 5" xfId="6935"/>
    <cellStyle name="Style 81 5 2" xfId="6936"/>
    <cellStyle name="Style 81 5 2 2" xfId="6937"/>
    <cellStyle name="Style 81 5 2 2 2" xfId="6938"/>
    <cellStyle name="Style 81 5 2 2 2 2" xfId="15637"/>
    <cellStyle name="Style 81 5 2 2 3" xfId="16958"/>
    <cellStyle name="Style 81 5 2 3" xfId="6939"/>
    <cellStyle name="Style 81 5 2 3 2" xfId="6940"/>
    <cellStyle name="Style 81 5 2 3 2 2" xfId="16891"/>
    <cellStyle name="Style 81 5 2 3 3" xfId="6941"/>
    <cellStyle name="Style 81 5 2 3 3 2" xfId="15529"/>
    <cellStyle name="Style 81 5 2 3 4" xfId="16675"/>
    <cellStyle name="Style 81 5 2 4" xfId="6942"/>
    <cellStyle name="Style 81 5 2 4 2" xfId="15853"/>
    <cellStyle name="Style 81 5 2 4 3" xfId="15854"/>
    <cellStyle name="Style 81 5 2 5" xfId="6943"/>
    <cellStyle name="Style 81 5 2 5 2" xfId="15651"/>
    <cellStyle name="Style 81 5 3" xfId="6944"/>
    <cellStyle name="Style 81 5 3 2" xfId="6945"/>
    <cellStyle name="Style 81 5 3 2 2" xfId="16685"/>
    <cellStyle name="Style 81 5 3 3" xfId="15639"/>
    <cellStyle name="Style 81 5 4" xfId="6946"/>
    <cellStyle name="Style 81 5 4 2" xfId="16571"/>
    <cellStyle name="Style 81 5 5" xfId="6947"/>
    <cellStyle name="Style 81 5 5 2" xfId="16391"/>
    <cellStyle name="Style 81 5 6" xfId="15652"/>
    <cellStyle name="Style 81 6" xfId="6948"/>
    <cellStyle name="Style 81 6 2" xfId="6949"/>
    <cellStyle name="Style 81 6 2 2" xfId="6950"/>
    <cellStyle name="Style 81 6 2 2 2" xfId="16818"/>
    <cellStyle name="Style 81 6 2 3" xfId="15589"/>
    <cellStyle name="Style 81 6 3" xfId="6951"/>
    <cellStyle name="Style 81 6 3 2" xfId="6952"/>
    <cellStyle name="Style 81 6 3 2 2" xfId="15495"/>
    <cellStyle name="Style 81 6 3 3" xfId="6953"/>
    <cellStyle name="Style 81 6 3 3 2" xfId="15527"/>
    <cellStyle name="Style 81 6 3 4" xfId="15587"/>
    <cellStyle name="Style 81 6 4" xfId="6954"/>
    <cellStyle name="Style 81 6 4 2" xfId="6955"/>
    <cellStyle name="Style 81 6 4 2 2" xfId="16809"/>
    <cellStyle name="Style 81 6 4 3" xfId="16350"/>
    <cellStyle name="Style 81 6 5" xfId="6956"/>
    <cellStyle name="Style 81 6 5 2" xfId="15520"/>
    <cellStyle name="Style 81 6 6" xfId="16123"/>
    <cellStyle name="Style 81 7" xfId="6957"/>
    <cellStyle name="Style 81 7 2" xfId="6958"/>
    <cellStyle name="Style 81 7 2 2" xfId="17008"/>
    <cellStyle name="Style 81 7 3" xfId="6959"/>
    <cellStyle name="Style 81 7 3 2" xfId="16193"/>
    <cellStyle name="Style 81 7 4" xfId="16410"/>
    <cellStyle name="Style 81 8" xfId="6960"/>
    <cellStyle name="Style 81 8 2" xfId="15569"/>
    <cellStyle name="Style 81 8 3" xfId="16141"/>
    <cellStyle name="Style 81 8 4" xfId="16214"/>
    <cellStyle name="Style 81 9" xfId="6961"/>
    <cellStyle name="Style 81 9 2" xfId="17019"/>
    <cellStyle name="Style 81_ADDON" xfId="6962"/>
    <cellStyle name="Style 82" xfId="3906"/>
    <cellStyle name="Style 82 2" xfId="6963"/>
    <cellStyle name="Style 82 2 2" xfId="16720"/>
    <cellStyle name="Style 82 3" xfId="6964"/>
    <cellStyle name="Style 82 3 2" xfId="6965"/>
    <cellStyle name="Style 82 3 2 2" xfId="16773"/>
    <cellStyle name="Style 82 3 3" xfId="6966"/>
    <cellStyle name="Style 82 3 3 2" xfId="6967"/>
    <cellStyle name="Style 82 3 3 2 2" xfId="17045"/>
    <cellStyle name="Style 82 3 3 3" xfId="15650"/>
    <cellStyle name="Style 82 3 3 4" xfId="16985"/>
    <cellStyle name="Style 82 3 4" xfId="6968"/>
    <cellStyle name="Style 82 3 4 2" xfId="15516"/>
    <cellStyle name="Style 82 3 4 3" xfId="16627"/>
    <cellStyle name="Style 82 3 5" xfId="15571"/>
    <cellStyle name="Style 82 4" xfId="6969"/>
    <cellStyle name="Style 82 4 2" xfId="6970"/>
    <cellStyle name="Style 82 4 2 2" xfId="16464"/>
    <cellStyle name="Style 82 4 3" xfId="16216"/>
    <cellStyle name="Style 82 4 4" xfId="16837"/>
    <cellStyle name="Style 82 5" xfId="6971"/>
    <cellStyle name="Style 82 5 2" xfId="16295"/>
    <cellStyle name="Style 82 5 3" xfId="16646"/>
    <cellStyle name="Style 82 6" xfId="6972"/>
    <cellStyle name="Style 82 6 2" xfId="16505"/>
    <cellStyle name="Style 82 7" xfId="6973"/>
    <cellStyle name="Style 82 7 2" xfId="16747"/>
    <cellStyle name="Style 82 8" xfId="16678"/>
    <cellStyle name="Style 82_ADDON" xfId="6974"/>
    <cellStyle name="Style 83" xfId="3907"/>
    <cellStyle name="Style 83 2" xfId="6975"/>
    <cellStyle name="Style 83 2 2" xfId="6976"/>
    <cellStyle name="Style 83 2 2 2" xfId="6977"/>
    <cellStyle name="Style 83 2 2 2 2" xfId="16137"/>
    <cellStyle name="Style 83 2 2 2 3" xfId="17027"/>
    <cellStyle name="Style 83 2 2 3" xfId="6978"/>
    <cellStyle name="Style 83 2 2 3 2" xfId="16181"/>
    <cellStyle name="Style 83 2 2 4" xfId="16780"/>
    <cellStyle name="Style 83 2 3" xfId="6979"/>
    <cellStyle name="Style 83 2 3 2" xfId="15553"/>
    <cellStyle name="Style 83 2 3 3" xfId="16900"/>
    <cellStyle name="Style 83 2 4" xfId="6980"/>
    <cellStyle name="Style 83 2 4 2" xfId="17076"/>
    <cellStyle name="Style 83 2 5" xfId="6981"/>
    <cellStyle name="Style 83 2 5 2" xfId="16736"/>
    <cellStyle name="Style 83 2 6" xfId="17038"/>
    <cellStyle name="Style 83 3" xfId="6982"/>
    <cellStyle name="Style 83 3 2" xfId="6983"/>
    <cellStyle name="Style 83 3 2 2" xfId="6984"/>
    <cellStyle name="Style 83 3 2 2 2" xfId="16754"/>
    <cellStyle name="Style 83 3 2 2 3" xfId="16186"/>
    <cellStyle name="Style 83 3 2 3" xfId="6985"/>
    <cellStyle name="Style 83 3 2 3 2" xfId="16509"/>
    <cellStyle name="Style 83 3 2 4" xfId="16356"/>
    <cellStyle name="Style 83 3 3" xfId="6986"/>
    <cellStyle name="Style 83 3 3 2" xfId="6987"/>
    <cellStyle name="Style 83 3 3 2 2" xfId="16808"/>
    <cellStyle name="Style 83 3 3 2 3" xfId="17032"/>
    <cellStyle name="Style 83 3 3 3" xfId="6988"/>
    <cellStyle name="Style 83 3 3 3 2" xfId="16669"/>
    <cellStyle name="Style 83 3 3 4" xfId="16920"/>
    <cellStyle name="Style 83 3 4" xfId="6989"/>
    <cellStyle name="Style 83 3 4 2" xfId="6990"/>
    <cellStyle name="Style 83 3 4 2 2" xfId="17090"/>
    <cellStyle name="Style 83 3 5" xfId="6991"/>
    <cellStyle name="Style 83 3 5 2" xfId="16483"/>
    <cellStyle name="Style 83 4" xfId="6992"/>
    <cellStyle name="Style 83 4 2" xfId="6993"/>
    <cellStyle name="Style 83 4 2 2" xfId="15536"/>
    <cellStyle name="Style 83 4 2 3" xfId="16348"/>
    <cellStyle name="Style 83 4 3" xfId="6994"/>
    <cellStyle name="Style 83 4 3 2" xfId="16145"/>
    <cellStyle name="Style 83 4 4" xfId="16486"/>
    <cellStyle name="Style 83 5" xfId="6995"/>
    <cellStyle name="Style 83 5 2" xfId="15507"/>
    <cellStyle name="Style 83 6" xfId="6996"/>
    <cellStyle name="Style 83 6 2" xfId="16555"/>
    <cellStyle name="Style 83 7" xfId="16226"/>
    <cellStyle name="Style 83 8" xfId="16297"/>
    <cellStyle name="Style 83_ADDON" xfId="6997"/>
    <cellStyle name="Style 84" xfId="3908"/>
    <cellStyle name="Style 84 2" xfId="6998"/>
    <cellStyle name="Style 84 2 2" xfId="15550"/>
    <cellStyle name="Style 84 3" xfId="6999"/>
    <cellStyle name="Style 84 3 2" xfId="7000"/>
    <cellStyle name="Style 84 3 2 2" xfId="16285"/>
    <cellStyle name="Style 84 3 3" xfId="7001"/>
    <cellStyle name="Style 84 3 3 2" xfId="7002"/>
    <cellStyle name="Style 84 3 3 2 2" xfId="15539"/>
    <cellStyle name="Style 84 3 3 3" xfId="16666"/>
    <cellStyle name="Style 84 3 3 4" xfId="16443"/>
    <cellStyle name="Style 84 3 4" xfId="7003"/>
    <cellStyle name="Style 84 3 4 2" xfId="15580"/>
    <cellStyle name="Style 84 3 4 3" xfId="16173"/>
    <cellStyle name="Style 84 3 5" xfId="15583"/>
    <cellStyle name="Style 84 4" xfId="7004"/>
    <cellStyle name="Style 84 4 2" xfId="7005"/>
    <cellStyle name="Style 84 4 2 2" xfId="16169"/>
    <cellStyle name="Style 84 4 3" xfId="17131"/>
    <cellStyle name="Style 84 4 4" xfId="16210"/>
    <cellStyle name="Style 84 5" xfId="7006"/>
    <cellStyle name="Style 84 5 2" xfId="15525"/>
    <cellStyle name="Style 84 5 3" xfId="16149"/>
    <cellStyle name="Style 84 6" xfId="7007"/>
    <cellStyle name="Style 84 6 2" xfId="16568"/>
    <cellStyle name="Style 84 7" xfId="7008"/>
    <cellStyle name="Style 84 7 2" xfId="16819"/>
    <cellStyle name="Style 84 8" xfId="16273"/>
    <cellStyle name="Style 84_ADDON" xfId="7009"/>
    <cellStyle name="Style 85" xfId="3909"/>
    <cellStyle name="Style 85 10" xfId="7010"/>
    <cellStyle name="Style 85 10 2" xfId="16270"/>
    <cellStyle name="Style 85 11" xfId="7011"/>
    <cellStyle name="Style 85 11 2" xfId="16192"/>
    <cellStyle name="Style 85 12" xfId="7012"/>
    <cellStyle name="Style 85 12 2" xfId="17116"/>
    <cellStyle name="Style 85 13" xfId="16504"/>
    <cellStyle name="Style 85 2" xfId="7013"/>
    <cellStyle name="Style 85 2 2" xfId="7014"/>
    <cellStyle name="Style 85 2 2 2" xfId="17012"/>
    <cellStyle name="Style 85 2 3" xfId="16202"/>
    <cellStyle name="Style 85 3" xfId="7015"/>
    <cellStyle name="Style 85 3 2" xfId="7016"/>
    <cellStyle name="Style 85 3 2 2" xfId="7017"/>
    <cellStyle name="Style 85 3 2 2 2" xfId="17033"/>
    <cellStyle name="Style 85 3 2 3" xfId="7018"/>
    <cellStyle name="Style 85 3 2 3 2" xfId="16863"/>
    <cellStyle name="Style 85 3 3" xfId="7019"/>
    <cellStyle name="Style 85 3 3 2" xfId="7020"/>
    <cellStyle name="Style 85 3 3 2 2" xfId="7021"/>
    <cellStyle name="Style 85 3 3 2 2 2" xfId="16158"/>
    <cellStyle name="Style 85 3 3 2 3" xfId="16366"/>
    <cellStyle name="Style 85 3 3 3" xfId="7022"/>
    <cellStyle name="Style 85 3 3 3 2" xfId="7023"/>
    <cellStyle name="Style 85 3 3 3 2 2" xfId="16127"/>
    <cellStyle name="Style 85 3 3 3 3" xfId="7024"/>
    <cellStyle name="Style 85 3 3 3 3 2" xfId="16451"/>
    <cellStyle name="Style 85 3 3 3 4" xfId="16662"/>
    <cellStyle name="Style 85 3 3 4" xfId="7025"/>
    <cellStyle name="Style 85 3 3 4 2" xfId="7026"/>
    <cellStyle name="Style 85 3 3 4 2 2" xfId="17002"/>
    <cellStyle name="Style 85 3 3 4 3" xfId="16748"/>
    <cellStyle name="Style 85 3 3 5" xfId="7027"/>
    <cellStyle name="Style 85 3 3 5 2" xfId="15513"/>
    <cellStyle name="Style 85 3 3 6" xfId="16346"/>
    <cellStyle name="Style 85 3 4" xfId="7028"/>
    <cellStyle name="Style 85 3 4 2" xfId="16588"/>
    <cellStyle name="Style 85 3 4 3" xfId="16283"/>
    <cellStyle name="Style 85 3 5" xfId="7029"/>
    <cellStyle name="Style 85 3 5 2" xfId="16380"/>
    <cellStyle name="Style 85 3 6" xfId="17023"/>
    <cellStyle name="Style 85 4" xfId="7030"/>
    <cellStyle name="Style 85 4 2" xfId="7031"/>
    <cellStyle name="Style 85 4 2 2" xfId="7032"/>
    <cellStyle name="Style 85 4 2 2 2" xfId="7033"/>
    <cellStyle name="Style 85 4 2 2 2 2" xfId="16556"/>
    <cellStyle name="Style 85 4 2 2 3" xfId="16676"/>
    <cellStyle name="Style 85 4 2 3" xfId="7034"/>
    <cellStyle name="Style 85 4 2 3 2" xfId="7035"/>
    <cellStyle name="Style 85 4 2 3 2 2" xfId="16112"/>
    <cellStyle name="Style 85 4 2 3 3" xfId="7036"/>
    <cellStyle name="Style 85 4 2 3 3 2" xfId="16357"/>
    <cellStyle name="Style 85 4 2 3 4" xfId="15577"/>
    <cellStyle name="Style 85 4 2 4" xfId="7037"/>
    <cellStyle name="Style 85 4 2 4 2" xfId="7038"/>
    <cellStyle name="Style 85 4 2 4 2 2" xfId="16132"/>
    <cellStyle name="Style 85 4 2 4 3" xfId="16260"/>
    <cellStyle name="Style 85 4 2 5" xfId="7039"/>
    <cellStyle name="Style 85 4 2 5 2" xfId="16541"/>
    <cellStyle name="Style 85 4 2 6" xfId="15506"/>
    <cellStyle name="Style 85 4 3" xfId="7040"/>
    <cellStyle name="Style 85 4 3 2" xfId="7041"/>
    <cellStyle name="Style 85 4 3 2 2" xfId="15649"/>
    <cellStyle name="Style 85 4 3 3" xfId="16314"/>
    <cellStyle name="Style 85 4 4" xfId="7042"/>
    <cellStyle name="Style 85 4 4 2" xfId="16298"/>
    <cellStyle name="Style 85 4 4 3" xfId="16824"/>
    <cellStyle name="Style 85 4 5" xfId="7043"/>
    <cellStyle name="Style 85 4 5 2" xfId="16390"/>
    <cellStyle name="Style 85 4 6" xfId="16405"/>
    <cellStyle name="Style 85 5" xfId="7044"/>
    <cellStyle name="Style 85 5 2" xfId="7045"/>
    <cellStyle name="Style 85 5 2 2" xfId="7046"/>
    <cellStyle name="Style 85 5 2 2 2" xfId="7047"/>
    <cellStyle name="Style 85 5 2 2 2 2" xfId="17030"/>
    <cellStyle name="Style 85 5 2 2 3" xfId="17103"/>
    <cellStyle name="Style 85 5 2 3" xfId="7048"/>
    <cellStyle name="Style 85 5 2 3 2" xfId="7049"/>
    <cellStyle name="Style 85 5 2 3 2 2" xfId="16310"/>
    <cellStyle name="Style 85 5 2 3 3" xfId="7050"/>
    <cellStyle name="Style 85 5 2 3 3 2" xfId="16215"/>
    <cellStyle name="Style 85 5 2 3 4" xfId="15756"/>
    <cellStyle name="Style 85 5 2 4" xfId="7051"/>
    <cellStyle name="Style 85 5 2 4 2" xfId="15592"/>
    <cellStyle name="Style 85 5 2 4 3" xfId="16117"/>
    <cellStyle name="Style 85 5 2 5" xfId="7052"/>
    <cellStyle name="Style 85 5 2 5 2" xfId="16814"/>
    <cellStyle name="Style 85 5 3" xfId="7053"/>
    <cellStyle name="Style 85 5 3 2" xfId="7054"/>
    <cellStyle name="Style 85 5 3 2 2" xfId="16187"/>
    <cellStyle name="Style 85 5 3 3" xfId="16893"/>
    <cellStyle name="Style 85 5 4" xfId="7055"/>
    <cellStyle name="Style 85 5 4 2" xfId="17011"/>
    <cellStyle name="Style 85 5 5" xfId="7056"/>
    <cellStyle name="Style 85 5 5 2" xfId="16184"/>
    <cellStyle name="Style 85 5 6" xfId="16927"/>
    <cellStyle name="Style 85 6" xfId="7057"/>
    <cellStyle name="Style 85 6 2" xfId="7058"/>
    <cellStyle name="Style 85 6 2 2" xfId="7059"/>
    <cellStyle name="Style 85 6 2 2 2" xfId="16924"/>
    <cellStyle name="Style 85 6 2 3" xfId="16640"/>
    <cellStyle name="Style 85 6 3" xfId="7060"/>
    <cellStyle name="Style 85 6 3 2" xfId="7061"/>
    <cellStyle name="Style 85 6 3 2 2" xfId="16931"/>
    <cellStyle name="Style 85 6 3 3" xfId="7062"/>
    <cellStyle name="Style 85 6 3 3 2" xfId="16564"/>
    <cellStyle name="Style 85 6 3 4" xfId="15755"/>
    <cellStyle name="Style 85 6 4" xfId="7063"/>
    <cellStyle name="Style 85 6 4 2" xfId="7064"/>
    <cellStyle name="Style 85 6 4 2 2" xfId="16957"/>
    <cellStyle name="Style 85 6 4 3" xfId="16495"/>
    <cellStyle name="Style 85 6 5" xfId="7065"/>
    <cellStyle name="Style 85 6 5 2" xfId="16406"/>
    <cellStyle name="Style 85 6 6" xfId="17115"/>
    <cellStyle name="Style 85 7" xfId="7066"/>
    <cellStyle name="Style 85 7 2" xfId="7067"/>
    <cellStyle name="Style 85 7 2 2" xfId="16355"/>
    <cellStyle name="Style 85 7 3" xfId="7068"/>
    <cellStyle name="Style 85 7 3 2" xfId="15499"/>
    <cellStyle name="Style 85 7 4" xfId="16449"/>
    <cellStyle name="Style 85 8" xfId="7069"/>
    <cellStyle name="Style 85 8 2" xfId="16442"/>
    <cellStyle name="Style 85 8 3" xfId="16821"/>
    <cellStyle name="Style 85 8 4" xfId="15542"/>
    <cellStyle name="Style 85 9" xfId="7070"/>
    <cellStyle name="Style 85 9 2" xfId="15754"/>
    <cellStyle name="Style 85_ADDON" xfId="7071"/>
    <cellStyle name="Style 86" xfId="3910"/>
    <cellStyle name="Style 86 2" xfId="7072"/>
    <cellStyle name="Style 86 2 2" xfId="7073"/>
    <cellStyle name="Style 86 2 2 2" xfId="7074"/>
    <cellStyle name="Style 86 2 2 2 2" xfId="16299"/>
    <cellStyle name="Style 86 2 2 2 3" xfId="16684"/>
    <cellStyle name="Style 86 2 2 3" xfId="7075"/>
    <cellStyle name="Style 86 2 2 3 2" xfId="17026"/>
    <cellStyle name="Style 86 2 2 4" xfId="16750"/>
    <cellStyle name="Style 86 2 3" xfId="7076"/>
    <cellStyle name="Style 86 2 3 2" xfId="16954"/>
    <cellStyle name="Style 86 2 3 3" xfId="16122"/>
    <cellStyle name="Style 86 2 4" xfId="7077"/>
    <cellStyle name="Style 86 2 4 2" xfId="16544"/>
    <cellStyle name="Style 86 2 5" xfId="7078"/>
    <cellStyle name="Style 86 2 5 2" xfId="15586"/>
    <cellStyle name="Style 86 2 6" xfId="16361"/>
    <cellStyle name="Style 86 3" xfId="7079"/>
    <cellStyle name="Style 86 3 2" xfId="7080"/>
    <cellStyle name="Style 86 3 2 2" xfId="7081"/>
    <cellStyle name="Style 86 3 2 2 2" xfId="16535"/>
    <cellStyle name="Style 86 3 2 2 3" xfId="16989"/>
    <cellStyle name="Style 86 3 2 3" xfId="7082"/>
    <cellStyle name="Style 86 3 2 3 2" xfId="16906"/>
    <cellStyle name="Style 86 3 2 4" xfId="15753"/>
    <cellStyle name="Style 86 3 3" xfId="7083"/>
    <cellStyle name="Style 86 3 3 2" xfId="7084"/>
    <cellStyle name="Style 86 3 3 2 2" xfId="16739"/>
    <cellStyle name="Style 86 3 3 2 3" xfId="15648"/>
    <cellStyle name="Style 86 3 3 3" xfId="7085"/>
    <cellStyle name="Style 86 3 3 3 2" xfId="17099"/>
    <cellStyle name="Style 86 3 3 4" xfId="16409"/>
    <cellStyle name="Style 86 3 4" xfId="7086"/>
    <cellStyle name="Style 86 3 4 2" xfId="7087"/>
    <cellStyle name="Style 86 3 4 2 2" xfId="17119"/>
    <cellStyle name="Style 86 3 5" xfId="7088"/>
    <cellStyle name="Style 86 3 5 2" xfId="16890"/>
    <cellStyle name="Style 86 4" xfId="7089"/>
    <cellStyle name="Style 86 4 2" xfId="7090"/>
    <cellStyle name="Style 86 4 2 2" xfId="16755"/>
    <cellStyle name="Style 86 4 2 3" xfId="16140"/>
    <cellStyle name="Style 86 4 3" xfId="7091"/>
    <cellStyle name="Style 86 4 3 2" xfId="16402"/>
    <cellStyle name="Style 86 4 4" xfId="16933"/>
    <cellStyle name="Style 86 5" xfId="7092"/>
    <cellStyle name="Style 86 5 2" xfId="15752"/>
    <cellStyle name="Style 86 6" xfId="7093"/>
    <cellStyle name="Style 86 6 2" xfId="16939"/>
    <cellStyle name="Style 86 7" xfId="16503"/>
    <cellStyle name="Style 86 8" xfId="15533"/>
    <cellStyle name="Style 86_ADDON" xfId="7094"/>
    <cellStyle name="Style 87" xfId="3911"/>
    <cellStyle name="Style 87 2" xfId="7095"/>
    <cellStyle name="Style 87 2 2" xfId="7096"/>
    <cellStyle name="Style 87 2 2 2" xfId="7097"/>
    <cellStyle name="Style 87 2 2 2 2" xfId="16562"/>
    <cellStyle name="Style 87 2 2 2 3" xfId="15515"/>
    <cellStyle name="Style 87 2 2 3" xfId="7098"/>
    <cellStyle name="Style 87 2 2 3 2" xfId="16189"/>
    <cellStyle name="Style 87 2 2 4" xfId="16351"/>
    <cellStyle name="Style 87 2 3" xfId="7099"/>
    <cellStyle name="Style 87 2 3 2" xfId="16367"/>
    <cellStyle name="Style 87 2 3 3" xfId="17121"/>
    <cellStyle name="Style 87 2 4" xfId="7100"/>
    <cellStyle name="Style 87 2 4 2" xfId="15557"/>
    <cellStyle name="Style 87 2 5" xfId="7101"/>
    <cellStyle name="Style 87 2 5 2" xfId="15751"/>
    <cellStyle name="Style 87 2 6" xfId="17044"/>
    <cellStyle name="Style 87 3" xfId="7102"/>
    <cellStyle name="Style 87 3 2" xfId="7103"/>
    <cellStyle name="Style 87 3 2 2" xfId="7104"/>
    <cellStyle name="Style 87 3 2 2 2" xfId="16779"/>
    <cellStyle name="Style 87 3 2 2 3" xfId="16772"/>
    <cellStyle name="Style 87 3 2 3" xfId="7105"/>
    <cellStyle name="Style 87 3 2 3 2" xfId="16763"/>
    <cellStyle name="Style 87 3 2 4" xfId="15560"/>
    <cellStyle name="Style 87 3 3" xfId="7106"/>
    <cellStyle name="Style 87 3 3 2" xfId="7107"/>
    <cellStyle name="Style 87 3 3 2 2" xfId="16628"/>
    <cellStyle name="Style 87 3 3 2 3" xfId="17089"/>
    <cellStyle name="Style 87 3 3 3" xfId="7108"/>
    <cellStyle name="Style 87 3 3 3 2" xfId="15552"/>
    <cellStyle name="Style 87 3 3 4" xfId="16136"/>
    <cellStyle name="Style 87 3 4" xfId="7109"/>
    <cellStyle name="Style 87 3 4 2" xfId="7110"/>
    <cellStyle name="Style 87 3 4 2 2" xfId="16813"/>
    <cellStyle name="Style 87 3 5" xfId="7111"/>
    <cellStyle name="Style 87 3 5 2" xfId="16470"/>
    <cellStyle name="Style 87 4" xfId="7112"/>
    <cellStyle name="Style 87 4 2" xfId="7113"/>
    <cellStyle name="Style 87 4 2 2" xfId="16997"/>
    <cellStyle name="Style 87 4 2 3" xfId="15750"/>
    <cellStyle name="Style 87 4 3" xfId="7114"/>
    <cellStyle name="Style 87 4 3 2" xfId="17094"/>
    <cellStyle name="Style 87 4 4" xfId="16460"/>
    <cellStyle name="Style 87 5" xfId="7115"/>
    <cellStyle name="Style 87 5 2" xfId="16481"/>
    <cellStyle name="Style 87 6" xfId="7116"/>
    <cellStyle name="Style 87 6 2" xfId="15810"/>
    <cellStyle name="Style 87 7" xfId="16653"/>
    <cellStyle name="Style 87 8" xfId="16716"/>
    <cellStyle name="Style 87_ADDON" xfId="7117"/>
    <cellStyle name="Style 93" xfId="3912"/>
    <cellStyle name="Style 93 10" xfId="7118"/>
    <cellStyle name="Style 93 10 2" xfId="16534"/>
    <cellStyle name="Style 93 11" xfId="7119"/>
    <cellStyle name="Style 93 11 2" xfId="16393"/>
    <cellStyle name="Style 93 12" xfId="7120"/>
    <cellStyle name="Style 93 12 2" xfId="16823"/>
    <cellStyle name="Style 93 13" xfId="16770"/>
    <cellStyle name="Style 93 2" xfId="7121"/>
    <cellStyle name="Style 93 2 2" xfId="7122"/>
    <cellStyle name="Style 93 2 2 2" xfId="16987"/>
    <cellStyle name="Style 93 2 3" xfId="16209"/>
    <cellStyle name="Style 93 3" xfId="7123"/>
    <cellStyle name="Style 93 3 2" xfId="7124"/>
    <cellStyle name="Style 93 3 2 2" xfId="7125"/>
    <cellStyle name="Style 93 3 2 2 2" xfId="16897"/>
    <cellStyle name="Style 93 3 2 3" xfId="7126"/>
    <cellStyle name="Style 93 3 2 3 2" xfId="16144"/>
    <cellStyle name="Style 93 3 3" xfId="7127"/>
    <cellStyle name="Style 93 3 3 2" xfId="7128"/>
    <cellStyle name="Style 93 3 3 2 2" xfId="7129"/>
    <cellStyle name="Style 93 3 3 2 2 2" xfId="15518"/>
    <cellStyle name="Style 93 3 3 2 3" xfId="16508"/>
    <cellStyle name="Style 93 3 3 3" xfId="7130"/>
    <cellStyle name="Style 93 3 3 3 2" xfId="7131"/>
    <cellStyle name="Style 93 3 3 3 2 2" xfId="15582"/>
    <cellStyle name="Style 93 3 3 3 3" xfId="7132"/>
    <cellStyle name="Style 93 3 3 3 3 2" xfId="15544"/>
    <cellStyle name="Style 93 3 3 3 4" xfId="16925"/>
    <cellStyle name="Style 93 3 3 4" xfId="7133"/>
    <cellStyle name="Style 93 3 3 4 2" xfId="7134"/>
    <cellStyle name="Style 93 3 3 4 2 2" xfId="16919"/>
    <cellStyle name="Style 93 3 3 4 3" xfId="16167"/>
    <cellStyle name="Style 93 3 3 5" xfId="7135"/>
    <cellStyle name="Style 93 3 3 5 2" xfId="16388"/>
    <cellStyle name="Style 93 3 3 6" xfId="16280"/>
    <cellStyle name="Style 93 3 4" xfId="7136"/>
    <cellStyle name="Style 93 3 4 2" xfId="16945"/>
    <cellStyle name="Style 93 3 4 3" xfId="17122"/>
    <cellStyle name="Style 93 3 5" xfId="7137"/>
    <cellStyle name="Style 93 3 5 2" xfId="17114"/>
    <cellStyle name="Style 93 3 6" xfId="15749"/>
    <cellStyle name="Style 93 4" xfId="7138"/>
    <cellStyle name="Style 93 4 2" xfId="7139"/>
    <cellStyle name="Style 93 4 2 2" xfId="7140"/>
    <cellStyle name="Style 93 4 2 2 2" xfId="7141"/>
    <cellStyle name="Style 93 4 2 2 2 2" xfId="15524"/>
    <cellStyle name="Style 93 4 2 2 3" xfId="16148"/>
    <cellStyle name="Style 93 4 2 3" xfId="7142"/>
    <cellStyle name="Style 93 4 2 3 2" xfId="7143"/>
    <cellStyle name="Style 93 4 2 3 2 2" xfId="16546"/>
    <cellStyle name="Style 93 4 2 3 3" xfId="7144"/>
    <cellStyle name="Style 93 4 2 3 3 2" xfId="16221"/>
    <cellStyle name="Style 93 4 2 3 4" xfId="16296"/>
    <cellStyle name="Style 93 4 2 4" xfId="7145"/>
    <cellStyle name="Style 93 4 2 4 2" xfId="7146"/>
    <cellStyle name="Style 93 4 2 4 2 2" xfId="17098"/>
    <cellStyle name="Style 93 4 2 4 3" xfId="15512"/>
    <cellStyle name="Style 93 4 2 5" xfId="7147"/>
    <cellStyle name="Style 93 4 2 5 2" xfId="16203"/>
    <cellStyle name="Style 93 4 2 6" xfId="16225"/>
    <cellStyle name="Style 93 4 3" xfId="7148"/>
    <cellStyle name="Style 93 4 3 2" xfId="7149"/>
    <cellStyle name="Style 93 4 3 2 2" xfId="16745"/>
    <cellStyle name="Style 93 4 3 3" xfId="17105"/>
    <cellStyle name="Style 93 4 4" xfId="7150"/>
    <cellStyle name="Style 93 4 4 2" xfId="17130"/>
    <cellStyle name="Style 93 4 4 3" xfId="16759"/>
    <cellStyle name="Style 93 4 5" xfId="7151"/>
    <cellStyle name="Style 93 4 5 2" xfId="16771"/>
    <cellStyle name="Style 93 4 6" xfId="17075"/>
    <cellStyle name="Style 93 5" xfId="7152"/>
    <cellStyle name="Style 93 5 2" xfId="7153"/>
    <cellStyle name="Style 93 5 2 2" xfId="7154"/>
    <cellStyle name="Style 93 5 2 2 2" xfId="7155"/>
    <cellStyle name="Style 93 5 2 2 2 2" xfId="16384"/>
    <cellStyle name="Style 93 5 2 2 3" xfId="16157"/>
    <cellStyle name="Style 93 5 2 3" xfId="7156"/>
    <cellStyle name="Style 93 5 2 3 2" xfId="7157"/>
    <cellStyle name="Style 93 5 2 3 2 2" xfId="16175"/>
    <cellStyle name="Style 93 5 2 3 3" xfId="7158"/>
    <cellStyle name="Style 93 5 2 3 3 2" xfId="16908"/>
    <cellStyle name="Style 93 5 2 3 4" xfId="16126"/>
    <cellStyle name="Style 93 5 2 4" xfId="7159"/>
    <cellStyle name="Style 93 5 2 4 2" xfId="16903"/>
    <cellStyle name="Style 93 5 2 4 3" xfId="16733"/>
    <cellStyle name="Style 93 5 2 5" xfId="7160"/>
    <cellStyle name="Style 93 5 2 5 2" xfId="17005"/>
    <cellStyle name="Style 93 5 3" xfId="7161"/>
    <cellStyle name="Style 93 5 3 2" xfId="7162"/>
    <cellStyle name="Style 93 5 3 2 2" xfId="16862"/>
    <cellStyle name="Style 93 5 3 3" xfId="15538"/>
    <cellStyle name="Style 93 5 4" xfId="7163"/>
    <cellStyle name="Style 93 5 4 2" xfId="17016"/>
    <cellStyle name="Style 93 5 5" xfId="7164"/>
    <cellStyle name="Style 93 5 5 2" xfId="17040"/>
    <cellStyle name="Style 93 5 6" xfId="16986"/>
    <cellStyle name="Style 93 6" xfId="7165"/>
    <cellStyle name="Style 93 6 2" xfId="7166"/>
    <cellStyle name="Style 93 6 2 2" xfId="7167"/>
    <cellStyle name="Style 93 6 2 2 2" xfId="16281"/>
    <cellStyle name="Style 93 6 2 3" xfId="16400"/>
    <cellStyle name="Style 93 6 3" xfId="7168"/>
    <cellStyle name="Style 93 6 3 2" xfId="7169"/>
    <cellStyle name="Style 93 6 3 2 2" xfId="16111"/>
    <cellStyle name="Style 93 6 3 3" xfId="7170"/>
    <cellStyle name="Style 93 6 3 3 2" xfId="16444"/>
    <cellStyle name="Style 93 6 3 4" xfId="15576"/>
    <cellStyle name="Style 93 6 4" xfId="7171"/>
    <cellStyle name="Style 93 6 4 2" xfId="7172"/>
    <cellStyle name="Style 93 6 4 2 2" xfId="16131"/>
    <cellStyle name="Style 93 6 4 3" xfId="15497"/>
    <cellStyle name="Style 93 6 5" xfId="7173"/>
    <cellStyle name="Style 93 6 5 2" xfId="16269"/>
    <cellStyle name="Style 93 6 6" xfId="16896"/>
    <cellStyle name="Style 93 7" xfId="7174"/>
    <cellStyle name="Style 93 7 2" xfId="7175"/>
    <cellStyle name="Style 93 7 2 2" xfId="15647"/>
    <cellStyle name="Style 93 7 3" xfId="7176"/>
    <cellStyle name="Style 93 7 3 2" xfId="16553"/>
    <cellStyle name="Style 93 7 4" xfId="16587"/>
    <cellStyle name="Style 93 8" xfId="7177"/>
    <cellStyle name="Style 93 8 2" xfId="17024"/>
    <cellStyle name="Style 93 8 3" xfId="16659"/>
    <cellStyle name="Style 93 8 4" xfId="15562"/>
    <cellStyle name="Style 93 9" xfId="7178"/>
    <cellStyle name="Style 93 9 2" xfId="16540"/>
    <cellStyle name="Style 93_ADDON" xfId="7179"/>
    <cellStyle name="Style 94" xfId="3913"/>
    <cellStyle name="Style 94 2" xfId="7180"/>
    <cellStyle name="Style 94 2 2" xfId="16767"/>
    <cellStyle name="Style 94 3" xfId="7181"/>
    <cellStyle name="Style 94 3 2" xfId="7182"/>
    <cellStyle name="Style 94 3 2 2" xfId="15588"/>
    <cellStyle name="Style 94 3 3" xfId="7183"/>
    <cellStyle name="Style 94 3 3 2" xfId="7184"/>
    <cellStyle name="Style 94 3 3 2 2" xfId="16116"/>
    <cellStyle name="Style 94 3 3 3" xfId="16313"/>
    <cellStyle name="Style 94 3 3 4" xfId="17120"/>
    <cellStyle name="Style 94 3 4" xfId="7185"/>
    <cellStyle name="Style 94 3 4 2" xfId="17095"/>
    <cellStyle name="Style 94 3 4 3" xfId="16618"/>
    <cellStyle name="Style 94 3 5" xfId="16222"/>
    <cellStyle name="Style 94 4" xfId="7186"/>
    <cellStyle name="Style 94 4 2" xfId="7187"/>
    <cellStyle name="Style 94 4 2 2" xfId="17092"/>
    <cellStyle name="Style 94 4 3" xfId="16848"/>
    <cellStyle name="Style 94 4 4" xfId="16744"/>
    <cellStyle name="Style 94 5" xfId="7188"/>
    <cellStyle name="Style 94 5 2" xfId="16655"/>
    <cellStyle name="Style 94 5 3" xfId="16360"/>
    <cellStyle name="Style 94 6" xfId="7189"/>
    <cellStyle name="Style 94 6 2" xfId="16206"/>
    <cellStyle name="Style 94 7" xfId="7190"/>
    <cellStyle name="Style 94 7 2" xfId="16663"/>
    <cellStyle name="Style 94 8" xfId="16838"/>
    <cellStyle name="Style 94_ADDON" xfId="7191"/>
    <cellStyle name="Style 95" xfId="3914"/>
    <cellStyle name="Style 95 2" xfId="7192"/>
    <cellStyle name="Style 95 2 2" xfId="7193"/>
    <cellStyle name="Style 95 2 2 2" xfId="7194"/>
    <cellStyle name="Style 95 2 2 2 2" xfId="16171"/>
    <cellStyle name="Style 95 2 2 2 3" xfId="17041"/>
    <cellStyle name="Style 95 2 2 3" xfId="7195"/>
    <cellStyle name="Style 95 2 2 3 2" xfId="16996"/>
    <cellStyle name="Style 95 2 2 4" xfId="15591"/>
    <cellStyle name="Style 95 2 3" xfId="7196"/>
    <cellStyle name="Style 95 2 3 2" xfId="15541"/>
    <cellStyle name="Style 95 2 3 3" xfId="16894"/>
    <cellStyle name="Style 95 2 4" xfId="7197"/>
    <cellStyle name="Style 95 2 4 2" xfId="16165"/>
    <cellStyle name="Style 95 2 5" xfId="7198"/>
    <cellStyle name="Style 95 2 5 2" xfId="16549"/>
    <cellStyle name="Style 95 2 6" xfId="16213"/>
    <cellStyle name="Style 95 3" xfId="7199"/>
    <cellStyle name="Style 95 3 2" xfId="7200"/>
    <cellStyle name="Style 95 3 2 2" xfId="7201"/>
    <cellStyle name="Style 95 3 2 2 2" xfId="16474"/>
    <cellStyle name="Style 95 3 2 2 3" xfId="17001"/>
    <cellStyle name="Style 95 3 2 3" xfId="7202"/>
    <cellStyle name="Style 95 3 2 3 2" xfId="16956"/>
    <cellStyle name="Style 95 3 2 4" xfId="15532"/>
    <cellStyle name="Style 95 3 3" xfId="7203"/>
    <cellStyle name="Style 95 3 3 2" xfId="7204"/>
    <cellStyle name="Style 95 3 3 2 2" xfId="16121"/>
    <cellStyle name="Style 95 3 3 2 3" xfId="16762"/>
    <cellStyle name="Style 95 3 3 3" xfId="7205"/>
    <cellStyle name="Style 95 3 3 3 2" xfId="16681"/>
    <cellStyle name="Style 95 3 3 4" xfId="15568"/>
    <cellStyle name="Style 95 3 4" xfId="7206"/>
    <cellStyle name="Style 95 3 4 2" xfId="7207"/>
    <cellStyle name="Style 95 3 4 2 2" xfId="16272"/>
    <cellStyle name="Style 95 3 5" xfId="7208"/>
    <cellStyle name="Style 95 3 5 2" xfId="16913"/>
    <cellStyle name="Style 95 4" xfId="7209"/>
    <cellStyle name="Style 95 4 2" xfId="7210"/>
    <cellStyle name="Style 95 4 2 2" xfId="17079"/>
    <cellStyle name="Style 95 4 2 3" xfId="16615"/>
    <cellStyle name="Style 95 4 3" xfId="7211"/>
    <cellStyle name="Style 95 4 3 2" xfId="16725"/>
    <cellStyle name="Style 95 4 4" xfId="15585"/>
    <cellStyle name="Style 95 5" xfId="7212"/>
    <cellStyle name="Style 95 5 2" xfId="16259"/>
    <cellStyle name="Style 95 6" xfId="7213"/>
    <cellStyle name="Style 95 6 2" xfId="16639"/>
    <cellStyle name="Style 95 7" xfId="16683"/>
    <cellStyle name="Style 95 8" xfId="16291"/>
    <cellStyle name="Style 95_ADDON" xfId="7214"/>
    <cellStyle name="Style 96" xfId="3915"/>
    <cellStyle name="Style 96 2" xfId="7215"/>
    <cellStyle name="Style 96 2 2" xfId="16834"/>
    <cellStyle name="Style 96 3" xfId="7216"/>
    <cellStyle name="Style 96 3 2" xfId="7217"/>
    <cellStyle name="Style 96 3 2 2" xfId="16664"/>
    <cellStyle name="Style 96 3 3" xfId="7218"/>
    <cellStyle name="Style 96 3 3 2" xfId="7219"/>
    <cellStyle name="Style 96 3 3 2 2" xfId="16482"/>
    <cellStyle name="Style 96 3 3 3" xfId="17037"/>
    <cellStyle name="Style 96 3 3 4" xfId="16139"/>
    <cellStyle name="Style 96 3 4" xfId="7220"/>
    <cellStyle name="Style 96 3 4 2" xfId="16668"/>
    <cellStyle name="Style 96 3 4 3" xfId="16849"/>
    <cellStyle name="Style 96 3 5" xfId="16852"/>
    <cellStyle name="Style 96 4" xfId="7221"/>
    <cellStyle name="Style 96 4 2" xfId="7222"/>
    <cellStyle name="Style 96 4 2 2" xfId="16441"/>
    <cellStyle name="Style 96 4 3" xfId="16408"/>
    <cellStyle name="Style 96 4 4" xfId="16220"/>
    <cellStyle name="Style 96 5" xfId="7223"/>
    <cellStyle name="Style 96 5 2" xfId="15514"/>
    <cellStyle name="Style 96 5 3" xfId="16990"/>
    <cellStyle name="Style 96 6" xfId="7224"/>
    <cellStyle name="Style 96 6 2" xfId="16290"/>
    <cellStyle name="Style 96 7" xfId="7225"/>
    <cellStyle name="Style 96 7 2" xfId="17097"/>
    <cellStyle name="Style 96 8" xfId="16463"/>
    <cellStyle name="Style 96_ADDON" xfId="7226"/>
    <cellStyle name="Style 97" xfId="3916"/>
    <cellStyle name="Style 97 10" xfId="7227"/>
    <cellStyle name="Style 97 10 2" xfId="17006"/>
    <cellStyle name="Style 97 11" xfId="7228"/>
    <cellStyle name="Style 97 11 2" xfId="16929"/>
    <cellStyle name="Style 97 12" xfId="7229"/>
    <cellStyle name="Style 97 12 2" xfId="16471"/>
    <cellStyle name="Style 97 13" xfId="16854"/>
    <cellStyle name="Style 97 2" xfId="7230"/>
    <cellStyle name="Style 97 2 2" xfId="7231"/>
    <cellStyle name="Style 97 2 2 2" xfId="15559"/>
    <cellStyle name="Style 97 2 3" xfId="16194"/>
    <cellStyle name="Style 97 3" xfId="7232"/>
    <cellStyle name="Style 97 3 2" xfId="7233"/>
    <cellStyle name="Style 97 3 2 2" xfId="7234"/>
    <cellStyle name="Style 97 3 2 2 2" xfId="16490"/>
    <cellStyle name="Style 97 3 2 3" xfId="7235"/>
    <cellStyle name="Style 97 3 2 3 2" xfId="17043"/>
    <cellStyle name="Style 97 3 3" xfId="7236"/>
    <cellStyle name="Style 97 3 3 2" xfId="7237"/>
    <cellStyle name="Style 97 3 3 2 2" xfId="7238"/>
    <cellStyle name="Style 97 3 3 2 2 2" xfId="15508"/>
    <cellStyle name="Style 97 3 3 2 3" xfId="16822"/>
    <cellStyle name="Style 97 3 3 3" xfId="7239"/>
    <cellStyle name="Style 97 3 3 3 2" xfId="7240"/>
    <cellStyle name="Style 97 3 3 3 2 2" xfId="16539"/>
    <cellStyle name="Style 97 3 3 3 3" xfId="7241"/>
    <cellStyle name="Style 97 3 3 3 3 2" xfId="16185"/>
    <cellStyle name="Style 97 3 3 3 4" xfId="15551"/>
    <cellStyle name="Style 97 3 3 4" xfId="7242"/>
    <cellStyle name="Style 97 3 3 4 2" xfId="7243"/>
    <cellStyle name="Style 97 3 3 4 2 2" xfId="16730"/>
    <cellStyle name="Style 97 3 3 4 3" xfId="16998"/>
    <cellStyle name="Style 97 3 3 5" xfId="7244"/>
    <cellStyle name="Style 97 3 3 5 2" xfId="16827"/>
    <cellStyle name="Style 97 3 3 6" xfId="16135"/>
    <cellStyle name="Style 97 3 4" xfId="7245"/>
    <cellStyle name="Style 97 3 4 2" xfId="16778"/>
    <cellStyle name="Style 97 3 4 3" xfId="16205"/>
    <cellStyle name="Style 97 3 5" xfId="7246"/>
    <cellStyle name="Style 97 3 5 2" xfId="16374"/>
    <cellStyle name="Style 97 3 6" xfId="16502"/>
    <cellStyle name="Style 97 4" xfId="7247"/>
    <cellStyle name="Style 97 4 2" xfId="7248"/>
    <cellStyle name="Style 97 4 2 2" xfId="7249"/>
    <cellStyle name="Style 97 4 2 2 2" xfId="7250"/>
    <cellStyle name="Style 97 4 2 2 2 2" xfId="16552"/>
    <cellStyle name="Style 97 4 2 2 3" xfId="17028"/>
    <cellStyle name="Style 97 4 2 3" xfId="7251"/>
    <cellStyle name="Style 97 4 2 3 2" xfId="7252"/>
    <cellStyle name="Style 97 4 2 3 2 2" xfId="16723"/>
    <cellStyle name="Style 97 4 2 3 3" xfId="7253"/>
    <cellStyle name="Style 97 4 2 3 3 2" xfId="15748"/>
    <cellStyle name="Style 97 4 2 3 4" xfId="17113"/>
    <cellStyle name="Style 97 4 2 4" xfId="7254"/>
    <cellStyle name="Style 97 4 2 4 2" xfId="7255"/>
    <cellStyle name="Style 97 4 2 4 2 2" xfId="16625"/>
    <cellStyle name="Style 97 4 2 4 3" xfId="16143"/>
    <cellStyle name="Style 97 4 2 5" xfId="7256"/>
    <cellStyle name="Style 97 4 2 5 2" xfId="16911"/>
    <cellStyle name="Style 97 4 2 6" xfId="16258"/>
    <cellStyle name="Style 97 4 3" xfId="7257"/>
    <cellStyle name="Style 97 4 3 2" xfId="7258"/>
    <cellStyle name="Style 97 4 3 2 2" xfId="15646"/>
    <cellStyle name="Style 97 4 3 3" xfId="16507"/>
    <cellStyle name="Style 97 4 4" xfId="7259"/>
    <cellStyle name="Style 97 4 4 2" xfId="16904"/>
    <cellStyle name="Style 97 4 4 3" xfId="15645"/>
    <cellStyle name="Style 97 4 5" xfId="7260"/>
    <cellStyle name="Style 97 4 5 2" xfId="16657"/>
    <cellStyle name="Style 97 4 6" xfId="16498"/>
    <cellStyle name="Style 97 5" xfId="7261"/>
    <cellStyle name="Style 97 5 2" xfId="7262"/>
    <cellStyle name="Style 97 5 2 2" xfId="7263"/>
    <cellStyle name="Style 97 5 2 2 2" xfId="7264"/>
    <cellStyle name="Style 97 5 2 2 2 2" xfId="16652"/>
    <cellStyle name="Style 97 5 2 2 3" xfId="17073"/>
    <cellStyle name="Style 97 5 2 3" xfId="7265"/>
    <cellStyle name="Style 97 5 2 3 2" xfId="7266"/>
    <cellStyle name="Style 97 5 2 3 2 2" xfId="16856"/>
    <cellStyle name="Style 97 5 2 3 3" xfId="7267"/>
    <cellStyle name="Style 97 5 2 3 3 2" xfId="16674"/>
    <cellStyle name="Style 97 5 2 3 4" xfId="17022"/>
    <cellStyle name="Style 97 5 2 4" xfId="7268"/>
    <cellStyle name="Style 97 5 2 4 2" xfId="16812"/>
    <cellStyle name="Style 97 5 2 4 3" xfId="16847"/>
    <cellStyle name="Style 97 5 2 5" xfId="7269"/>
    <cellStyle name="Style 97 5 2 5 2" xfId="16921"/>
    <cellStyle name="Style 97 5 3" xfId="7270"/>
    <cellStyle name="Style 97 5 3 2" xfId="7271"/>
    <cellStyle name="Style 97 5 3 2 2" xfId="16147"/>
    <cellStyle name="Style 97 5 3 3" xfId="16224"/>
    <cellStyle name="Style 97 5 4" xfId="7272"/>
    <cellStyle name="Style 97 5 4 2" xfId="15523"/>
    <cellStyle name="Style 97 5 5" xfId="7273"/>
    <cellStyle name="Style 97 5 5 2" xfId="15558"/>
    <cellStyle name="Style 97 5 6" xfId="16951"/>
    <cellStyle name="Style 97 6" xfId="7274"/>
    <cellStyle name="Style 97 6 2" xfId="7275"/>
    <cellStyle name="Style 97 6 2 2" xfId="7276"/>
    <cellStyle name="Style 97 6 2 2 2" xfId="16632"/>
    <cellStyle name="Style 97 6 2 3" xfId="17125"/>
    <cellStyle name="Style 97 6 3" xfId="7277"/>
    <cellStyle name="Style 97 6 3 2" xfId="7278"/>
    <cellStyle name="Style 97 6 3 2 2" xfId="17106"/>
    <cellStyle name="Style 97 6 3 3" xfId="7279"/>
    <cellStyle name="Style 97 6 3 3 2" xfId="16841"/>
    <cellStyle name="Style 97 6 3 4" xfId="16832"/>
    <cellStyle name="Style 97 6 4" xfId="7280"/>
    <cellStyle name="Style 97 6 4 2" xfId="7281"/>
    <cellStyle name="Style 97 6 4 2 2" xfId="16485"/>
    <cellStyle name="Style 97 6 4 3" xfId="16468"/>
    <cellStyle name="Style 97 6 5" xfId="7282"/>
    <cellStyle name="Style 97 6 5 2" xfId="17129"/>
    <cellStyle name="Style 97 6 6" xfId="16274"/>
    <cellStyle name="Style 97 7" xfId="7283"/>
    <cellStyle name="Style 97 7 2" xfId="7284"/>
    <cellStyle name="Style 97 7 2 2" xfId="16718"/>
    <cellStyle name="Style 97 7 3" xfId="7285"/>
    <cellStyle name="Style 97 7 3 2" xfId="16737"/>
    <cellStyle name="Style 97 7 4" xfId="16500"/>
    <cellStyle name="Style 97 8" xfId="7286"/>
    <cellStyle name="Style 97 8 2" xfId="17020"/>
    <cellStyle name="Style 97 8 3" xfId="16125"/>
    <cellStyle name="Style 97 8 4" xfId="16156"/>
    <cellStyle name="Style 97 9" xfId="7287"/>
    <cellStyle name="Style 97 9 2" xfId="17082"/>
    <cellStyle name="Style 97_ADDON" xfId="7288"/>
    <cellStyle name="Style 98" xfId="3917"/>
    <cellStyle name="Style 98 2" xfId="7289"/>
    <cellStyle name="Style 98 2 2" xfId="7290"/>
    <cellStyle name="Style 98 2 2 2" xfId="7291"/>
    <cellStyle name="Style 98 2 2 2 2" xfId="16861"/>
    <cellStyle name="Style 98 2 2 2 3" xfId="16918"/>
    <cellStyle name="Style 98 2 2 3" xfId="7292"/>
    <cellStyle name="Style 98 2 2 3 2" xfId="16751"/>
    <cellStyle name="Style 98 2 2 4" xfId="16633"/>
    <cellStyle name="Style 98 2 3" xfId="7293"/>
    <cellStyle name="Style 98 2 3 2" xfId="16623"/>
    <cellStyle name="Style 98 2 3 3" xfId="16774"/>
    <cellStyle name="Style 98 2 4" xfId="7294"/>
    <cellStyle name="Style 98 2 4 2" xfId="16155"/>
    <cellStyle name="Style 98 2 5" xfId="7295"/>
    <cellStyle name="Style 98 2 5 2" xfId="15530"/>
    <cellStyle name="Style 98 2 6" xfId="16456"/>
    <cellStyle name="Style 98 3" xfId="7296"/>
    <cellStyle name="Style 98 3 2" xfId="7297"/>
    <cellStyle name="Style 98 3 2 2" xfId="7298"/>
    <cellStyle name="Style 98 3 2 2 2" xfId="16892"/>
    <cellStyle name="Style 98 3 2 2 3" xfId="16168"/>
    <cellStyle name="Style 98 3 2 3" xfId="7299"/>
    <cellStyle name="Style 98 3 2 3 2" xfId="16130"/>
    <cellStyle name="Style 98 3 2 4" xfId="16110"/>
    <cellStyle name="Style 98 3 3" xfId="7300"/>
    <cellStyle name="Style 98 3 3 2" xfId="7301"/>
    <cellStyle name="Style 98 3 3 2 2" xfId="16277"/>
    <cellStyle name="Style 98 3 3 2 3" xfId="16586"/>
    <cellStyle name="Style 98 3 3 3" xfId="7302"/>
    <cellStyle name="Style 98 3 3 3 2" xfId="15561"/>
    <cellStyle name="Style 98 3 3 4" xfId="15511"/>
    <cellStyle name="Style 98 3 4" xfId="7303"/>
    <cellStyle name="Style 98 3 4 2" xfId="7304"/>
    <cellStyle name="Style 98 3 4 2 2" xfId="16760"/>
    <cellStyle name="Style 98 3 5" xfId="7305"/>
    <cellStyle name="Style 98 3 5 2" xfId="15575"/>
    <cellStyle name="Style 98 4" xfId="7306"/>
    <cellStyle name="Style 98 4 2" xfId="7307"/>
    <cellStyle name="Style 98 4 2 2" xfId="16563"/>
    <cellStyle name="Style 98 4 2 3" xfId="16267"/>
    <cellStyle name="Style 98 4 3" xfId="7308"/>
    <cellStyle name="Style 98 4 3 2" xfId="16494"/>
    <cellStyle name="Style 98 4 4" xfId="16154"/>
    <cellStyle name="Style 98 5" xfId="7309"/>
    <cellStyle name="Style 98 5 2" xfId="17127"/>
    <cellStyle name="Style 98 6" xfId="7310"/>
    <cellStyle name="Style 98 6 2" xfId="16953"/>
    <cellStyle name="Style 98 7" xfId="16853"/>
    <cellStyle name="Style 98 8" xfId="16643"/>
    <cellStyle name="Style 98_ADDON" xfId="7311"/>
    <cellStyle name="Style 99" xfId="3918"/>
    <cellStyle name="Style 99 2" xfId="7312"/>
    <cellStyle name="Style 99 2 2" xfId="7313"/>
    <cellStyle name="Style 99 2 2 2" xfId="7314"/>
    <cellStyle name="Style 99 2 2 2 2" xfId="15642"/>
    <cellStyle name="Style 99 2 2 2 3" xfId="15643"/>
    <cellStyle name="Style 99 2 2 3" xfId="7315"/>
    <cellStyle name="Style 99 2 2 3 2" xfId="16347"/>
    <cellStyle name="Style 99 2 2 4" xfId="15644"/>
    <cellStyle name="Style 99 2 3" xfId="7316"/>
    <cellStyle name="Style 99 2 3 2" xfId="16467"/>
    <cellStyle name="Style 99 2 3 3" xfId="16828"/>
    <cellStyle name="Style 99 2 4" xfId="7317"/>
    <cellStyle name="Style 99 2 4 2" xfId="16153"/>
    <cellStyle name="Style 99 2 5" xfId="7318"/>
    <cellStyle name="Style 99 2 5 2" xfId="16575"/>
    <cellStyle name="Style 99 2 6" xfId="16312"/>
    <cellStyle name="Style 99 3" xfId="7319"/>
    <cellStyle name="Style 99 3 2" xfId="7320"/>
    <cellStyle name="Style 99 3 2 2" xfId="7321"/>
    <cellStyle name="Style 99 3 2 2 2" xfId="15564"/>
    <cellStyle name="Style 99 3 2 2 3" xfId="17109"/>
    <cellStyle name="Style 99 3 2 3" xfId="7322"/>
    <cellStyle name="Style 99 3 2 3 2" xfId="15549"/>
    <cellStyle name="Style 99 3 2 4" xfId="16379"/>
    <cellStyle name="Style 99 3 3" xfId="7323"/>
    <cellStyle name="Style 99 3 3 2" xfId="7324"/>
    <cellStyle name="Style 99 3 3 2 2" xfId="15641"/>
    <cellStyle name="Style 99 3 3 2 3" xfId="15590"/>
    <cellStyle name="Style 99 3 3 3" xfId="7325"/>
    <cellStyle name="Style 99 3 3 3 2" xfId="16955"/>
    <cellStyle name="Style 99 3 3 4" xfId="17118"/>
    <cellStyle name="Style 99 3 4" xfId="7326"/>
    <cellStyle name="Style 99 3 4 2" xfId="7327"/>
    <cellStyle name="Style 99 3 4 2 2" xfId="16682"/>
    <cellStyle name="Style 99 3 5" xfId="7328"/>
    <cellStyle name="Style 99 3 5 2" xfId="17000"/>
    <cellStyle name="Style 99 4" xfId="7329"/>
    <cellStyle name="Style 99 4 2" xfId="7330"/>
    <cellStyle name="Style 99 4 2 2" xfId="16777"/>
    <cellStyle name="Style 99 4 2 3" xfId="17042"/>
    <cellStyle name="Style 99 4 3" xfId="7331"/>
    <cellStyle name="Style 99 4 3 2" xfId="16506"/>
    <cellStyle name="Style 99 4 4" xfId="16407"/>
    <cellStyle name="Style 99 5" xfId="7332"/>
    <cellStyle name="Style 99 5 2" xfId="16776"/>
    <cellStyle name="Style 99 6" xfId="7333"/>
    <cellStyle name="Style 99 6 2" xfId="17077"/>
    <cellStyle name="Style 99 7" xfId="16729"/>
    <cellStyle name="Style 99 8" xfId="16115"/>
    <cellStyle name="Style 99_ADDON" xfId="7334"/>
    <cellStyle name="Texte explicatif" xfId="7335"/>
    <cellStyle name="Texte explicatif 2" xfId="17034"/>
    <cellStyle name="Title 10" xfId="3621"/>
    <cellStyle name="Title 11" xfId="3622"/>
    <cellStyle name="Title 12" xfId="3623"/>
    <cellStyle name="Title 13" xfId="3624"/>
    <cellStyle name="Title 14" xfId="3625"/>
    <cellStyle name="Title 15" xfId="3626"/>
    <cellStyle name="Title 16" xfId="3627"/>
    <cellStyle name="Title 17" xfId="3628"/>
    <cellStyle name="Title 18" xfId="3629"/>
    <cellStyle name="Title 19" xfId="3630"/>
    <cellStyle name="Title 2" xfId="3631"/>
    <cellStyle name="Title 2 10" xfId="3632"/>
    <cellStyle name="Title 2 11" xfId="3633"/>
    <cellStyle name="Title 2 12" xfId="3634"/>
    <cellStyle name="Title 2 13" xfId="3635"/>
    <cellStyle name="Title 2 14" xfId="3636"/>
    <cellStyle name="Title 2 15" xfId="3637"/>
    <cellStyle name="Title 2 16" xfId="3638"/>
    <cellStyle name="Title 2 2" xfId="3639"/>
    <cellStyle name="Title 2 2 2" xfId="3640"/>
    <cellStyle name="Title 2 2 3" xfId="3641"/>
    <cellStyle name="Title 2 2 4" xfId="3642"/>
    <cellStyle name="Title 2 2 5" xfId="3643"/>
    <cellStyle name="Title 2 2 6" xfId="15540"/>
    <cellStyle name="Title 2 3" xfId="3644"/>
    <cellStyle name="Title 2 4" xfId="3645"/>
    <cellStyle name="Title 2 5" xfId="3646"/>
    <cellStyle name="Title 2 6" xfId="3647"/>
    <cellStyle name="Title 2 7" xfId="3648"/>
    <cellStyle name="Title 2 8" xfId="3649"/>
    <cellStyle name="Title 2 9" xfId="3650"/>
    <cellStyle name="Title 20" xfId="3651"/>
    <cellStyle name="Title 21" xfId="3652"/>
    <cellStyle name="Title 22" xfId="3653"/>
    <cellStyle name="Title 3" xfId="3654"/>
    <cellStyle name="Title 3 2" xfId="3655"/>
    <cellStyle name="Title 3 3" xfId="3656"/>
    <cellStyle name="Title 3 4" xfId="3657"/>
    <cellStyle name="Title 3 5" xfId="3658"/>
    <cellStyle name="Title 3 6" xfId="3659"/>
    <cellStyle name="Title 4" xfId="3660"/>
    <cellStyle name="Title 4 2" xfId="3661"/>
    <cellStyle name="Title 5" xfId="3662"/>
    <cellStyle name="Title 5 2" xfId="3663"/>
    <cellStyle name="Title 6" xfId="3664"/>
    <cellStyle name="Title 7" xfId="3665"/>
    <cellStyle name="Title 8" xfId="3666"/>
    <cellStyle name="Title 9" xfId="3667"/>
    <cellStyle name="Titre" xfId="7336"/>
    <cellStyle name="Titre 2" xfId="17071"/>
    <cellStyle name="Titre 1" xfId="7337"/>
    <cellStyle name="Titre 1 2" xfId="16276"/>
    <cellStyle name="Titre 2" xfId="7338"/>
    <cellStyle name="Titre 2 2" xfId="16647"/>
    <cellStyle name="Titre 3" xfId="7339"/>
    <cellStyle name="Titre 3 2" xfId="15531"/>
    <cellStyle name="Titre 4" xfId="7340"/>
    <cellStyle name="Titre 4 2" xfId="16732"/>
    <cellStyle name="To_Financials" xfId="3668"/>
    <cellStyle name="Total 10" xfId="3669"/>
    <cellStyle name="Total 11" xfId="3670"/>
    <cellStyle name="Total 12" xfId="3671"/>
    <cellStyle name="Total 13" xfId="3672"/>
    <cellStyle name="Total 14" xfId="3673"/>
    <cellStyle name="Total 15" xfId="3674"/>
    <cellStyle name="Total 16" xfId="3675"/>
    <cellStyle name="Total 17" xfId="3676"/>
    <cellStyle name="Total 18" xfId="3677"/>
    <cellStyle name="Total 19" xfId="3678"/>
    <cellStyle name="Total 2" xfId="3679"/>
    <cellStyle name="Total 2 10" xfId="3680"/>
    <cellStyle name="Total 2 11" xfId="3681"/>
    <cellStyle name="Total 2 12" xfId="3682"/>
    <cellStyle name="Total 2 13" xfId="3683"/>
    <cellStyle name="Total 2 14" xfId="3684"/>
    <cellStyle name="Total 2 15" xfId="3685"/>
    <cellStyle name="Total 2 16" xfId="3686"/>
    <cellStyle name="Total 2 17" xfId="3687"/>
    <cellStyle name="Total 2 18" xfId="3688"/>
    <cellStyle name="Total 2 2" xfId="3689"/>
    <cellStyle name="Total 2 2 2" xfId="3690"/>
    <cellStyle name="Total 2 2 3" xfId="3691"/>
    <cellStyle name="Total 2 2 4" xfId="3692"/>
    <cellStyle name="Total 2 2 5" xfId="3693"/>
    <cellStyle name="Total 2 2 6" xfId="16199"/>
    <cellStyle name="Total 2 3" xfId="3694"/>
    <cellStyle name="Total 2 4" xfId="3695"/>
    <cellStyle name="Total 2 5" xfId="3696"/>
    <cellStyle name="Total 2 6" xfId="3697"/>
    <cellStyle name="Total 2 7" xfId="3698"/>
    <cellStyle name="Total 2 8" xfId="3699"/>
    <cellStyle name="Total 2 9" xfId="3700"/>
    <cellStyle name="Total 20" xfId="3701"/>
    <cellStyle name="Total 21" xfId="3702"/>
    <cellStyle name="Total 22" xfId="3703"/>
    <cellStyle name="Total 23" xfId="3704"/>
    <cellStyle name="Total 24" xfId="3705"/>
    <cellStyle name="Total 3" xfId="3706"/>
    <cellStyle name="Total 3 2" xfId="3707"/>
    <cellStyle name="Total 3 3" xfId="3708"/>
    <cellStyle name="Total 3 4" xfId="3709"/>
    <cellStyle name="Total 3 5" xfId="3710"/>
    <cellStyle name="Total 3 6" xfId="3711"/>
    <cellStyle name="Total 3 7" xfId="3712"/>
    <cellStyle name="Total 4" xfId="3713"/>
    <cellStyle name="Total 4 2" xfId="3714"/>
    <cellStyle name="Total 5" xfId="3715"/>
    <cellStyle name="Total 5 2" xfId="3716"/>
    <cellStyle name="Total 6" xfId="3717"/>
    <cellStyle name="Total 7" xfId="3718"/>
    <cellStyle name="Total 8" xfId="3719"/>
    <cellStyle name="Total 9" xfId="3720"/>
    <cellStyle name="Überschrift" xfId="3919"/>
    <cellStyle name="Überschrift 1" xfId="3920"/>
    <cellStyle name="Überschrift 1 2" xfId="15824"/>
    <cellStyle name="Überschrift 2" xfId="3921"/>
    <cellStyle name="Überschrift 2 2" xfId="17128"/>
    <cellStyle name="Überschrift 3" xfId="3922"/>
    <cellStyle name="Überschrift 3 2" xfId="16860"/>
    <cellStyle name="Überschrift 4" xfId="3923"/>
    <cellStyle name="Überschrift 4 2" xfId="16585"/>
    <cellStyle name="Überschrift 5" xfId="16223"/>
    <cellStyle name="Überschrift_Energy cost" xfId="7341"/>
    <cellStyle name="Vérification" xfId="7342"/>
    <cellStyle name="Vérification 2" xfId="16311"/>
    <cellStyle name="Verknüpfte Zelle" xfId="3924"/>
    <cellStyle name="Verknüpfte Zelle 2" xfId="16932"/>
    <cellStyle name="Warnender Text" xfId="3925"/>
    <cellStyle name="Warnender Text 2" xfId="16488"/>
    <cellStyle name="Warning Text 10" xfId="3721"/>
    <cellStyle name="Warning Text 11" xfId="3722"/>
    <cellStyle name="Warning Text 12" xfId="3723"/>
    <cellStyle name="Warning Text 13" xfId="3724"/>
    <cellStyle name="Warning Text 2" xfId="3725"/>
    <cellStyle name="Warning Text 2 10" xfId="3726"/>
    <cellStyle name="Warning Text 2 11" xfId="3727"/>
    <cellStyle name="Warning Text 2 12" xfId="3728"/>
    <cellStyle name="Warning Text 2 13" xfId="3729"/>
    <cellStyle name="Warning Text 2 14" xfId="3730"/>
    <cellStyle name="Warning Text 2 15" xfId="3731"/>
    <cellStyle name="Warning Text 2 16" xfId="3732"/>
    <cellStyle name="Warning Text 2 2" xfId="3733"/>
    <cellStyle name="Warning Text 2 2 2" xfId="3734"/>
    <cellStyle name="Warning Text 2 2 3" xfId="3735"/>
    <cellStyle name="Warning Text 2 2 4" xfId="3736"/>
    <cellStyle name="Warning Text 2 2 5" xfId="3737"/>
    <cellStyle name="Warning Text 2 2 6" xfId="16120"/>
    <cellStyle name="Warning Text 2 3" xfId="3738"/>
    <cellStyle name="Warning Text 2 4" xfId="3739"/>
    <cellStyle name="Warning Text 2 5" xfId="3740"/>
    <cellStyle name="Warning Text 2 6" xfId="3741"/>
    <cellStyle name="Warning Text 2 7" xfId="3742"/>
    <cellStyle name="Warning Text 2 8" xfId="3743"/>
    <cellStyle name="Warning Text 2 9" xfId="3744"/>
    <cellStyle name="Warning Text 3" xfId="3745"/>
    <cellStyle name="Warning Text 3 10" xfId="3746"/>
    <cellStyle name="Warning Text 3 2" xfId="3747"/>
    <cellStyle name="Warning Text 3 2 2" xfId="3748"/>
    <cellStyle name="Warning Text 3 2 3" xfId="3749"/>
    <cellStyle name="Warning Text 3 2 4" xfId="3750"/>
    <cellStyle name="Warning Text 3 2 5" xfId="3751"/>
    <cellStyle name="Warning Text 3 3" xfId="3752"/>
    <cellStyle name="Warning Text 3 4" xfId="3753"/>
    <cellStyle name="Warning Text 3 5" xfId="3754"/>
    <cellStyle name="Warning Text 3 6" xfId="3755"/>
    <cellStyle name="Warning Text 3 7" xfId="3756"/>
    <cellStyle name="Warning Text 3 8" xfId="3757"/>
    <cellStyle name="Warning Text 3 9" xfId="3758"/>
    <cellStyle name="Warning Text 4" xfId="3759"/>
    <cellStyle name="Warning Text 4 2" xfId="3760"/>
    <cellStyle name="Warning Text 4 3" xfId="3761"/>
    <cellStyle name="Warning Text 4 4" xfId="3762"/>
    <cellStyle name="Warning Text 4 5" xfId="3763"/>
    <cellStyle name="Warning Text 4 6" xfId="3764"/>
    <cellStyle name="Warning Text 4 7" xfId="3765"/>
    <cellStyle name="Warning Text 5" xfId="3766"/>
    <cellStyle name="Warning Text 5 2" xfId="3767"/>
    <cellStyle name="Warning Text 6" xfId="3768"/>
    <cellStyle name="Warning Text 7" xfId="3769"/>
    <cellStyle name="Warning Text 8" xfId="3770"/>
    <cellStyle name="Warning Text 9" xfId="3771"/>
    <cellStyle name="xHeading" xfId="3772"/>
    <cellStyle name="xHeading 2" xfId="3773"/>
    <cellStyle name="xHeading 3" xfId="3774"/>
    <cellStyle name="xHeadingCen" xfId="3775"/>
    <cellStyle name="xHeadingCen 2" xfId="3776"/>
    <cellStyle name="xHeadingCen 3" xfId="3777"/>
    <cellStyle name="xHeadingVer" xfId="3778"/>
    <cellStyle name="xHeadingVer 2" xfId="3779"/>
    <cellStyle name="xHeadingVer 3" xfId="3780"/>
    <cellStyle name="xRangeName" xfId="3781"/>
    <cellStyle name="xTitle" xfId="3782"/>
    <cellStyle name="xTitle B&amp;W" xfId="3783"/>
    <cellStyle name="xTitle Colour" xfId="3784"/>
    <cellStyle name="xTitle_Attrition Rate Scorecard - October 2008" xfId="3785"/>
    <cellStyle name="Year" xfId="3786"/>
    <cellStyle name="Year 2" xfId="3787"/>
    <cellStyle name="Year 3" xfId="3788"/>
    <cellStyle name="Zelle überprüfen" xfId="3926"/>
    <cellStyle name="Zelle überprüfen 2" xfId="16381"/>
    <cellStyle name="Обычный_CRF2002 (1)" xfId="7343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externalLink" Target="externalLinks/externalLink6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5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Relationship Id="rId22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rv01\DATA3\Research%20Monitoring%20&amp;%20Technical%20Info%20(RT)\01%20Monitoring\01%20Programme%20Performance\02%20International%20Reporting\02%20IEA\2001_Energy%20Efficiency%20Template\IEA_Queries\NZ_NEW_Updated_FF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eeca.cohesion.net.nz/Energy%20Information/Data/Energy%20Balances/balance%20table%20data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eeca.cohesion.net.nz/R&amp;N/Networks/Energy%20Information%20&amp;%20Modelling/Energy%20Information/Data/Electricity/Cap_Gen%20(MYE%20&amp;%20DYE)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y%20Documents\DATA\Edf(Commercial%20in%20Confidence)\EDFJuly2001\USER\EMSUDATA\IEA\SLT94.XLW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uleimenov_b/switchdrive/TIMES_NZ_II/EECA_BEC_PSI%20PHASE%202/DEMAND%20SECTORS/DEMAND%20TECHNOLOGIES/RESIDENTIAL%20BUILDINGS/RES_TIMES_inpu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 MENU"/>
      <sheetName val="MACRO ECONOMIC DATA"/>
      <sheetName val="COMMODITIES"/>
      <sheetName val="INDUSTRY"/>
      <sheetName val="SERVICES"/>
      <sheetName val="RESIDENTIAL"/>
      <sheetName val="TRANSPORT"/>
      <sheetName val="ELECTRICITY GENERATION"/>
      <sheetName val="BASIC INDICATORS"/>
      <sheetName val="USER REMARKS"/>
      <sheetName val="DATA COVERAGE"/>
      <sheetName val="GRAPHS"/>
      <sheetName val="MULTILINE GRAPHS"/>
      <sheetName val="CHECKS"/>
      <sheetName val="indicators data"/>
    </sheetNames>
    <sheetDataSet>
      <sheetData sheetId="0" refreshError="1"/>
      <sheetData sheetId="1" refreshError="1">
        <row r="4">
          <cell r="E4">
            <v>3.3730000000000002</v>
          </cell>
        </row>
        <row r="133">
          <cell r="D133">
            <v>2009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Quarterly Balance"/>
      <sheetName val="March Year Balance"/>
      <sheetName val="Calendar Year Balance"/>
      <sheetName val="Primary Energy - Q"/>
      <sheetName val="Transformation - Q"/>
      <sheetName val="Demand - Q"/>
      <sheetName val="Primary Energy - DY"/>
      <sheetName val="Transformation - DY"/>
      <sheetName val="Demand - DY"/>
      <sheetName val="Primary Energy - MY"/>
      <sheetName val="Transformation - MY"/>
      <sheetName val="Demand - MY"/>
      <sheetName val="Demand - Q - Coal"/>
      <sheetName val="Demand - DY - Coal"/>
      <sheetName val="Calendar Year Balance - NET"/>
      <sheetName val="GCV to NCV Factors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11">
          <cell r="A11">
            <v>32933</v>
          </cell>
        </row>
        <row r="12">
          <cell r="A12">
            <v>33025</v>
          </cell>
        </row>
        <row r="13">
          <cell r="A13">
            <v>33117</v>
          </cell>
        </row>
        <row r="14">
          <cell r="A14">
            <v>33208</v>
          </cell>
        </row>
        <row r="15">
          <cell r="A15">
            <v>33298</v>
          </cell>
        </row>
        <row r="16">
          <cell r="A16">
            <v>33390</v>
          </cell>
        </row>
        <row r="17">
          <cell r="A17">
            <v>33482</v>
          </cell>
        </row>
        <row r="18">
          <cell r="A18">
            <v>33573</v>
          </cell>
        </row>
        <row r="19">
          <cell r="A19">
            <v>33664</v>
          </cell>
        </row>
        <row r="20">
          <cell r="A20">
            <v>33756</v>
          </cell>
        </row>
        <row r="21">
          <cell r="A21">
            <v>33848</v>
          </cell>
        </row>
        <row r="22">
          <cell r="A22">
            <v>33939</v>
          </cell>
        </row>
        <row r="23">
          <cell r="A23">
            <v>34029</v>
          </cell>
        </row>
        <row r="24">
          <cell r="A24">
            <v>34121</v>
          </cell>
        </row>
        <row r="25">
          <cell r="A25">
            <v>34213</v>
          </cell>
        </row>
        <row r="26">
          <cell r="A26">
            <v>34304</v>
          </cell>
        </row>
        <row r="27">
          <cell r="A27">
            <v>34394</v>
          </cell>
        </row>
        <row r="28">
          <cell r="A28">
            <v>34486</v>
          </cell>
        </row>
        <row r="29">
          <cell r="A29">
            <v>34578</v>
          </cell>
        </row>
        <row r="30">
          <cell r="A30">
            <v>34669</v>
          </cell>
        </row>
        <row r="31">
          <cell r="A31">
            <v>34759</v>
          </cell>
        </row>
        <row r="32">
          <cell r="A32">
            <v>34851</v>
          </cell>
        </row>
        <row r="33">
          <cell r="A33">
            <v>34943</v>
          </cell>
        </row>
        <row r="34">
          <cell r="A34">
            <v>35034</v>
          </cell>
        </row>
        <row r="35">
          <cell r="A35">
            <v>35125</v>
          </cell>
        </row>
        <row r="36">
          <cell r="A36">
            <v>35217</v>
          </cell>
        </row>
        <row r="37">
          <cell r="A37">
            <v>35309</v>
          </cell>
        </row>
        <row r="38">
          <cell r="A38">
            <v>35400</v>
          </cell>
        </row>
        <row r="39">
          <cell r="A39">
            <v>35490</v>
          </cell>
        </row>
        <row r="40">
          <cell r="A40">
            <v>35582</v>
          </cell>
        </row>
        <row r="41">
          <cell r="A41">
            <v>35674</v>
          </cell>
        </row>
        <row r="42">
          <cell r="A42">
            <v>35765</v>
          </cell>
        </row>
        <row r="43">
          <cell r="A43">
            <v>35855</v>
          </cell>
        </row>
        <row r="44">
          <cell r="A44">
            <v>35947</v>
          </cell>
        </row>
        <row r="45">
          <cell r="A45">
            <v>36039</v>
          </cell>
        </row>
        <row r="46">
          <cell r="A46">
            <v>36130</v>
          </cell>
        </row>
        <row r="47">
          <cell r="A47">
            <v>36220</v>
          </cell>
        </row>
        <row r="48">
          <cell r="A48">
            <v>36312</v>
          </cell>
        </row>
        <row r="49">
          <cell r="A49">
            <v>36404</v>
          </cell>
        </row>
        <row r="50">
          <cell r="A50">
            <v>36495</v>
          </cell>
        </row>
        <row r="51">
          <cell r="A51">
            <v>36586</v>
          </cell>
        </row>
        <row r="52">
          <cell r="A52">
            <v>36678</v>
          </cell>
        </row>
        <row r="53">
          <cell r="A53">
            <v>36770</v>
          </cell>
        </row>
        <row r="54">
          <cell r="A54">
            <v>36861</v>
          </cell>
        </row>
        <row r="55">
          <cell r="A55">
            <v>36951</v>
          </cell>
        </row>
        <row r="56">
          <cell r="A56">
            <v>37043</v>
          </cell>
        </row>
        <row r="57">
          <cell r="A57">
            <v>37135</v>
          </cell>
        </row>
        <row r="58">
          <cell r="A58">
            <v>37226</v>
          </cell>
        </row>
        <row r="59">
          <cell r="A59">
            <v>37316</v>
          </cell>
        </row>
        <row r="60">
          <cell r="A60">
            <v>37408</v>
          </cell>
        </row>
        <row r="61">
          <cell r="A61">
            <v>37500</v>
          </cell>
        </row>
        <row r="62">
          <cell r="A62">
            <v>37591</v>
          </cell>
        </row>
        <row r="63">
          <cell r="A63">
            <v>37681</v>
          </cell>
        </row>
        <row r="64">
          <cell r="A64">
            <v>37773</v>
          </cell>
        </row>
        <row r="65">
          <cell r="A65">
            <v>37865</v>
          </cell>
        </row>
        <row r="66">
          <cell r="A66">
            <v>37956</v>
          </cell>
        </row>
        <row r="67">
          <cell r="A67">
            <v>38047</v>
          </cell>
        </row>
        <row r="68">
          <cell r="A68">
            <v>38139</v>
          </cell>
        </row>
        <row r="69">
          <cell r="A69">
            <v>38231</v>
          </cell>
        </row>
        <row r="70">
          <cell r="A70">
            <v>38322</v>
          </cell>
        </row>
        <row r="71">
          <cell r="A71">
            <v>38412</v>
          </cell>
        </row>
        <row r="72">
          <cell r="A72">
            <v>38504</v>
          </cell>
        </row>
        <row r="73">
          <cell r="A73">
            <v>38596</v>
          </cell>
        </row>
        <row r="74">
          <cell r="A74">
            <v>38687</v>
          </cell>
        </row>
        <row r="75">
          <cell r="A75">
            <v>38777</v>
          </cell>
        </row>
        <row r="76">
          <cell r="A76">
            <v>38869</v>
          </cell>
        </row>
        <row r="77">
          <cell r="A77">
            <v>38961</v>
          </cell>
        </row>
        <row r="78">
          <cell r="A78">
            <v>39052</v>
          </cell>
        </row>
        <row r="79">
          <cell r="A79">
            <v>39142</v>
          </cell>
        </row>
        <row r="80">
          <cell r="A80">
            <v>39234</v>
          </cell>
        </row>
        <row r="81">
          <cell r="A81">
            <v>39326</v>
          </cell>
        </row>
        <row r="82">
          <cell r="A82">
            <v>39417</v>
          </cell>
        </row>
        <row r="83">
          <cell r="A83">
            <v>39508</v>
          </cell>
        </row>
        <row r="84">
          <cell r="A84">
            <v>39600</v>
          </cell>
        </row>
        <row r="85">
          <cell r="A85">
            <v>39692</v>
          </cell>
        </row>
        <row r="86">
          <cell r="A86">
            <v>39783</v>
          </cell>
        </row>
        <row r="87">
          <cell r="A87">
            <v>39873</v>
          </cell>
        </row>
        <row r="88">
          <cell r="A88">
            <v>39965</v>
          </cell>
        </row>
        <row r="89">
          <cell r="A89">
            <v>40057</v>
          </cell>
        </row>
        <row r="90">
          <cell r="A90">
            <v>40148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>
        <row r="11">
          <cell r="A11">
            <v>1990</v>
          </cell>
        </row>
        <row r="12">
          <cell r="A12">
            <v>1991</v>
          </cell>
        </row>
        <row r="13">
          <cell r="A13">
            <v>1992</v>
          </cell>
        </row>
        <row r="14">
          <cell r="A14">
            <v>1993</v>
          </cell>
        </row>
        <row r="15">
          <cell r="A15">
            <v>1994</v>
          </cell>
        </row>
        <row r="16">
          <cell r="A16">
            <v>1995</v>
          </cell>
        </row>
        <row r="17">
          <cell r="A17">
            <v>1996</v>
          </cell>
        </row>
        <row r="18">
          <cell r="A18">
            <v>1997</v>
          </cell>
        </row>
        <row r="19">
          <cell r="A19">
            <v>1998</v>
          </cell>
        </row>
        <row r="20">
          <cell r="A20">
            <v>1999</v>
          </cell>
        </row>
        <row r="21">
          <cell r="A21">
            <v>2000</v>
          </cell>
        </row>
        <row r="22">
          <cell r="A22">
            <v>2001</v>
          </cell>
        </row>
        <row r="23">
          <cell r="A23">
            <v>2002</v>
          </cell>
        </row>
        <row r="24">
          <cell r="A24">
            <v>2003</v>
          </cell>
        </row>
        <row r="25">
          <cell r="A25">
            <v>2004</v>
          </cell>
        </row>
        <row r="26">
          <cell r="A26">
            <v>2005</v>
          </cell>
        </row>
        <row r="27">
          <cell r="A27">
            <v>2006</v>
          </cell>
        </row>
        <row r="28">
          <cell r="A28">
            <v>2007</v>
          </cell>
        </row>
        <row r="29">
          <cell r="A29">
            <v>2008</v>
          </cell>
        </row>
        <row r="30">
          <cell r="A30">
            <v>2009</v>
          </cell>
        </row>
        <row r="31">
          <cell r="A31">
            <v>2010</v>
          </cell>
        </row>
        <row r="32">
          <cell r="A32">
            <v>2011</v>
          </cell>
        </row>
        <row r="33">
          <cell r="A33">
            <v>2012</v>
          </cell>
        </row>
        <row r="34">
          <cell r="A34">
            <v>2013</v>
          </cell>
        </row>
        <row r="35">
          <cell r="A35">
            <v>2014</v>
          </cell>
        </row>
        <row r="36">
          <cell r="A36">
            <v>2015</v>
          </cell>
        </row>
        <row r="37">
          <cell r="A37">
            <v>2016</v>
          </cell>
        </row>
        <row r="38">
          <cell r="A38">
            <v>2017</v>
          </cell>
        </row>
        <row r="39">
          <cell r="A39">
            <v>2018</v>
          </cell>
        </row>
        <row r="40">
          <cell r="A40">
            <v>2019</v>
          </cell>
        </row>
        <row r="41">
          <cell r="A41">
            <v>2020</v>
          </cell>
        </row>
      </sheetData>
      <sheetData sheetId="10" refreshError="1"/>
      <sheetData sheetId="11" refreshError="1"/>
      <sheetData sheetId="12" refreshError="1">
        <row r="11">
          <cell r="A11">
            <v>1990</v>
          </cell>
        </row>
        <row r="12">
          <cell r="A12">
            <v>1991</v>
          </cell>
        </row>
        <row r="13">
          <cell r="A13">
            <v>1992</v>
          </cell>
        </row>
        <row r="14">
          <cell r="A14">
            <v>1993</v>
          </cell>
        </row>
        <row r="15">
          <cell r="A15">
            <v>1994</v>
          </cell>
        </row>
        <row r="16">
          <cell r="A16">
            <v>1995</v>
          </cell>
        </row>
        <row r="17">
          <cell r="A17">
            <v>1996</v>
          </cell>
        </row>
        <row r="18">
          <cell r="A18">
            <v>1997</v>
          </cell>
        </row>
        <row r="19">
          <cell r="A19">
            <v>1998</v>
          </cell>
        </row>
        <row r="20">
          <cell r="A20">
            <v>1999</v>
          </cell>
        </row>
        <row r="21">
          <cell r="A21">
            <v>2000</v>
          </cell>
        </row>
        <row r="22">
          <cell r="A22">
            <v>2001</v>
          </cell>
        </row>
        <row r="23">
          <cell r="A23">
            <v>2002</v>
          </cell>
        </row>
        <row r="24">
          <cell r="A24">
            <v>2003</v>
          </cell>
        </row>
        <row r="25">
          <cell r="A25">
            <v>2004</v>
          </cell>
        </row>
        <row r="26">
          <cell r="A26">
            <v>2005</v>
          </cell>
        </row>
        <row r="27">
          <cell r="A27">
            <v>2006</v>
          </cell>
        </row>
        <row r="28">
          <cell r="A28">
            <v>2007</v>
          </cell>
        </row>
        <row r="29">
          <cell r="A29">
            <v>2008</v>
          </cell>
        </row>
        <row r="30">
          <cell r="A30">
            <v>2009</v>
          </cell>
        </row>
      </sheetData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YE'08 quarterly utilisation"/>
      <sheetName val="MYE'03 quarterly"/>
      <sheetName val="MYE'04 quarterly"/>
      <sheetName val="MYE'05 quarterly"/>
      <sheetName val="Sheet1"/>
      <sheetName val="Summary for Elec4tly"/>
      <sheetName val="Chart1"/>
      <sheetName val="MYE'06 quarterly"/>
      <sheetName val="MYE'07 quarterly"/>
      <sheetName val="MYE'08 quarterly"/>
      <sheetName val="Sheet2"/>
      <sheetName val="Temp(monthly)"/>
      <sheetName val="08Estimates"/>
      <sheetName val="MYE'07 quarterly utilisation"/>
      <sheetName val="MYE'06 quarterly utilisation"/>
      <sheetName val="StationID"/>
      <sheetName val="Capacity Series"/>
      <sheetName val="MYE'98"/>
      <sheetName val="MYE'99"/>
      <sheetName val="MYE'00"/>
      <sheetName val="MYE'01"/>
      <sheetName val="MYE'02"/>
      <sheetName val="MYE'03"/>
      <sheetName val="MYE'04"/>
      <sheetName val="Planned stations"/>
      <sheetName val="Comm stations"/>
      <sheetName val="MYE'05 q by fuel"/>
      <sheetName val="MYE'06 q by fuel"/>
      <sheetName val="MYE'05 q capacity by typ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>
        <row r="3">
          <cell r="N3">
            <v>1</v>
          </cell>
          <cell r="O3" t="str">
            <v>Acid Plant (Raven Chch)</v>
          </cell>
          <cell r="P3" t="str">
            <v>Steam</v>
          </cell>
          <cell r="Q3">
            <v>3760</v>
          </cell>
        </row>
        <row r="4">
          <cell r="N4">
            <v>2</v>
          </cell>
          <cell r="O4" t="str">
            <v>Acid Plant (Raven Dun)</v>
          </cell>
          <cell r="P4" t="str">
            <v>Steam</v>
          </cell>
          <cell r="Q4">
            <v>1522</v>
          </cell>
        </row>
        <row r="5">
          <cell r="N5">
            <v>3</v>
          </cell>
          <cell r="O5" t="str">
            <v>Aniwhenua</v>
          </cell>
          <cell r="P5" t="str">
            <v>Hydro</v>
          </cell>
          <cell r="Q5">
            <v>131082</v>
          </cell>
        </row>
        <row r="6">
          <cell r="N6">
            <v>4</v>
          </cell>
          <cell r="O6" t="str">
            <v>Arapuni</v>
          </cell>
          <cell r="P6" t="str">
            <v>Hydro</v>
          </cell>
          <cell r="Q6">
            <v>832159</v>
          </cell>
        </row>
        <row r="7">
          <cell r="N7">
            <v>5</v>
          </cell>
          <cell r="O7" t="str">
            <v>Aratiatia</v>
          </cell>
          <cell r="P7" t="str">
            <v>Hydro</v>
          </cell>
          <cell r="Q7">
            <v>299099</v>
          </cell>
        </row>
        <row r="8">
          <cell r="N8">
            <v>6</v>
          </cell>
          <cell r="O8" t="str">
            <v>Argyle x 2</v>
          </cell>
          <cell r="P8" t="str">
            <v>Hydro</v>
          </cell>
          <cell r="Q8">
            <v>39860</v>
          </cell>
        </row>
        <row r="9">
          <cell r="N9">
            <v>7</v>
          </cell>
          <cell r="O9" t="str">
            <v>Arnold</v>
          </cell>
          <cell r="P9" t="str">
            <v>Hydro</v>
          </cell>
          <cell r="Q9">
            <v>25592</v>
          </cell>
        </row>
        <row r="10">
          <cell r="N10">
            <v>8</v>
          </cell>
          <cell r="O10" t="str">
            <v>Atiamuri</v>
          </cell>
          <cell r="P10" t="str">
            <v>Hydro</v>
          </cell>
          <cell r="Q10">
            <v>263936</v>
          </cell>
        </row>
        <row r="11">
          <cell r="N11">
            <v>9</v>
          </cell>
          <cell r="O11" t="str">
            <v>Auckland DHB</v>
          </cell>
          <cell r="P11" t="str">
            <v>Gas</v>
          </cell>
          <cell r="Q11">
            <v>7956</v>
          </cell>
        </row>
        <row r="12">
          <cell r="N12">
            <v>10</v>
          </cell>
          <cell r="O12" t="str">
            <v>Aviemore</v>
          </cell>
          <cell r="P12" t="str">
            <v>Hydro</v>
          </cell>
          <cell r="Q12">
            <v>850427</v>
          </cell>
        </row>
        <row r="13">
          <cell r="N13">
            <v>11</v>
          </cell>
          <cell r="O13" t="str">
            <v>Ballance Kapuni</v>
          </cell>
          <cell r="P13" t="str">
            <v>Unknown</v>
          </cell>
          <cell r="Q13">
            <v>0</v>
          </cell>
        </row>
        <row r="14">
          <cell r="N14">
            <v>12</v>
          </cell>
          <cell r="O14" t="str">
            <v>Ballance Mount</v>
          </cell>
          <cell r="P14" t="str">
            <v>Steam</v>
          </cell>
          <cell r="Q14">
            <v>31263</v>
          </cell>
        </row>
        <row r="15">
          <cell r="N15">
            <v>13</v>
          </cell>
          <cell r="O15" t="str">
            <v>Ballance Whagarei</v>
          </cell>
          <cell r="P15" t="str">
            <v>Unknown</v>
          </cell>
          <cell r="Q15">
            <v>1660</v>
          </cell>
        </row>
        <row r="16">
          <cell r="N16">
            <v>14</v>
          </cell>
          <cell r="O16" t="str">
            <v>Benmore</v>
          </cell>
          <cell r="P16" t="str">
            <v>Hydro</v>
          </cell>
          <cell r="Q16">
            <v>2015066</v>
          </cell>
        </row>
        <row r="17">
          <cell r="N17">
            <v>15</v>
          </cell>
          <cell r="O17" t="str">
            <v>BML Energy Centre</v>
          </cell>
          <cell r="P17" t="str">
            <v>CoGen Wood</v>
          </cell>
          <cell r="Q17">
            <v>636</v>
          </cell>
        </row>
        <row r="18">
          <cell r="N18">
            <v>16</v>
          </cell>
          <cell r="O18" t="str">
            <v>Christchurch Wastewater Treatment Plant</v>
          </cell>
          <cell r="P18" t="str">
            <v>Sewage Gas</v>
          </cell>
          <cell r="Q18">
            <v>8300</v>
          </cell>
        </row>
        <row r="19">
          <cell r="N19">
            <v>17</v>
          </cell>
          <cell r="O19" t="str">
            <v>Clyde</v>
          </cell>
          <cell r="P19" t="str">
            <v>Hydro</v>
          </cell>
          <cell r="Q19">
            <v>1695347</v>
          </cell>
        </row>
        <row r="20">
          <cell r="N20">
            <v>18</v>
          </cell>
          <cell r="O20" t="str">
            <v>Cobb</v>
          </cell>
          <cell r="P20" t="str">
            <v>Hydro</v>
          </cell>
          <cell r="Q20">
            <v>134967</v>
          </cell>
        </row>
        <row r="21">
          <cell r="N21">
            <v>19</v>
          </cell>
          <cell r="O21" t="str">
            <v>Coleridge</v>
          </cell>
          <cell r="P21" t="str">
            <v>Hydro</v>
          </cell>
          <cell r="Q21">
            <v>209898</v>
          </cell>
        </row>
        <row r="22">
          <cell r="N22">
            <v>20</v>
          </cell>
          <cell r="O22" t="str">
            <v>Edgecumbe</v>
          </cell>
          <cell r="P22" t="str">
            <v>CoGen Gas</v>
          </cell>
          <cell r="Q22">
            <v>54552</v>
          </cell>
        </row>
        <row r="23">
          <cell r="N23">
            <v>21</v>
          </cell>
          <cell r="O23" t="str">
            <v>EFI G1</v>
          </cell>
          <cell r="P23" t="str">
            <v>CoGen</v>
          </cell>
          <cell r="Q23">
            <v>13953</v>
          </cell>
        </row>
        <row r="24">
          <cell r="N24">
            <v>22</v>
          </cell>
          <cell r="O24" t="str">
            <v>EFI G2</v>
          </cell>
          <cell r="P24" t="str">
            <v>CoGen</v>
          </cell>
          <cell r="Q24">
            <v>13619</v>
          </cell>
        </row>
        <row r="25">
          <cell r="N25">
            <v>23</v>
          </cell>
          <cell r="O25" t="str">
            <v>EFI G3 (Standby Power)</v>
          </cell>
          <cell r="P25" t="str">
            <v>Diesel</v>
          </cell>
          <cell r="Q25">
            <v>276</v>
          </cell>
        </row>
        <row r="26">
          <cell r="N26">
            <v>24</v>
          </cell>
          <cell r="O26" t="str">
            <v>Falls</v>
          </cell>
          <cell r="P26" t="str">
            <v>Hydro</v>
          </cell>
          <cell r="Q26">
            <v>6926</v>
          </cell>
        </row>
        <row r="27">
          <cell r="N27">
            <v>25</v>
          </cell>
          <cell r="O27" t="str">
            <v>Fonterra - Whareroa</v>
          </cell>
          <cell r="P27" t="str">
            <v>CoGen</v>
          </cell>
          <cell r="Q27">
            <v>109226</v>
          </cell>
        </row>
        <row r="28">
          <cell r="N28">
            <v>26</v>
          </cell>
          <cell r="O28" t="str">
            <v>Fox</v>
          </cell>
          <cell r="P28" t="str">
            <v>Hydro</v>
          </cell>
          <cell r="Q28">
            <v>1836</v>
          </cell>
        </row>
        <row r="29">
          <cell r="N29">
            <v>27</v>
          </cell>
          <cell r="O29" t="str">
            <v>Fraser</v>
          </cell>
          <cell r="P29" t="str">
            <v>Hydro</v>
          </cell>
          <cell r="Q29">
            <v>21555</v>
          </cell>
        </row>
        <row r="30">
          <cell r="N30">
            <v>28</v>
          </cell>
          <cell r="O30" t="str">
            <v>Glenorchy</v>
          </cell>
          <cell r="P30" t="str">
            <v>Hydro</v>
          </cell>
          <cell r="Q30">
            <v>2822</v>
          </cell>
        </row>
        <row r="31">
          <cell r="N31">
            <v>29</v>
          </cell>
          <cell r="O31" t="str">
            <v>GTE Engines (WASTEM)</v>
          </cell>
          <cell r="P31" t="str">
            <v>ICE</v>
          </cell>
          <cell r="Q31">
            <v>40679</v>
          </cell>
        </row>
        <row r="32">
          <cell r="N32">
            <v>30</v>
          </cell>
          <cell r="O32" t="str">
            <v>GTE Engines (WDSERV)</v>
          </cell>
          <cell r="P32" t="str">
            <v>ICE</v>
          </cell>
          <cell r="Q32">
            <v>24271</v>
          </cell>
        </row>
        <row r="33">
          <cell r="N33">
            <v>31</v>
          </cell>
          <cell r="O33" t="str">
            <v>Hau Nui Windfarm</v>
          </cell>
          <cell r="P33" t="str">
            <v>Wind</v>
          </cell>
          <cell r="Q33">
            <v>27000</v>
          </cell>
        </row>
        <row r="34">
          <cell r="N34">
            <v>32</v>
          </cell>
          <cell r="O34" t="str">
            <v>Highbank x 2</v>
          </cell>
          <cell r="P34" t="str">
            <v>Hydro</v>
          </cell>
          <cell r="Q34">
            <v>89143</v>
          </cell>
        </row>
        <row r="35">
          <cell r="N35">
            <v>33</v>
          </cell>
          <cell r="O35" t="str">
            <v>Hinemaiaia x 3</v>
          </cell>
          <cell r="P35" t="str">
            <v>Hydro</v>
          </cell>
          <cell r="Q35">
            <v>25916</v>
          </cell>
        </row>
        <row r="36">
          <cell r="N36">
            <v>34</v>
          </cell>
          <cell r="O36" t="str">
            <v>Huntly</v>
          </cell>
          <cell r="P36" t="str">
            <v>Gas/Coal</v>
          </cell>
          <cell r="Q36">
            <v>6278067</v>
          </cell>
        </row>
        <row r="37">
          <cell r="N37">
            <v>35</v>
          </cell>
          <cell r="O37" t="str">
            <v>Kaimai x 4</v>
          </cell>
          <cell r="P37" t="str">
            <v>Hydro</v>
          </cell>
          <cell r="Q37">
            <v>172272</v>
          </cell>
        </row>
        <row r="38">
          <cell r="N38">
            <v>36</v>
          </cell>
          <cell r="O38" t="str">
            <v>Kaitawa</v>
          </cell>
          <cell r="P38" t="str">
            <v>Hydro</v>
          </cell>
          <cell r="Q38">
            <v>95900</v>
          </cell>
        </row>
        <row r="39">
          <cell r="N39">
            <v>37</v>
          </cell>
          <cell r="O39" t="str">
            <v>Kaniere Forks x 2</v>
          </cell>
          <cell r="P39" t="str">
            <v>Hydro</v>
          </cell>
          <cell r="Q39">
            <v>11183</v>
          </cell>
        </row>
        <row r="40">
          <cell r="N40">
            <v>38</v>
          </cell>
          <cell r="O40" t="str">
            <v>Karapiro</v>
          </cell>
          <cell r="P40" t="str">
            <v>Hydro</v>
          </cell>
          <cell r="Q40">
            <v>491009</v>
          </cell>
        </row>
        <row r="41">
          <cell r="N41">
            <v>39</v>
          </cell>
          <cell r="O41" t="str">
            <v>Kinleith</v>
          </cell>
          <cell r="P41" t="str">
            <v>CoGen Gas/Wood</v>
          </cell>
          <cell r="Q41">
            <v>284239</v>
          </cell>
        </row>
        <row r="42">
          <cell r="N42">
            <v>40</v>
          </cell>
          <cell r="O42" t="str">
            <v>Kumara x 3</v>
          </cell>
          <cell r="P42" t="str">
            <v>Hydro</v>
          </cell>
          <cell r="Q42">
            <v>31199</v>
          </cell>
        </row>
        <row r="43">
          <cell r="N43">
            <v>41</v>
          </cell>
          <cell r="O43" t="str">
            <v>Kuratau</v>
          </cell>
          <cell r="P43" t="str">
            <v>Hydro</v>
          </cell>
          <cell r="Q43">
            <v>29008</v>
          </cell>
        </row>
        <row r="44">
          <cell r="N44">
            <v>42</v>
          </cell>
          <cell r="O44" t="str">
            <v>Manapouri</v>
          </cell>
          <cell r="P44" t="str">
            <v>Hydro</v>
          </cell>
          <cell r="Q44">
            <v>4569636</v>
          </cell>
        </row>
        <row r="45">
          <cell r="N45">
            <v>43</v>
          </cell>
          <cell r="O45" t="str">
            <v>Mangahao</v>
          </cell>
          <cell r="P45" t="str">
            <v>Hydro</v>
          </cell>
          <cell r="Q45">
            <v>61395</v>
          </cell>
        </row>
        <row r="46">
          <cell r="N46">
            <v>44</v>
          </cell>
          <cell r="O46" t="str">
            <v>Mangahao Joint Venture</v>
          </cell>
          <cell r="P46" t="str">
            <v>Hydro</v>
          </cell>
          <cell r="Q46">
            <v>61395</v>
          </cell>
        </row>
        <row r="47">
          <cell r="N47">
            <v>45</v>
          </cell>
          <cell r="O47" t="str">
            <v>Mangatangi</v>
          </cell>
          <cell r="P47" t="str">
            <v>Hydro</v>
          </cell>
          <cell r="Q47">
            <v>1871</v>
          </cell>
        </row>
        <row r="48">
          <cell r="N48">
            <v>46</v>
          </cell>
          <cell r="O48" t="str">
            <v>Mangatawhiri</v>
          </cell>
          <cell r="P48" t="str">
            <v>Hydro</v>
          </cell>
          <cell r="Q48">
            <v>442</v>
          </cell>
        </row>
        <row r="49">
          <cell r="N49">
            <v>47</v>
          </cell>
          <cell r="O49" t="str">
            <v>Mangere</v>
          </cell>
          <cell r="P49" t="str">
            <v>Gas</v>
          </cell>
          <cell r="Q49">
            <v>46129</v>
          </cell>
        </row>
        <row r="50">
          <cell r="N50">
            <v>48</v>
          </cell>
          <cell r="O50" t="str">
            <v>Mangorei</v>
          </cell>
          <cell r="P50" t="str">
            <v>Hydro</v>
          </cell>
          <cell r="Q50">
            <v>17110</v>
          </cell>
        </row>
        <row r="51">
          <cell r="N51">
            <v>49</v>
          </cell>
          <cell r="O51" t="str">
            <v>Maraetai</v>
          </cell>
          <cell r="P51" t="str">
            <v>Hydro</v>
          </cell>
          <cell r="Q51">
            <v>819724</v>
          </cell>
        </row>
        <row r="52">
          <cell r="N52">
            <v>50</v>
          </cell>
          <cell r="O52" t="str">
            <v>Matahina</v>
          </cell>
          <cell r="P52" t="str">
            <v>Hydro</v>
          </cell>
          <cell r="Q52">
            <v>269644</v>
          </cell>
        </row>
        <row r="53">
          <cell r="N53">
            <v>51</v>
          </cell>
          <cell r="O53" t="str">
            <v>Meg x4</v>
          </cell>
          <cell r="P53" t="str">
            <v>Hydro</v>
          </cell>
          <cell r="Q53">
            <v>25072</v>
          </cell>
        </row>
        <row r="54">
          <cell r="N54">
            <v>52</v>
          </cell>
          <cell r="O54" t="str">
            <v>Mokai I</v>
          </cell>
          <cell r="P54" t="str">
            <v>Geothermal</v>
          </cell>
          <cell r="Q54">
            <v>774078</v>
          </cell>
        </row>
        <row r="55">
          <cell r="N55">
            <v>53</v>
          </cell>
          <cell r="O55" t="str">
            <v>Mokai II</v>
          </cell>
          <cell r="P55" t="str">
            <v>Geothermal</v>
          </cell>
          <cell r="Q55">
            <v>37376</v>
          </cell>
        </row>
        <row r="56">
          <cell r="N56">
            <v>54</v>
          </cell>
          <cell r="O56" t="str">
            <v>Mokauiti</v>
          </cell>
          <cell r="P56" t="str">
            <v>Hydro</v>
          </cell>
          <cell r="Q56">
            <v>5930</v>
          </cell>
        </row>
        <row r="57">
          <cell r="N57">
            <v>55</v>
          </cell>
          <cell r="O57" t="str">
            <v>Monowai 1</v>
          </cell>
          <cell r="P57" t="str">
            <v>Hydro</v>
          </cell>
          <cell r="Q57">
            <v>10395</v>
          </cell>
        </row>
        <row r="58">
          <cell r="N58">
            <v>56</v>
          </cell>
          <cell r="O58" t="str">
            <v>Monowai 2</v>
          </cell>
          <cell r="P58" t="str">
            <v>Hydro</v>
          </cell>
          <cell r="Q58">
            <v>12624</v>
          </cell>
        </row>
        <row r="59">
          <cell r="N59">
            <v>57</v>
          </cell>
          <cell r="O59" t="str">
            <v>Monowai 3</v>
          </cell>
          <cell r="P59" t="str">
            <v>Hydro</v>
          </cell>
          <cell r="Q59">
            <v>11676</v>
          </cell>
        </row>
        <row r="60">
          <cell r="N60">
            <v>58</v>
          </cell>
          <cell r="O60" t="str">
            <v>Motukawa</v>
          </cell>
          <cell r="P60" t="str">
            <v>Hydro</v>
          </cell>
          <cell r="Q60">
            <v>17329</v>
          </cell>
        </row>
        <row r="61">
          <cell r="N61">
            <v>59</v>
          </cell>
          <cell r="O61" t="str">
            <v>New Plymouth</v>
          </cell>
          <cell r="P61" t="str">
            <v>Gas</v>
          </cell>
          <cell r="Q61">
            <v>838595</v>
          </cell>
        </row>
        <row r="62">
          <cell r="N62">
            <v>60</v>
          </cell>
          <cell r="O62" t="str">
            <v>Ngawha</v>
          </cell>
          <cell r="P62" t="str">
            <v>Geothermal</v>
          </cell>
          <cell r="Q62">
            <v>10</v>
          </cell>
        </row>
        <row r="63">
          <cell r="N63">
            <v>61</v>
          </cell>
          <cell r="O63" t="str">
            <v>NI Main Trunk - Toll</v>
          </cell>
          <cell r="P63" t="str">
            <v>Regeneration</v>
          </cell>
          <cell r="Q63">
            <v>245</v>
          </cell>
        </row>
        <row r="64">
          <cell r="N64">
            <v>62</v>
          </cell>
          <cell r="O64" t="str">
            <v>Ohaaki</v>
          </cell>
          <cell r="P64" t="str">
            <v>Geothermal</v>
          </cell>
          <cell r="Q64">
            <v>251701</v>
          </cell>
        </row>
        <row r="65">
          <cell r="N65">
            <v>63</v>
          </cell>
          <cell r="O65" t="str">
            <v>Ohakuri</v>
          </cell>
          <cell r="P65" t="str">
            <v>Hydro</v>
          </cell>
          <cell r="Q65">
            <v>366615</v>
          </cell>
        </row>
        <row r="66">
          <cell r="N66">
            <v>64</v>
          </cell>
          <cell r="O66" t="str">
            <v>Ohau A</v>
          </cell>
          <cell r="P66" t="str">
            <v>Hydro</v>
          </cell>
          <cell r="Q66">
            <v>1073535</v>
          </cell>
        </row>
        <row r="67">
          <cell r="N67">
            <v>65</v>
          </cell>
          <cell r="O67" t="str">
            <v>Ohau B</v>
          </cell>
          <cell r="P67" t="str">
            <v>Hydro</v>
          </cell>
          <cell r="Q67">
            <v>898700</v>
          </cell>
        </row>
        <row r="68">
          <cell r="N68">
            <v>66</v>
          </cell>
          <cell r="O68" t="str">
            <v>Ohau C</v>
          </cell>
          <cell r="P68" t="str">
            <v>Hydro</v>
          </cell>
          <cell r="Q68">
            <v>894321</v>
          </cell>
        </row>
        <row r="69">
          <cell r="N69">
            <v>67</v>
          </cell>
          <cell r="O69" t="str">
            <v>Okuru</v>
          </cell>
          <cell r="P69" t="str">
            <v>Diesel</v>
          </cell>
          <cell r="Q69">
            <v>22</v>
          </cell>
        </row>
        <row r="70">
          <cell r="N70">
            <v>68</v>
          </cell>
          <cell r="O70" t="str">
            <v>Opunake</v>
          </cell>
          <cell r="P70" t="str">
            <v>Hydro</v>
          </cell>
          <cell r="Q70">
            <v>1503</v>
          </cell>
        </row>
        <row r="71">
          <cell r="N71">
            <v>69</v>
          </cell>
          <cell r="O71" t="str">
            <v>Otahuhu A</v>
          </cell>
          <cell r="P71" t="str">
            <v>Diesel</v>
          </cell>
          <cell r="Q71">
            <v>0</v>
          </cell>
        </row>
        <row r="72">
          <cell r="N72">
            <v>70</v>
          </cell>
          <cell r="O72" t="str">
            <v>Otahuhu B</v>
          </cell>
          <cell r="P72" t="str">
            <v>Gas</v>
          </cell>
          <cell r="Q72">
            <v>2614348</v>
          </cell>
        </row>
        <row r="73">
          <cell r="N73">
            <v>71</v>
          </cell>
          <cell r="O73" t="str">
            <v>Paerau x 2</v>
          </cell>
          <cell r="P73" t="str">
            <v>Hydro</v>
          </cell>
          <cell r="Q73">
            <v>59093</v>
          </cell>
        </row>
        <row r="74">
          <cell r="N74">
            <v>72</v>
          </cell>
          <cell r="O74" t="str">
            <v>Pan Pac</v>
          </cell>
          <cell r="P74" t="str">
            <v>Steam</v>
          </cell>
          <cell r="Q74">
            <v>30293</v>
          </cell>
        </row>
        <row r="75">
          <cell r="N75">
            <v>73</v>
          </cell>
          <cell r="O75" t="str">
            <v>Patea</v>
          </cell>
          <cell r="P75" t="str">
            <v>Hydro</v>
          </cell>
          <cell r="Q75">
            <v>92571</v>
          </cell>
        </row>
        <row r="76">
          <cell r="N76">
            <v>74</v>
          </cell>
          <cell r="O76" t="str">
            <v>Paterson Niblick</v>
          </cell>
          <cell r="P76" t="str">
            <v>Steam</v>
          </cell>
          <cell r="Q76">
            <v>4957</v>
          </cell>
        </row>
        <row r="77">
          <cell r="N77">
            <v>75</v>
          </cell>
          <cell r="O77" t="str">
            <v>Piriaka</v>
          </cell>
          <cell r="P77" t="str">
            <v>Hydro</v>
          </cell>
          <cell r="Q77">
            <v>7182</v>
          </cell>
        </row>
        <row r="78">
          <cell r="N78">
            <v>76</v>
          </cell>
          <cell r="O78" t="str">
            <v>Piripaua</v>
          </cell>
          <cell r="P78" t="str">
            <v>Hydro</v>
          </cell>
          <cell r="Q78">
            <v>141800</v>
          </cell>
        </row>
        <row r="79">
          <cell r="N79">
            <v>77</v>
          </cell>
          <cell r="O79" t="str">
            <v>Poihipi</v>
          </cell>
          <cell r="P79" t="str">
            <v>Geothermal</v>
          </cell>
          <cell r="Q79">
            <v>215778</v>
          </cell>
        </row>
        <row r="80">
          <cell r="N80">
            <v>78</v>
          </cell>
          <cell r="O80" t="str">
            <v>Raetihi</v>
          </cell>
          <cell r="P80" t="str">
            <v>Hydro</v>
          </cell>
          <cell r="Q80">
            <v>1362</v>
          </cell>
        </row>
        <row r="81">
          <cell r="N81">
            <v>79</v>
          </cell>
          <cell r="O81" t="str">
            <v>Rangipo</v>
          </cell>
          <cell r="P81" t="str">
            <v>Hydro</v>
          </cell>
          <cell r="Q81">
            <v>503300</v>
          </cell>
        </row>
        <row r="82">
          <cell r="N82">
            <v>80</v>
          </cell>
          <cell r="O82" t="str">
            <v>Ravensdown</v>
          </cell>
          <cell r="P82" t="str">
            <v>Gas</v>
          </cell>
          <cell r="Q82">
            <v>4974</v>
          </cell>
        </row>
        <row r="83">
          <cell r="N83">
            <v>81</v>
          </cell>
          <cell r="O83" t="str">
            <v>Rotokawa</v>
          </cell>
          <cell r="P83" t="str">
            <v>Geothermal</v>
          </cell>
          <cell r="Q83">
            <v>282645</v>
          </cell>
        </row>
        <row r="84">
          <cell r="N84">
            <v>82</v>
          </cell>
          <cell r="O84" t="str">
            <v>Roxburgh</v>
          </cell>
          <cell r="P84" t="str">
            <v>Hydro</v>
          </cell>
          <cell r="Q84">
            <v>1327312</v>
          </cell>
        </row>
        <row r="85">
          <cell r="N85">
            <v>83</v>
          </cell>
          <cell r="O85" t="str">
            <v>Southdown</v>
          </cell>
          <cell r="P85" t="str">
            <v>Cogen Gas</v>
          </cell>
          <cell r="Q85">
            <v>860014</v>
          </cell>
        </row>
        <row r="86">
          <cell r="N86">
            <v>84</v>
          </cell>
          <cell r="O86" t="str">
            <v>TA3 (Norske ST)</v>
          </cell>
          <cell r="P86" t="str">
            <v>Steam</v>
          </cell>
          <cell r="Q86">
            <v>61824</v>
          </cell>
        </row>
        <row r="87">
          <cell r="N87">
            <v>85</v>
          </cell>
          <cell r="O87" t="str">
            <v>Tararua</v>
          </cell>
          <cell r="P87" t="str">
            <v>Wind</v>
          </cell>
          <cell r="Q87">
            <v>268389</v>
          </cell>
        </row>
        <row r="88">
          <cell r="N88">
            <v>86</v>
          </cell>
          <cell r="O88" t="str">
            <v>TCC</v>
          </cell>
          <cell r="P88" t="str">
            <v>Gas</v>
          </cell>
          <cell r="Q88">
            <v>2848681</v>
          </cell>
        </row>
        <row r="89">
          <cell r="N89">
            <v>87</v>
          </cell>
          <cell r="O89" t="str">
            <v>Te Apiti</v>
          </cell>
          <cell r="P89" t="str">
            <v>Wind</v>
          </cell>
          <cell r="Q89">
            <v>321529</v>
          </cell>
        </row>
        <row r="90">
          <cell r="N90">
            <v>88</v>
          </cell>
          <cell r="O90" t="str">
            <v>Te Awamutu</v>
          </cell>
          <cell r="P90" t="str">
            <v>Cogen Gas</v>
          </cell>
          <cell r="Q90">
            <v>163700</v>
          </cell>
        </row>
        <row r="91">
          <cell r="N91">
            <v>89</v>
          </cell>
          <cell r="O91" t="str">
            <v>Te Rapa</v>
          </cell>
          <cell r="P91" t="str">
            <v>Cogen Gas</v>
          </cell>
          <cell r="Q91">
            <v>187255</v>
          </cell>
        </row>
        <row r="92">
          <cell r="N92">
            <v>90</v>
          </cell>
          <cell r="O92" t="str">
            <v>Tekapo A</v>
          </cell>
          <cell r="P92" t="str">
            <v>Hydro</v>
          </cell>
          <cell r="Q92">
            <v>122660</v>
          </cell>
        </row>
        <row r="93">
          <cell r="N93">
            <v>91</v>
          </cell>
          <cell r="O93" t="str">
            <v>Tekapo B</v>
          </cell>
          <cell r="P93" t="str">
            <v>Hydro</v>
          </cell>
          <cell r="Q93">
            <v>712078</v>
          </cell>
        </row>
        <row r="94">
          <cell r="N94">
            <v>92</v>
          </cell>
          <cell r="O94" t="str">
            <v>Teviot 1A</v>
          </cell>
          <cell r="P94" t="str">
            <v>Hydro</v>
          </cell>
          <cell r="Q94">
            <v>4963</v>
          </cell>
        </row>
        <row r="95">
          <cell r="N95">
            <v>93</v>
          </cell>
          <cell r="O95" t="str">
            <v>Teviot 4</v>
          </cell>
          <cell r="P95" t="str">
            <v>Hydro</v>
          </cell>
          <cell r="Q95">
            <v>2381</v>
          </cell>
        </row>
        <row r="96">
          <cell r="N96">
            <v>94</v>
          </cell>
          <cell r="O96" t="str">
            <v>Teviot 5</v>
          </cell>
          <cell r="P96" t="str">
            <v>Hydro</v>
          </cell>
          <cell r="Q96">
            <v>23025</v>
          </cell>
        </row>
        <row r="97">
          <cell r="N97">
            <v>95</v>
          </cell>
          <cell r="O97" t="str">
            <v>Teviot 6</v>
          </cell>
          <cell r="P97" t="str">
            <v>Hydro</v>
          </cell>
          <cell r="Q97">
            <v>21433</v>
          </cell>
        </row>
        <row r="98">
          <cell r="N98">
            <v>96</v>
          </cell>
          <cell r="O98" t="str">
            <v>Teviot 7</v>
          </cell>
          <cell r="P98" t="str">
            <v>Hydro</v>
          </cell>
          <cell r="Q98">
            <v>11217</v>
          </cell>
        </row>
        <row r="99">
          <cell r="N99">
            <v>97</v>
          </cell>
          <cell r="O99" t="str">
            <v>Teviot 8</v>
          </cell>
          <cell r="P99" t="str">
            <v>Hydro</v>
          </cell>
          <cell r="Q99">
            <v>22090</v>
          </cell>
        </row>
        <row r="100">
          <cell r="N100">
            <v>98</v>
          </cell>
          <cell r="O100" t="str">
            <v>TG1 (BoP)</v>
          </cell>
          <cell r="P100" t="str">
            <v>Geothermal</v>
          </cell>
          <cell r="Q100">
            <v>13902</v>
          </cell>
        </row>
        <row r="101">
          <cell r="N101">
            <v>99</v>
          </cell>
          <cell r="O101" t="str">
            <v>TG2 (BoP)</v>
          </cell>
          <cell r="P101" t="str">
            <v>Geothermal</v>
          </cell>
          <cell r="Q101">
            <v>27979</v>
          </cell>
        </row>
        <row r="102">
          <cell r="N102">
            <v>100</v>
          </cell>
          <cell r="O102" t="str">
            <v>Tokaanu</v>
          </cell>
          <cell r="P102" t="str">
            <v>Hydro</v>
          </cell>
          <cell r="Q102">
            <v>603400</v>
          </cell>
        </row>
        <row r="103">
          <cell r="N103">
            <v>101</v>
          </cell>
          <cell r="O103" t="str">
            <v>Tuai</v>
          </cell>
          <cell r="P103" t="str">
            <v>Hydro</v>
          </cell>
          <cell r="Q103">
            <v>206300</v>
          </cell>
        </row>
        <row r="104">
          <cell r="N104">
            <v>102</v>
          </cell>
          <cell r="O104" t="str">
            <v>Turnbull</v>
          </cell>
          <cell r="P104" t="str">
            <v>Hydro</v>
          </cell>
          <cell r="Q104">
            <v>2869</v>
          </cell>
        </row>
        <row r="105">
          <cell r="N105">
            <v>103</v>
          </cell>
          <cell r="O105" t="str">
            <v>Wahapo</v>
          </cell>
          <cell r="P105" t="str">
            <v>Hydro</v>
          </cell>
          <cell r="Q105">
            <v>11656</v>
          </cell>
        </row>
        <row r="106">
          <cell r="N106">
            <v>104</v>
          </cell>
          <cell r="O106" t="str">
            <v>Waihopai</v>
          </cell>
          <cell r="P106" t="str">
            <v>Hydro</v>
          </cell>
          <cell r="Q106">
            <v>8324</v>
          </cell>
        </row>
        <row r="107">
          <cell r="N107">
            <v>105</v>
          </cell>
          <cell r="O107" t="str">
            <v>Waipapa</v>
          </cell>
          <cell r="P107" t="str">
            <v>Hydro</v>
          </cell>
          <cell r="Q107">
            <v>226592</v>
          </cell>
        </row>
        <row r="108">
          <cell r="N108">
            <v>106</v>
          </cell>
          <cell r="O108" t="str">
            <v>Waipori x 4</v>
          </cell>
          <cell r="P108" t="str">
            <v>Hydro</v>
          </cell>
          <cell r="Q108">
            <v>211622</v>
          </cell>
        </row>
        <row r="109">
          <cell r="N109">
            <v>107</v>
          </cell>
          <cell r="O109" t="str">
            <v>Wairakei</v>
          </cell>
          <cell r="P109" t="str">
            <v>Geothermal</v>
          </cell>
          <cell r="Q109">
            <v>1328143</v>
          </cell>
        </row>
        <row r="110">
          <cell r="N110">
            <v>108</v>
          </cell>
          <cell r="O110" t="str">
            <v>Wairere</v>
          </cell>
          <cell r="P110" t="str">
            <v>Hydro</v>
          </cell>
          <cell r="Q110">
            <v>15871</v>
          </cell>
        </row>
        <row r="111">
          <cell r="N111">
            <v>109</v>
          </cell>
          <cell r="O111" t="str">
            <v>Wairua Hydro</v>
          </cell>
          <cell r="P111" t="str">
            <v>Hydro</v>
          </cell>
          <cell r="Q111">
            <v>18239</v>
          </cell>
        </row>
        <row r="112">
          <cell r="N112">
            <v>110</v>
          </cell>
          <cell r="O112" t="str">
            <v>Waitakere</v>
          </cell>
          <cell r="P112" t="str">
            <v>Hydro</v>
          </cell>
          <cell r="Q112">
            <v>428</v>
          </cell>
        </row>
        <row r="113">
          <cell r="N113">
            <v>111</v>
          </cell>
          <cell r="O113" t="str">
            <v>Waitaki</v>
          </cell>
          <cell r="P113" t="str">
            <v>Hydro</v>
          </cell>
          <cell r="Q113">
            <v>443278</v>
          </cell>
        </row>
        <row r="114">
          <cell r="N114">
            <v>112</v>
          </cell>
          <cell r="O114" t="str">
            <v>Wastewater Plant (HCC)</v>
          </cell>
          <cell r="P114" t="str">
            <v>Sewage Gas</v>
          </cell>
          <cell r="Q114">
            <v>7392</v>
          </cell>
        </row>
        <row r="115">
          <cell r="N115">
            <v>113</v>
          </cell>
          <cell r="O115" t="str">
            <v>Wellington Hospital</v>
          </cell>
          <cell r="P115" t="str">
            <v>Gas</v>
          </cell>
          <cell r="Q115">
            <v>585</v>
          </cell>
        </row>
        <row r="116">
          <cell r="N116">
            <v>114</v>
          </cell>
          <cell r="O116" t="str">
            <v>Whakamaru</v>
          </cell>
          <cell r="P116" t="str">
            <v>Hydro</v>
          </cell>
          <cell r="Q116">
            <v>450983</v>
          </cell>
        </row>
        <row r="117">
          <cell r="N117">
            <v>115</v>
          </cell>
          <cell r="O117" t="str">
            <v>Wheao x 2</v>
          </cell>
          <cell r="P117" t="str">
            <v>Hydro</v>
          </cell>
          <cell r="Q117">
            <v>95559</v>
          </cell>
        </row>
        <row r="118">
          <cell r="N118">
            <v>116</v>
          </cell>
          <cell r="O118" t="str">
            <v>Wye Creek 1</v>
          </cell>
          <cell r="P118" t="str">
            <v>Hydro</v>
          </cell>
          <cell r="Q118">
            <v>2206</v>
          </cell>
        </row>
        <row r="119">
          <cell r="N119">
            <v>117</v>
          </cell>
          <cell r="O119" t="str">
            <v>Wye Creek 2</v>
          </cell>
          <cell r="P119" t="str">
            <v>Hydro</v>
          </cell>
          <cell r="Q119">
            <v>7623</v>
          </cell>
        </row>
        <row r="120">
          <cell r="N120">
            <v>260</v>
          </cell>
          <cell r="O120" t="str">
            <v>Birchfield Minerals (NGR0331)</v>
          </cell>
          <cell r="P120" t="str">
            <v>Unknown</v>
          </cell>
          <cell r="Q120">
            <v>163</v>
          </cell>
        </row>
        <row r="121">
          <cell r="N121">
            <v>261</v>
          </cell>
          <cell r="O121" t="str">
            <v>Brooklyn Hydro</v>
          </cell>
          <cell r="P121" t="str">
            <v>Unknown</v>
          </cell>
          <cell r="Q121">
            <v>729</v>
          </cell>
        </row>
        <row r="122">
          <cell r="N122">
            <v>262</v>
          </cell>
          <cell r="O122" t="str">
            <v>Burwood Hospital</v>
          </cell>
          <cell r="P122" t="str">
            <v>Unknown</v>
          </cell>
          <cell r="Q122">
            <v>74</v>
          </cell>
        </row>
        <row r="123">
          <cell r="N123">
            <v>263</v>
          </cell>
          <cell r="O123" t="str">
            <v>CCC Pumping Stations</v>
          </cell>
          <cell r="P123" t="str">
            <v>Unknown</v>
          </cell>
          <cell r="Q123">
            <v>1326</v>
          </cell>
        </row>
        <row r="124">
          <cell r="N124">
            <v>264</v>
          </cell>
          <cell r="O124" t="str">
            <v>Chch International Airport</v>
          </cell>
          <cell r="P124" t="str">
            <v>Unknown</v>
          </cell>
          <cell r="Q124">
            <v>425</v>
          </cell>
        </row>
        <row r="125">
          <cell r="N125">
            <v>265</v>
          </cell>
          <cell r="O125" t="str">
            <v>CWF Hamilton</v>
          </cell>
          <cell r="P125" t="str">
            <v>Unknown</v>
          </cell>
          <cell r="Q125">
            <v>100</v>
          </cell>
        </row>
        <row r="126">
          <cell r="N126">
            <v>266</v>
          </cell>
          <cell r="O126" t="str">
            <v>Dept of Corrections - Womens</v>
          </cell>
          <cell r="P126" t="str">
            <v>Unknown</v>
          </cell>
          <cell r="Q126">
            <v>17</v>
          </cell>
        </row>
        <row r="127">
          <cell r="N127">
            <v>267</v>
          </cell>
          <cell r="O127" t="str">
            <v>Diesel Gensets</v>
          </cell>
          <cell r="P127" t="str">
            <v>Unknown</v>
          </cell>
          <cell r="Q127">
            <v>1461</v>
          </cell>
        </row>
        <row r="128">
          <cell r="N128">
            <v>268</v>
          </cell>
          <cell r="O128" t="str">
            <v>Drysdale</v>
          </cell>
          <cell r="P128" t="str">
            <v>Unknown</v>
          </cell>
          <cell r="Q128">
            <v>223</v>
          </cell>
        </row>
        <row r="129">
          <cell r="N129">
            <v>269</v>
          </cell>
          <cell r="O129" t="str">
            <v>Fletcher Waipa Mill (Red Stag)</v>
          </cell>
          <cell r="P129" t="str">
            <v>Unknown</v>
          </cell>
          <cell r="Q129">
            <v>5443</v>
          </cell>
        </row>
        <row r="130">
          <cell r="N130">
            <v>270</v>
          </cell>
          <cell r="O130" t="str">
            <v>Fonterra</v>
          </cell>
          <cell r="P130" t="str">
            <v>Unknown</v>
          </cell>
          <cell r="Q130">
            <v>3360</v>
          </cell>
        </row>
        <row r="131">
          <cell r="N131">
            <v>271</v>
          </cell>
          <cell r="O131" t="str">
            <v>Fonterra Co-generation</v>
          </cell>
          <cell r="P131" t="str">
            <v>Unknown</v>
          </cell>
          <cell r="Q131">
            <v>54522</v>
          </cell>
        </row>
        <row r="132">
          <cell r="N132">
            <v>272</v>
          </cell>
          <cell r="O132" t="str">
            <v>Genesis Kouraurau</v>
          </cell>
          <cell r="P132" t="str">
            <v>Unknown</v>
          </cell>
          <cell r="Q132">
            <v>0</v>
          </cell>
        </row>
        <row r="133">
          <cell r="N133">
            <v>273</v>
          </cell>
          <cell r="O133" t="str">
            <v>Greenmount</v>
          </cell>
          <cell r="P133" t="str">
            <v>Unknown</v>
          </cell>
          <cell r="Q133">
            <v>37254</v>
          </cell>
        </row>
        <row r="134">
          <cell r="N134">
            <v>274</v>
          </cell>
          <cell r="O134" t="str">
            <v>Hamilton City Council - Pukete</v>
          </cell>
          <cell r="P134" t="str">
            <v>Unknown</v>
          </cell>
          <cell r="Q134">
            <v>970</v>
          </cell>
        </row>
        <row r="135">
          <cell r="N135">
            <v>275</v>
          </cell>
          <cell r="O135" t="str">
            <v>Hinemaiai Total</v>
          </cell>
          <cell r="P135" t="str">
            <v>Unknown</v>
          </cell>
          <cell r="Q135">
            <v>25914</v>
          </cell>
        </row>
        <row r="136">
          <cell r="N136">
            <v>276</v>
          </cell>
          <cell r="O136" t="str">
            <v>Horotiu Land Fill Generator</v>
          </cell>
          <cell r="P136" t="str">
            <v>Unknown</v>
          </cell>
          <cell r="Q136">
            <v>6437</v>
          </cell>
        </row>
        <row r="137">
          <cell r="N137">
            <v>277</v>
          </cell>
          <cell r="O137" t="str">
            <v>Lyttelton Port Company</v>
          </cell>
          <cell r="P137" t="str">
            <v>Unknown</v>
          </cell>
          <cell r="Q137">
            <v>17</v>
          </cell>
        </row>
        <row r="138">
          <cell r="N138">
            <v>278</v>
          </cell>
          <cell r="O138" t="str">
            <v>Mackays (MKY0111)</v>
          </cell>
          <cell r="P138" t="str">
            <v>Unknown</v>
          </cell>
          <cell r="Q138">
            <v>7829</v>
          </cell>
        </row>
        <row r="139">
          <cell r="N139">
            <v>279</v>
          </cell>
          <cell r="O139" t="str">
            <v>Mataura Industrial Park</v>
          </cell>
          <cell r="P139" t="str">
            <v>Unknown</v>
          </cell>
          <cell r="Q139">
            <v>4800</v>
          </cell>
        </row>
        <row r="140">
          <cell r="N140">
            <v>280</v>
          </cell>
          <cell r="O140" t="str">
            <v>Onekaka Energy</v>
          </cell>
          <cell r="P140" t="str">
            <v>Unknown</v>
          </cell>
          <cell r="Q140">
            <v>1692</v>
          </cell>
        </row>
        <row r="141">
          <cell r="N141">
            <v>281</v>
          </cell>
          <cell r="O141" t="str">
            <v>Opuha Dam Partnership</v>
          </cell>
          <cell r="P141" t="str">
            <v>Unknown</v>
          </cell>
          <cell r="Q141">
            <v>20867</v>
          </cell>
        </row>
        <row r="142">
          <cell r="N142">
            <v>282</v>
          </cell>
          <cell r="O142" t="str">
            <v>Ossberger</v>
          </cell>
          <cell r="P142" t="str">
            <v>Unknown</v>
          </cell>
          <cell r="Q142">
            <v>190</v>
          </cell>
        </row>
        <row r="143">
          <cell r="N143">
            <v>283</v>
          </cell>
          <cell r="O143" t="str">
            <v>Pupu Hydrological Society</v>
          </cell>
          <cell r="P143" t="str">
            <v>Unknown</v>
          </cell>
          <cell r="Q143">
            <v>1334</v>
          </cell>
        </row>
        <row r="144">
          <cell r="N144">
            <v>284</v>
          </cell>
          <cell r="O144" t="str">
            <v>Redvale</v>
          </cell>
          <cell r="P144" t="str">
            <v>Unknown</v>
          </cell>
          <cell r="Q144">
            <v>37640</v>
          </cell>
        </row>
        <row r="145">
          <cell r="N145">
            <v>285</v>
          </cell>
          <cell r="O145" t="str">
            <v>Rosedale</v>
          </cell>
          <cell r="P145" t="str">
            <v>Unknown</v>
          </cell>
          <cell r="Q145">
            <v>12889</v>
          </cell>
        </row>
        <row r="146">
          <cell r="N146">
            <v>286</v>
          </cell>
          <cell r="O146" t="str">
            <v>Silverstream</v>
          </cell>
          <cell r="P146" t="str">
            <v>Unknown</v>
          </cell>
          <cell r="Q146">
            <v>13685</v>
          </cell>
        </row>
        <row r="147">
          <cell r="N147">
            <v>287</v>
          </cell>
          <cell r="O147" t="str">
            <v>St Georges Hostpital</v>
          </cell>
          <cell r="P147" t="str">
            <v>Unknown</v>
          </cell>
          <cell r="Q147">
            <v>325</v>
          </cell>
        </row>
        <row r="148">
          <cell r="N148">
            <v>288</v>
          </cell>
          <cell r="O148" t="str">
            <v>Swift Energy</v>
          </cell>
          <cell r="P148" t="str">
            <v>Unknown</v>
          </cell>
          <cell r="Q148">
            <v>0</v>
          </cell>
        </row>
        <row r="149">
          <cell r="N149">
            <v>289</v>
          </cell>
          <cell r="O149" t="str">
            <v>Thomas Cameron Wind Generator</v>
          </cell>
          <cell r="P149" t="str">
            <v>Unknown</v>
          </cell>
          <cell r="Q149">
            <v>9</v>
          </cell>
        </row>
        <row r="150">
          <cell r="N150">
            <v>290</v>
          </cell>
          <cell r="O150" t="str">
            <v>Trustpower - Montalto</v>
          </cell>
          <cell r="P150" t="str">
            <v>Unknown</v>
          </cell>
          <cell r="Q150">
            <v>9631</v>
          </cell>
        </row>
        <row r="151">
          <cell r="N151">
            <v>291</v>
          </cell>
          <cell r="O151" t="str">
            <v>Trustpower - Temp diesels</v>
          </cell>
          <cell r="P151" t="str">
            <v>Unknown</v>
          </cell>
          <cell r="Q151">
            <v>18</v>
          </cell>
        </row>
        <row r="152">
          <cell r="N152">
            <v>292</v>
          </cell>
          <cell r="O152" t="str">
            <v>Waihi Generation</v>
          </cell>
          <cell r="P152" t="str">
            <v>Unknown</v>
          </cell>
          <cell r="Q152">
            <v>12797</v>
          </cell>
        </row>
        <row r="153">
          <cell r="N153">
            <v>293</v>
          </cell>
          <cell r="O153" t="str">
            <v>Whitford</v>
          </cell>
          <cell r="P153" t="str">
            <v>Unknown</v>
          </cell>
          <cell r="Q153">
            <v>23273</v>
          </cell>
        </row>
      </sheetData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LT94"/>
    </sheetNames>
    <definedNames>
      <definedName name="Print_it"/>
    </definedNames>
    <sheetDataSet>
      <sheetData sheetId="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I"/>
      <sheetName val="VT_NI"/>
      <sheetName val="SI"/>
      <sheetName val="VT_SI"/>
      <sheetName val="Future Technologies"/>
      <sheetName val="OTH_RES"/>
    </sheetNames>
    <sheetDataSet>
      <sheetData sheetId="0" refreshError="1"/>
      <sheetData sheetId="1" refreshError="1"/>
      <sheetData sheetId="2">
        <row r="2">
          <cell r="A2" t="str">
            <v>Detached dwellings</v>
          </cell>
          <cell r="C2" t="str">
            <v>Heat/Cooling Devices</v>
          </cell>
          <cell r="D2" t="str">
            <v>Burner (Direct Heat)</v>
          </cell>
          <cell r="J2" t="str">
            <v>R_DDW-SH_Burner-WOD00</v>
          </cell>
          <cell r="K2" t="str">
            <v>RESWOD</v>
          </cell>
          <cell r="L2" t="str">
            <v>R_DDW-SH</v>
          </cell>
          <cell r="N2">
            <v>2176.7576365203067</v>
          </cell>
          <cell r="O2">
            <v>0.6</v>
          </cell>
          <cell r="P2">
            <v>20</v>
          </cell>
          <cell r="Q2">
            <v>8.2100000000000006E-2</v>
          </cell>
          <cell r="U2">
            <v>211.42857142857142</v>
          </cell>
        </row>
        <row r="3">
          <cell r="A3" t="str">
            <v>Detached dwellings</v>
          </cell>
          <cell r="C3" t="str">
            <v>Heat/Cooling Devices</v>
          </cell>
          <cell r="D3" t="str">
            <v>Burner (Direct Heat)</v>
          </cell>
          <cell r="J3" t="str">
            <v>R_DDW-SH_Burner-LPG00</v>
          </cell>
          <cell r="K3" t="str">
            <v>RESLPG</v>
          </cell>
          <cell r="L3" t="str">
            <v>R_DDW-SH</v>
          </cell>
          <cell r="N3">
            <v>342.42098026893262</v>
          </cell>
          <cell r="O3">
            <v>0.8</v>
          </cell>
          <cell r="P3">
            <v>20</v>
          </cell>
          <cell r="Q3">
            <v>8.2100000000000006E-2</v>
          </cell>
          <cell r="U3">
            <v>1260</v>
          </cell>
          <cell r="V3">
            <v>150</v>
          </cell>
        </row>
        <row r="4">
          <cell r="A4" t="str">
            <v>Detached dwellings</v>
          </cell>
          <cell r="C4" t="str">
            <v>Heat/Cooling Devices</v>
          </cell>
          <cell r="D4" t="str">
            <v>Burner (Direct Heat)</v>
          </cell>
          <cell r="J4" t="str">
            <v>R_DDW-SH_Burner-DSL00</v>
          </cell>
          <cell r="K4" t="str">
            <v>RESDSL</v>
          </cell>
          <cell r="L4" t="str">
            <v>R_DDW-SH</v>
          </cell>
          <cell r="N4">
            <v>31.433467039486288</v>
          </cell>
          <cell r="O4">
            <v>0.8</v>
          </cell>
          <cell r="P4">
            <v>12</v>
          </cell>
          <cell r="Q4">
            <v>4.4999999999999997E-3</v>
          </cell>
        </row>
        <row r="5">
          <cell r="A5" t="str">
            <v>Detached dwellings</v>
          </cell>
          <cell r="C5" t="str">
            <v>Heat/Cooling Devices</v>
          </cell>
          <cell r="D5" t="str">
            <v>Burner (Direct Heat)</v>
          </cell>
          <cell r="J5" t="str">
            <v>R_DDW-SH_Burner-COA00</v>
          </cell>
          <cell r="K5" t="str">
            <v>RESCOA</v>
          </cell>
          <cell r="L5" t="str">
            <v>R_DDW-SH</v>
          </cell>
          <cell r="N5">
            <v>26.554735053451587</v>
          </cell>
          <cell r="O5">
            <v>0.6</v>
          </cell>
          <cell r="P5">
            <v>20</v>
          </cell>
          <cell r="Q5">
            <v>4.4999999999999997E-3</v>
          </cell>
        </row>
        <row r="6">
          <cell r="A6" t="str">
            <v>Detached dwellings</v>
          </cell>
          <cell r="C6" t="str">
            <v>Heat/Cooling Devices</v>
          </cell>
          <cell r="D6" t="str">
            <v>Open Fire</v>
          </cell>
          <cell r="J6" t="str">
            <v>R_DDW-SH_OF-WOD00</v>
          </cell>
          <cell r="K6" t="str">
            <v>RESWOD</v>
          </cell>
          <cell r="L6" t="str">
            <v>R_DDW-SH</v>
          </cell>
          <cell r="N6">
            <v>66.881527794340286</v>
          </cell>
          <cell r="O6">
            <v>0.06</v>
          </cell>
          <cell r="P6">
            <v>50</v>
          </cell>
          <cell r="Q6">
            <v>8.2100000000000006E-2</v>
          </cell>
        </row>
        <row r="7">
          <cell r="A7" t="str">
            <v>Detached dwellings</v>
          </cell>
          <cell r="C7" t="str">
            <v>Heat/Cooling Devices</v>
          </cell>
          <cell r="D7" t="str">
            <v>Open Fire</v>
          </cell>
          <cell r="J7" t="str">
            <v>R_DDW-SH_OF-COA00</v>
          </cell>
          <cell r="K7" t="str">
            <v>RESCOA</v>
          </cell>
          <cell r="L7" t="str">
            <v>R_DDW-SH</v>
          </cell>
          <cell r="N7">
            <v>51.213252908900813</v>
          </cell>
          <cell r="O7">
            <v>0.06</v>
          </cell>
          <cell r="P7">
            <v>50</v>
          </cell>
          <cell r="Q7">
            <v>8.2100000000000006E-2</v>
          </cell>
        </row>
        <row r="8">
          <cell r="A8" t="str">
            <v>Detached dwellings</v>
          </cell>
          <cell r="C8" t="str">
            <v>Heat/Cooling Devices</v>
          </cell>
          <cell r="D8" t="str">
            <v>Open Fire, with Wetback</v>
          </cell>
          <cell r="J8" t="str">
            <v>R_DDW-SH_OFWB-COA00</v>
          </cell>
          <cell r="K8" t="str">
            <v>RESCOA</v>
          </cell>
          <cell r="L8" t="str">
            <v>R_DDW-SH</v>
          </cell>
          <cell r="N8">
            <v>6.0659302181796964</v>
          </cell>
          <cell r="O8">
            <v>0.06</v>
          </cell>
          <cell r="P8">
            <v>50</v>
          </cell>
          <cell r="Q8">
            <v>8.2100000000000006E-2</v>
          </cell>
        </row>
        <row r="9">
          <cell r="A9" t="str">
            <v>Detached dwellings</v>
          </cell>
          <cell r="C9" t="str">
            <v>Heat/Cooling Devices</v>
          </cell>
          <cell r="D9" t="str">
            <v>Heat Pump (for Heating)</v>
          </cell>
          <cell r="J9" t="str">
            <v>R_DDW-SH_HP-ELC00</v>
          </cell>
          <cell r="K9" t="str">
            <v>RESELC</v>
          </cell>
          <cell r="L9" t="str">
            <v>R_DDW-SH</v>
          </cell>
          <cell r="N9">
            <v>1449.59943528807</v>
          </cell>
          <cell r="O9">
            <v>3.75</v>
          </cell>
          <cell r="P9">
            <v>12</v>
          </cell>
          <cell r="Q9">
            <v>8.2100000000000006E-2</v>
          </cell>
          <cell r="U9">
            <v>557.90697674418607</v>
          </cell>
        </row>
        <row r="10">
          <cell r="A10" t="str">
            <v>Detached dwellings</v>
          </cell>
          <cell r="C10" t="str">
            <v>Heat/Cooling Devices</v>
          </cell>
          <cell r="D10" t="str">
            <v>Resistance Heater</v>
          </cell>
          <cell r="J10" t="str">
            <v>R_DDW-SH_RH-ELC00</v>
          </cell>
          <cell r="K10" t="str">
            <v>RESELC</v>
          </cell>
          <cell r="L10" t="str">
            <v>R_DDW-SH</v>
          </cell>
          <cell r="N10">
            <v>1205.5338111910955</v>
          </cell>
          <cell r="O10">
            <v>1</v>
          </cell>
          <cell r="P10">
            <v>5</v>
          </cell>
          <cell r="Q10">
            <v>8.2100000000000006E-2</v>
          </cell>
          <cell r="U10">
            <v>24</v>
          </cell>
        </row>
        <row r="11">
          <cell r="A11" t="str">
            <v>Detached dwellings</v>
          </cell>
          <cell r="C11" t="str">
            <v>Heat/Cooling Devices</v>
          </cell>
          <cell r="D11" t="str">
            <v>Open Fire, with Wetback</v>
          </cell>
          <cell r="J11" t="str">
            <v>R_DDW-WH_OFWB-COA00</v>
          </cell>
          <cell r="K11" t="str">
            <v>RESCOA</v>
          </cell>
          <cell r="L11" t="str">
            <v>R_DDW-WH</v>
          </cell>
          <cell r="N11">
            <v>5.6162170975848245</v>
          </cell>
          <cell r="O11">
            <v>0.16</v>
          </cell>
          <cell r="P11">
            <v>50</v>
          </cell>
          <cell r="Q11">
            <v>0.1666</v>
          </cell>
        </row>
        <row r="12">
          <cell r="A12" t="str">
            <v>Detached dwellings</v>
          </cell>
          <cell r="C12" t="str">
            <v>Heat/Cooling Devices</v>
          </cell>
          <cell r="D12" t="str">
            <v>Hot Water Cylinder</v>
          </cell>
          <cell r="J12" t="str">
            <v>R_DDW-WH_HWC-SOL00</v>
          </cell>
          <cell r="K12" t="str">
            <v>RESSOL</v>
          </cell>
          <cell r="L12" t="str">
            <v>R_DDW-WH</v>
          </cell>
          <cell r="N12">
            <v>99.233226178773748</v>
          </cell>
          <cell r="O12">
            <v>0.6</v>
          </cell>
          <cell r="P12">
            <v>20</v>
          </cell>
          <cell r="Q12">
            <v>0.1666</v>
          </cell>
          <cell r="U12">
            <v>1750</v>
          </cell>
        </row>
        <row r="13">
          <cell r="A13" t="str">
            <v>Detached dwellings</v>
          </cell>
          <cell r="C13" t="str">
            <v>Heat/Cooling Devices</v>
          </cell>
          <cell r="D13" t="str">
            <v>Hot Water Cylinder</v>
          </cell>
          <cell r="J13" t="str">
            <v>R_DDW-WH_HWC-ELC00</v>
          </cell>
          <cell r="K13" t="str">
            <v>RESELC</v>
          </cell>
          <cell r="L13" t="str">
            <v>R_DDW-WH</v>
          </cell>
          <cell r="N13">
            <v>4120.0959442180711</v>
          </cell>
          <cell r="O13">
            <v>1</v>
          </cell>
          <cell r="P13">
            <v>20</v>
          </cell>
          <cell r="Q13">
            <v>0.1666</v>
          </cell>
          <cell r="U13">
            <v>625</v>
          </cell>
        </row>
        <row r="14">
          <cell r="A14" t="str">
            <v>Detached dwellings</v>
          </cell>
          <cell r="C14" t="str">
            <v>Heat/Cooling Devices</v>
          </cell>
          <cell r="D14" t="str">
            <v>Gas Water Heater</v>
          </cell>
          <cell r="J14" t="str">
            <v>R_DDW-WH_Gasheat-LPG00</v>
          </cell>
          <cell r="K14" t="str">
            <v>RESLPG</v>
          </cell>
          <cell r="L14" t="str">
            <v>R_DDW-WH</v>
          </cell>
          <cell r="N14">
            <v>627.12973946651209</v>
          </cell>
          <cell r="O14">
            <v>0.8</v>
          </cell>
          <cell r="P14">
            <v>20</v>
          </cell>
          <cell r="Q14">
            <v>0.1666</v>
          </cell>
          <cell r="U14">
            <v>625</v>
          </cell>
          <cell r="V14">
            <v>150</v>
          </cell>
        </row>
        <row r="15">
          <cell r="A15" t="str">
            <v>Detached dwellings</v>
          </cell>
          <cell r="C15" t="str">
            <v>Heat/Cooling Devices</v>
          </cell>
          <cell r="D15" t="str">
            <v>Burner, with Wetback</v>
          </cell>
          <cell r="J15" t="str">
            <v>R_DDW-WH_BRNWB-WOD00</v>
          </cell>
          <cell r="K15" t="str">
            <v>RESWOD</v>
          </cell>
          <cell r="L15" t="str">
            <v>R_DDW-WH</v>
          </cell>
          <cell r="N15">
            <v>25.445867464050618</v>
          </cell>
          <cell r="O15">
            <v>0.16</v>
          </cell>
          <cell r="P15">
            <v>20</v>
          </cell>
          <cell r="Q15">
            <v>0.1666</v>
          </cell>
        </row>
        <row r="16">
          <cell r="A16" t="str">
            <v>Detached dwellings</v>
          </cell>
          <cell r="C16" t="str">
            <v>Heat/Cooling Devices</v>
          </cell>
          <cell r="D16" t="str">
            <v>Cooking Ovens</v>
          </cell>
          <cell r="J16" t="str">
            <v>R_DDW-CK_Oven-COA00</v>
          </cell>
          <cell r="K16" t="str">
            <v>RESCOA</v>
          </cell>
          <cell r="L16" t="str">
            <v>R_DDW-CK</v>
          </cell>
          <cell r="N16">
            <v>0.48963614597079458</v>
          </cell>
          <cell r="O16">
            <v>0.15</v>
          </cell>
          <cell r="P16">
            <v>10</v>
          </cell>
        </row>
        <row r="17">
          <cell r="A17" t="str">
            <v>Detached dwellings</v>
          </cell>
          <cell r="C17" t="str">
            <v>Heat/Cooling Devices</v>
          </cell>
          <cell r="D17" t="str">
            <v>Cooking Appliances</v>
          </cell>
          <cell r="J17" t="str">
            <v>R_DDW-CK_Appl-ELC00</v>
          </cell>
          <cell r="K17" t="str">
            <v>RESELC</v>
          </cell>
          <cell r="L17" t="str">
            <v>R_DDW-CK</v>
          </cell>
          <cell r="N17">
            <v>1018.0380259966669</v>
          </cell>
          <cell r="O17">
            <v>0.75</v>
          </cell>
          <cell r="P17">
            <v>13</v>
          </cell>
          <cell r="Q17">
            <v>4.1599999999999998E-2</v>
          </cell>
          <cell r="U17">
            <v>449.99999999999994</v>
          </cell>
        </row>
        <row r="18">
          <cell r="A18" t="str">
            <v>Detached dwellings</v>
          </cell>
          <cell r="C18" t="str">
            <v>Heat/Cooling Devices</v>
          </cell>
          <cell r="D18" t="str">
            <v>Cooking Appliances</v>
          </cell>
          <cell r="J18" t="str">
            <v>R_DDW-CK_Appl-LPG00</v>
          </cell>
          <cell r="K18" t="str">
            <v>RESLPG</v>
          </cell>
          <cell r="L18" t="str">
            <v>R_DDW-CK</v>
          </cell>
          <cell r="N18">
            <v>13.566546202879577</v>
          </cell>
          <cell r="O18">
            <v>0.4</v>
          </cell>
          <cell r="P18">
            <v>13</v>
          </cell>
          <cell r="Q18">
            <v>4.1599999999999998E-2</v>
          </cell>
          <cell r="U18">
            <v>350</v>
          </cell>
          <cell r="V18">
            <v>150</v>
          </cell>
        </row>
        <row r="19">
          <cell r="A19" t="str">
            <v>Detached dwellings</v>
          </cell>
          <cell r="C19" t="str">
            <v>Heat/Cooling Devices</v>
          </cell>
          <cell r="D19" t="str">
            <v>Refrigeration systems</v>
          </cell>
          <cell r="J19" t="str">
            <v>R_DDW-RF_Refriger-ELC00</v>
          </cell>
          <cell r="K19" t="str">
            <v>RESELC</v>
          </cell>
          <cell r="L19" t="str">
            <v>R_DDW-RF</v>
          </cell>
          <cell r="N19">
            <v>1260.1937572607537</v>
          </cell>
          <cell r="O19">
            <v>1.8</v>
          </cell>
          <cell r="P19">
            <v>18</v>
          </cell>
          <cell r="Q19">
            <v>1</v>
          </cell>
          <cell r="U19">
            <v>3280</v>
          </cell>
        </row>
        <row r="20">
          <cell r="A20" t="str">
            <v>Detached dwellings</v>
          </cell>
          <cell r="C20" t="str">
            <v>Heat/Cooling Devices</v>
          </cell>
          <cell r="D20" t="str">
            <v>Clothes Dryer</v>
          </cell>
          <cell r="J20" t="str">
            <v>R_DDW-CD_Dryer-ELC00</v>
          </cell>
          <cell r="K20" t="str">
            <v>RESELC</v>
          </cell>
          <cell r="L20" t="str">
            <v>R_DDW-CD</v>
          </cell>
          <cell r="N20">
            <v>263.74824144437446</v>
          </cell>
          <cell r="O20">
            <v>0.25</v>
          </cell>
          <cell r="P20">
            <v>15</v>
          </cell>
          <cell r="Q20">
            <v>5.8999999999999999E-3</v>
          </cell>
          <cell r="U20">
            <v>1665.3333333333333</v>
          </cell>
        </row>
        <row r="21">
          <cell r="A21" t="str">
            <v>Detached dwellings</v>
          </cell>
          <cell r="C21" t="str">
            <v>Heat/Cooling Devices</v>
          </cell>
          <cell r="D21" t="str">
            <v>Heat Pump (for Cooling)</v>
          </cell>
          <cell r="J21" t="str">
            <v>R_DDW-SC_HP-ELC00</v>
          </cell>
          <cell r="K21" t="str">
            <v>RESELC</v>
          </cell>
          <cell r="L21" t="str">
            <v>R_DDW-SC</v>
          </cell>
          <cell r="N21">
            <v>135.66123562026431</v>
          </cell>
          <cell r="O21">
            <v>3.45</v>
          </cell>
          <cell r="P21">
            <v>12</v>
          </cell>
          <cell r="Q21">
            <v>1.14E-2</v>
          </cell>
          <cell r="U21">
            <v>685.42857142857144</v>
          </cell>
        </row>
        <row r="22">
          <cell r="A22" t="str">
            <v>Detached dwellings</v>
          </cell>
          <cell r="C22" t="str">
            <v>Heat/Cooling Devices</v>
          </cell>
          <cell r="D22" t="str">
            <v>Clothes Washers</v>
          </cell>
          <cell r="J22" t="str">
            <v>R_DDW-CW_Washer-ELC00</v>
          </cell>
          <cell r="K22" t="str">
            <v>RESELC</v>
          </cell>
          <cell r="L22" t="str">
            <v>R_DDW-CW</v>
          </cell>
          <cell r="N22">
            <v>853.65603859575242</v>
          </cell>
          <cell r="O22">
            <v>0.25</v>
          </cell>
          <cell r="P22">
            <v>15</v>
          </cell>
          <cell r="Q22">
            <v>4.1599999999999998E-2</v>
          </cell>
          <cell r="U22">
            <v>3994.6666666666665</v>
          </cell>
        </row>
        <row r="23">
          <cell r="A23" t="str">
            <v>Detached dwellings</v>
          </cell>
          <cell r="C23" t="str">
            <v>Heat/Cooling Devices</v>
          </cell>
          <cell r="D23" t="str">
            <v>Dishwashers</v>
          </cell>
          <cell r="J23" t="str">
            <v>R_DDW-DW_Dwash-ELC00</v>
          </cell>
          <cell r="K23" t="str">
            <v>RESELC</v>
          </cell>
          <cell r="L23" t="str">
            <v>R_DDW-DW</v>
          </cell>
          <cell r="N23">
            <v>283.51069464842283</v>
          </cell>
          <cell r="O23">
            <v>0.25</v>
          </cell>
          <cell r="P23">
            <v>15</v>
          </cell>
          <cell r="Q23">
            <v>4.1599999999999998E-2</v>
          </cell>
          <cell r="U23">
            <v>2640</v>
          </cell>
        </row>
        <row r="24">
          <cell r="A24" t="str">
            <v>Detached dwellings</v>
          </cell>
          <cell r="C24" t="str">
            <v>Electronics and Lights</v>
          </cell>
          <cell r="D24" t="str">
            <v>LED</v>
          </cell>
          <cell r="J24" t="str">
            <v>R_DDW-LT_LED-ELC00</v>
          </cell>
          <cell r="K24" t="str">
            <v>RESELC</v>
          </cell>
          <cell r="L24" t="str">
            <v>R_DDW-LT</v>
          </cell>
          <cell r="N24">
            <v>6.2334084368642939</v>
          </cell>
          <cell r="O24">
            <v>0.9</v>
          </cell>
          <cell r="P24">
            <v>14</v>
          </cell>
          <cell r="Q24">
            <v>0.1666</v>
          </cell>
          <cell r="U24">
            <v>1148.3253588516748</v>
          </cell>
        </row>
        <row r="25">
          <cell r="A25" t="str">
            <v>Detached dwellings</v>
          </cell>
          <cell r="C25" t="str">
            <v>Electronics and Lights</v>
          </cell>
          <cell r="D25" t="str">
            <v>Incandescent</v>
          </cell>
          <cell r="J25" t="str">
            <v>R_DDW-LT_Incan-ELC00</v>
          </cell>
          <cell r="K25" t="str">
            <v>RESELC</v>
          </cell>
          <cell r="L25" t="str">
            <v>R_DDW-LT</v>
          </cell>
          <cell r="N25">
            <v>708.3272436385738</v>
          </cell>
          <cell r="O25">
            <v>0.1</v>
          </cell>
          <cell r="P25">
            <v>1</v>
          </cell>
          <cell r="Q25">
            <v>0.1666</v>
          </cell>
          <cell r="U25">
            <v>777.77777777777783</v>
          </cell>
        </row>
        <row r="26">
          <cell r="A26" t="str">
            <v>Detached dwellings</v>
          </cell>
          <cell r="C26" t="str">
            <v>Electronics and Lights</v>
          </cell>
          <cell r="D26" t="str">
            <v>Fluorescent</v>
          </cell>
          <cell r="J26" t="str">
            <v>R_DDW-LT_CFL-ELC00</v>
          </cell>
          <cell r="K26" t="str">
            <v>RESELC</v>
          </cell>
          <cell r="L26" t="str">
            <v>R_DDW-LT</v>
          </cell>
          <cell r="N26">
            <v>158.93743758483942</v>
          </cell>
          <cell r="O26">
            <v>0.8</v>
          </cell>
          <cell r="P26">
            <v>7</v>
          </cell>
          <cell r="Q26">
            <v>0.1666</v>
          </cell>
          <cell r="U26">
            <v>1176.4705882352941</v>
          </cell>
        </row>
        <row r="27">
          <cell r="A27" t="str">
            <v>Detached dwellings</v>
          </cell>
          <cell r="C27" t="str">
            <v>Electronics and Lights</v>
          </cell>
          <cell r="D27" t="str">
            <v>Electronics</v>
          </cell>
          <cell r="J27" t="str">
            <v>R_DDW-OTH_Elec-ELC00</v>
          </cell>
          <cell r="K27" t="str">
            <v>RESELC</v>
          </cell>
          <cell r="L27" t="str">
            <v>R_DDW-OTH</v>
          </cell>
          <cell r="N27">
            <v>915.5314271906592</v>
          </cell>
          <cell r="O27">
            <v>0.9</v>
          </cell>
          <cell r="P27">
            <v>5</v>
          </cell>
          <cell r="Q27">
            <v>0.1666</v>
          </cell>
          <cell r="U27">
            <v>733.33333333333337</v>
          </cell>
        </row>
        <row r="28">
          <cell r="A28" t="str">
            <v>Detached dwellings</v>
          </cell>
          <cell r="C28" t="str">
            <v>Stationary Motors</v>
          </cell>
          <cell r="D28" t="str">
            <v>Electric Motor</v>
          </cell>
          <cell r="J28" t="str">
            <v>R_DDW-MPS_Motor-ELC00</v>
          </cell>
          <cell r="K28" t="str">
            <v>RESELC</v>
          </cell>
          <cell r="L28" t="str">
            <v>R_DDW-MPS</v>
          </cell>
          <cell r="N28">
            <v>87.126706883843823</v>
          </cell>
          <cell r="O28">
            <v>0.75</v>
          </cell>
          <cell r="P28">
            <v>15</v>
          </cell>
          <cell r="Q28">
            <v>2.8999999999999998E-3</v>
          </cell>
          <cell r="U28">
            <v>153.33333333333334</v>
          </cell>
        </row>
        <row r="29">
          <cell r="A29" t="str">
            <v>Detached dwellings</v>
          </cell>
          <cell r="C29" t="str">
            <v>Stationary Motors</v>
          </cell>
          <cell r="D29" t="str">
            <v>Internal Combustion (Domestic Use)</v>
          </cell>
          <cell r="J29" t="str">
            <v>R_DDW-MPM_ICE-PET00</v>
          </cell>
          <cell r="K29" t="str">
            <v>RESPET</v>
          </cell>
          <cell r="L29" t="str">
            <v>R_DDW-MPM</v>
          </cell>
          <cell r="N29">
            <v>6.5557994685001703E-2</v>
          </cell>
          <cell r="O29">
            <v>0.25</v>
          </cell>
          <cell r="P29">
            <v>10</v>
          </cell>
          <cell r="Q29">
            <v>2.8999999999999998E-3</v>
          </cell>
          <cell r="U29">
            <v>1466.6666666666667</v>
          </cell>
        </row>
        <row r="30">
          <cell r="A30" t="str">
            <v>Joined dwellings</v>
          </cell>
          <cell r="C30" t="str">
            <v>Heat/Cooling Devices</v>
          </cell>
          <cell r="D30" t="str">
            <v>Burner (Direct Heat)</v>
          </cell>
          <cell r="J30" t="str">
            <v>R_JDW-SH_Burner-LPG00</v>
          </cell>
          <cell r="K30" t="str">
            <v>RESLPG</v>
          </cell>
          <cell r="L30" t="str">
            <v>R_JDW-SH</v>
          </cell>
          <cell r="N30">
            <v>42.321694190542225</v>
          </cell>
          <cell r="O30">
            <v>0.8</v>
          </cell>
          <cell r="P30">
            <v>20</v>
          </cell>
          <cell r="Q30">
            <v>8.2100000000000006E-2</v>
          </cell>
          <cell r="U30">
            <v>807.46268656716427</v>
          </cell>
          <cell r="V30">
            <v>150</v>
          </cell>
        </row>
        <row r="31">
          <cell r="A31" t="str">
            <v>Joined dwellings</v>
          </cell>
          <cell r="C31" t="str">
            <v>Heat/Cooling Devices</v>
          </cell>
          <cell r="D31" t="str">
            <v>Burner (Direct Heat)</v>
          </cell>
          <cell r="J31" t="str">
            <v>R_JDW-SH_Burner-DSL00</v>
          </cell>
          <cell r="K31" t="str">
            <v>RESDSL</v>
          </cell>
          <cell r="L31" t="str">
            <v>R_JDW-SH</v>
          </cell>
          <cell r="N31">
            <v>3.8850352520713383</v>
          </cell>
          <cell r="O31">
            <v>0.8</v>
          </cell>
          <cell r="P31">
            <v>12</v>
          </cell>
          <cell r="Q31">
            <v>4.4999999999999997E-3</v>
          </cell>
        </row>
        <row r="32">
          <cell r="A32" t="str">
            <v>Joined dwellings</v>
          </cell>
          <cell r="C32" t="str">
            <v>Heat/Cooling Devices</v>
          </cell>
          <cell r="D32" t="str">
            <v>Heat Pump (for Heating)</v>
          </cell>
          <cell r="J32" t="str">
            <v>R_JDW-SH_HP-ELC00</v>
          </cell>
          <cell r="K32" t="str">
            <v>RESELC</v>
          </cell>
          <cell r="L32" t="str">
            <v>R_JDW-SH</v>
          </cell>
          <cell r="N32">
            <v>179.1639751479637</v>
          </cell>
          <cell r="O32">
            <v>3.75</v>
          </cell>
          <cell r="P32">
            <v>12</v>
          </cell>
          <cell r="Q32">
            <v>8.2100000000000006E-2</v>
          </cell>
          <cell r="U32">
            <v>702.8125</v>
          </cell>
        </row>
        <row r="33">
          <cell r="A33" t="str">
            <v>Joined dwellings</v>
          </cell>
          <cell r="C33" t="str">
            <v>Heat/Cooling Devices</v>
          </cell>
          <cell r="D33" t="str">
            <v>Resistance Heater</v>
          </cell>
          <cell r="J33" t="str">
            <v>R_JDW-SH_RH-ELC00</v>
          </cell>
          <cell r="K33" t="str">
            <v>RESELC</v>
          </cell>
          <cell r="L33" t="str">
            <v>R_JDW-SH</v>
          </cell>
          <cell r="N33">
            <v>148.99856093373091</v>
          </cell>
          <cell r="O33">
            <v>1</v>
          </cell>
          <cell r="P33">
            <v>5</v>
          </cell>
          <cell r="Q33">
            <v>8.2100000000000006E-2</v>
          </cell>
          <cell r="U33">
            <v>24</v>
          </cell>
        </row>
        <row r="34">
          <cell r="A34" t="str">
            <v>Joined dwellings</v>
          </cell>
          <cell r="C34" t="str">
            <v>Heat/Cooling Devices</v>
          </cell>
          <cell r="D34" t="str">
            <v>Hot Water Cylinder</v>
          </cell>
          <cell r="J34" t="str">
            <v>R_JDW-WH_HWC-SOL00</v>
          </cell>
          <cell r="K34" t="str">
            <v>RESSOL</v>
          </cell>
          <cell r="L34" t="str">
            <v>R_JDW-WH</v>
          </cell>
          <cell r="N34">
            <v>12.264780763668664</v>
          </cell>
          <cell r="O34">
            <v>0.6</v>
          </cell>
          <cell r="P34">
            <v>20</v>
          </cell>
          <cell r="Q34">
            <v>8.3299999999999999E-2</v>
          </cell>
          <cell r="U34">
            <v>1750</v>
          </cell>
        </row>
        <row r="35">
          <cell r="A35" t="str">
            <v>Joined dwellings</v>
          </cell>
          <cell r="C35" t="str">
            <v>Heat/Cooling Devices</v>
          </cell>
          <cell r="D35" t="str">
            <v>Hot Water Cylinder</v>
          </cell>
          <cell r="J35" t="str">
            <v>R_JDW-WH_HWC-ELC00</v>
          </cell>
          <cell r="K35" t="str">
            <v>RESELC</v>
          </cell>
          <cell r="L35" t="str">
            <v>R_JDW-WH</v>
          </cell>
          <cell r="N35">
            <v>509.2253414202109</v>
          </cell>
          <cell r="O35">
            <v>1</v>
          </cell>
          <cell r="P35">
            <v>20</v>
          </cell>
          <cell r="Q35">
            <v>8.3299999999999999E-2</v>
          </cell>
          <cell r="U35">
            <v>625</v>
          </cell>
        </row>
        <row r="36">
          <cell r="A36" t="str">
            <v>Joined dwellings</v>
          </cell>
          <cell r="C36" t="str">
            <v>Heat/Cooling Devices</v>
          </cell>
          <cell r="D36" t="str">
            <v>Gas Water Heater</v>
          </cell>
          <cell r="J36" t="str">
            <v>R_JDW-WH_Gasheat-LPG00</v>
          </cell>
          <cell r="K36" t="str">
            <v>RESLPG</v>
          </cell>
          <cell r="L36" t="str">
            <v>R_JDW-WH</v>
          </cell>
          <cell r="N36">
            <v>77.510417237434069</v>
          </cell>
          <cell r="O36">
            <v>0.8</v>
          </cell>
          <cell r="P36">
            <v>20</v>
          </cell>
          <cell r="Q36">
            <v>8.3299999999999999E-2</v>
          </cell>
          <cell r="U36">
            <v>625</v>
          </cell>
          <cell r="V36">
            <v>150</v>
          </cell>
        </row>
        <row r="37">
          <cell r="A37" t="str">
            <v>Joined dwellings</v>
          </cell>
          <cell r="C37" t="str">
            <v>Heat/Cooling Devices</v>
          </cell>
          <cell r="D37" t="str">
            <v>Cooking Appliances</v>
          </cell>
          <cell r="J37" t="str">
            <v>R_JDW-CK_Appl-ELC00</v>
          </cell>
          <cell r="K37" t="str">
            <v>RESELC</v>
          </cell>
          <cell r="L37" t="str">
            <v>R_JDW-CK</v>
          </cell>
          <cell r="N37">
            <v>125.82492456138577</v>
          </cell>
          <cell r="O37">
            <v>0.75</v>
          </cell>
          <cell r="P37">
            <v>13</v>
          </cell>
          <cell r="Q37">
            <v>2.8000000000000001E-2</v>
          </cell>
          <cell r="U37">
            <v>449.99999999999994</v>
          </cell>
        </row>
        <row r="38">
          <cell r="A38" t="str">
            <v>Joined dwellings</v>
          </cell>
          <cell r="C38" t="str">
            <v>Heat/Cooling Devices</v>
          </cell>
          <cell r="D38" t="str">
            <v>Cooking Appliances</v>
          </cell>
          <cell r="J38" t="str">
            <v>R_JDW-CK_Appl-LPG00</v>
          </cell>
          <cell r="K38" t="str">
            <v>RESLPG</v>
          </cell>
          <cell r="L38" t="str">
            <v>R_JDW-CK</v>
          </cell>
          <cell r="N38">
            <v>1.6767641374345543</v>
          </cell>
          <cell r="O38">
            <v>0.4</v>
          </cell>
          <cell r="P38">
            <v>13</v>
          </cell>
          <cell r="Q38">
            <v>2.8000000000000001E-2</v>
          </cell>
          <cell r="U38">
            <v>350</v>
          </cell>
          <cell r="V38">
            <v>150</v>
          </cell>
        </row>
        <row r="39">
          <cell r="A39" t="str">
            <v>Joined dwellings</v>
          </cell>
          <cell r="C39" t="str">
            <v>Heat/Cooling Devices</v>
          </cell>
          <cell r="D39" t="str">
            <v>Refrigeration systems</v>
          </cell>
          <cell r="J39" t="str">
            <v>R_JDW-RF_Refriger-ELC00</v>
          </cell>
          <cell r="K39" t="str">
            <v>RESELC</v>
          </cell>
          <cell r="L39" t="str">
            <v>R_JDW-RF</v>
          </cell>
          <cell r="N39">
            <v>155.75428460526166</v>
          </cell>
          <cell r="O39">
            <v>1.8</v>
          </cell>
          <cell r="P39">
            <v>18</v>
          </cell>
          <cell r="Q39">
            <v>1</v>
          </cell>
          <cell r="U39">
            <v>3280</v>
          </cell>
        </row>
        <row r="40">
          <cell r="A40" t="str">
            <v>Joined dwellings</v>
          </cell>
          <cell r="C40" t="str">
            <v>Heat/Cooling Devices</v>
          </cell>
          <cell r="D40" t="str">
            <v>Clothes Dryer</v>
          </cell>
          <cell r="J40" t="str">
            <v>R_JDW-CD_Dryer-ELC00</v>
          </cell>
          <cell r="K40" t="str">
            <v>RESELC</v>
          </cell>
          <cell r="L40" t="str">
            <v>R_JDW-CD</v>
          </cell>
          <cell r="N40">
            <v>32.598097257169876</v>
          </cell>
          <cell r="O40">
            <v>0.25</v>
          </cell>
          <cell r="P40">
            <v>15</v>
          </cell>
          <cell r="Q40">
            <v>5.8999999999999999E-3</v>
          </cell>
          <cell r="U40">
            <v>1665.3333333333333</v>
          </cell>
        </row>
        <row r="41">
          <cell r="A41" t="str">
            <v>Joined dwellings</v>
          </cell>
          <cell r="C41" t="str">
            <v>Heat/Cooling Devices</v>
          </cell>
          <cell r="D41" t="str">
            <v>Heat Pump (for Cooling)</v>
          </cell>
          <cell r="J41" t="str">
            <v>R_JDW-SC_HP-ELC00</v>
          </cell>
          <cell r="K41" t="str">
            <v>RESELC</v>
          </cell>
          <cell r="L41" t="str">
            <v>R_JDW-SC</v>
          </cell>
          <cell r="N41">
            <v>16.767119009246148</v>
          </cell>
          <cell r="O41">
            <v>3.45</v>
          </cell>
          <cell r="P41">
            <v>12</v>
          </cell>
          <cell r="Q41">
            <v>1.14E-2</v>
          </cell>
          <cell r="U41">
            <v>899.6</v>
          </cell>
        </row>
        <row r="42">
          <cell r="A42" t="str">
            <v>Joined dwellings</v>
          </cell>
          <cell r="C42" t="str">
            <v>Heat/Cooling Devices</v>
          </cell>
          <cell r="D42" t="str">
            <v>Clothes Washers</v>
          </cell>
          <cell r="J42" t="str">
            <v>R_JDW-CW_Washer-ELC00</v>
          </cell>
          <cell r="K42" t="str">
            <v>RESELC</v>
          </cell>
          <cell r="L42" t="str">
            <v>R_JDW-CW</v>
          </cell>
          <cell r="N42">
            <v>105.50804971408175</v>
          </cell>
          <cell r="O42">
            <v>0.25</v>
          </cell>
          <cell r="P42">
            <v>15</v>
          </cell>
          <cell r="Q42">
            <v>4.1599999999999998E-2</v>
          </cell>
          <cell r="U42">
            <v>3994.6666666666665</v>
          </cell>
        </row>
        <row r="43">
          <cell r="A43" t="str">
            <v>Joined dwellings</v>
          </cell>
          <cell r="C43" t="str">
            <v>Heat/Cooling Devices</v>
          </cell>
          <cell r="D43" t="str">
            <v>Dishwashers</v>
          </cell>
          <cell r="J43" t="str">
            <v>R_JDW-DW_Dwash-ELC00</v>
          </cell>
          <cell r="K43" t="str">
            <v>RESELC</v>
          </cell>
          <cell r="L43" t="str">
            <v>R_JDW-DW</v>
          </cell>
          <cell r="N43">
            <v>35.040647653175846</v>
          </cell>
          <cell r="O43">
            <v>0.25</v>
          </cell>
          <cell r="P43">
            <v>15</v>
          </cell>
          <cell r="Q43">
            <v>4.1599999999999998E-2</v>
          </cell>
          <cell r="U43">
            <v>2640</v>
          </cell>
        </row>
        <row r="44">
          <cell r="A44" t="str">
            <v>Joined dwellings</v>
          </cell>
          <cell r="C44" t="str">
            <v>Electronics and Lights</v>
          </cell>
          <cell r="D44" t="str">
            <v>LED</v>
          </cell>
          <cell r="J44" t="str">
            <v>R_JDW-LT_LED-ELC00</v>
          </cell>
          <cell r="K44" t="str">
            <v>RESELC</v>
          </cell>
          <cell r="L44" t="str">
            <v>R_JDW-LT</v>
          </cell>
          <cell r="N44">
            <v>0.77042126747760931</v>
          </cell>
          <cell r="O44">
            <v>0.9</v>
          </cell>
          <cell r="P44">
            <v>14</v>
          </cell>
          <cell r="Q44">
            <v>0.1666</v>
          </cell>
          <cell r="U44">
            <v>1148.3253588516748</v>
          </cell>
        </row>
        <row r="45">
          <cell r="A45" t="str">
            <v>Joined dwellings</v>
          </cell>
          <cell r="C45" t="str">
            <v>Electronics and Lights</v>
          </cell>
          <cell r="D45" t="str">
            <v>Incandescent</v>
          </cell>
          <cell r="J45" t="str">
            <v>R_JDW-LT_Incan-ELC00</v>
          </cell>
          <cell r="K45" t="str">
            <v>RESELC</v>
          </cell>
          <cell r="L45" t="str">
            <v>R_JDW-LT</v>
          </cell>
          <cell r="N45">
            <v>87.546063820497878</v>
          </cell>
          <cell r="O45">
            <v>0.1</v>
          </cell>
          <cell r="P45">
            <v>1</v>
          </cell>
          <cell r="Q45">
            <v>0.1666</v>
          </cell>
          <cell r="U45">
            <v>777.77777777777783</v>
          </cell>
        </row>
        <row r="46">
          <cell r="A46" t="str">
            <v>Joined dwellings</v>
          </cell>
          <cell r="C46" t="str">
            <v>Electronics and Lights</v>
          </cell>
          <cell r="D46" t="str">
            <v>Fluorescent</v>
          </cell>
          <cell r="J46" t="str">
            <v>R_JDW-LT_CFL-ELC00</v>
          </cell>
          <cell r="K46" t="str">
            <v>RESELC</v>
          </cell>
          <cell r="L46" t="str">
            <v>R_JDW-LT</v>
          </cell>
          <cell r="N46">
            <v>19.643952959923968</v>
          </cell>
          <cell r="O46">
            <v>0.8</v>
          </cell>
          <cell r="P46">
            <v>7</v>
          </cell>
          <cell r="Q46">
            <v>0.1666</v>
          </cell>
          <cell r="U46">
            <v>1176.4705882352941</v>
          </cell>
        </row>
        <row r="47">
          <cell r="A47" t="str">
            <v>Joined dwellings</v>
          </cell>
          <cell r="C47" t="str">
            <v>Electronics and Lights</v>
          </cell>
          <cell r="D47" t="str">
            <v>Electronics</v>
          </cell>
          <cell r="J47" t="str">
            <v>R_JDW-OTH_Elec-ELC00</v>
          </cell>
          <cell r="K47" t="str">
            <v>RESELC</v>
          </cell>
          <cell r="L47" t="str">
            <v>R_JDW-OTH</v>
          </cell>
          <cell r="N47">
            <v>113.15556965277808</v>
          </cell>
          <cell r="O47">
            <v>0.9</v>
          </cell>
          <cell r="P47">
            <v>5</v>
          </cell>
          <cell r="Q47">
            <v>0.1666</v>
          </cell>
          <cell r="U47">
            <v>733.33333333333337</v>
          </cell>
        </row>
        <row r="48">
          <cell r="A48" t="str">
            <v>Joined dwellings</v>
          </cell>
          <cell r="C48" t="str">
            <v>Stationary Motors</v>
          </cell>
          <cell r="D48" t="str">
            <v>Electric Motor</v>
          </cell>
          <cell r="J48" t="str">
            <v>R_JDW-MPS_Motor-ELC00</v>
          </cell>
          <cell r="K48" t="str">
            <v>RESELC</v>
          </cell>
          <cell r="L48" t="str">
            <v>R_JDW-MPS</v>
          </cell>
          <cell r="N48">
            <v>10.768469390138</v>
          </cell>
          <cell r="O48">
            <v>0.75</v>
          </cell>
          <cell r="P48">
            <v>15</v>
          </cell>
          <cell r="Q48">
            <v>2.8999999999999998E-3</v>
          </cell>
          <cell r="U48">
            <v>153.33333333333334</v>
          </cell>
        </row>
        <row r="49">
          <cell r="A49" t="str">
            <v>Joined dwellings</v>
          </cell>
          <cell r="C49" t="str">
            <v>Stationary Motors</v>
          </cell>
          <cell r="D49" t="str">
            <v>Internal Combustion (Domestic Use)</v>
          </cell>
          <cell r="J49" t="str">
            <v>R_JDW-MPM_ICE-PET00</v>
          </cell>
          <cell r="K49" t="str">
            <v>RESPET</v>
          </cell>
          <cell r="L49" t="str">
            <v>R_JDW-MPM</v>
          </cell>
          <cell r="N49">
            <v>8.1026735003934675E-3</v>
          </cell>
          <cell r="O49">
            <v>0.25</v>
          </cell>
          <cell r="P49">
            <v>10</v>
          </cell>
          <cell r="Q49">
            <v>2.8999999999999998E-3</v>
          </cell>
          <cell r="U49">
            <v>1466.6666666666667</v>
          </cell>
        </row>
      </sheetData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B3:AG132"/>
  <sheetViews>
    <sheetView topLeftCell="G30" zoomScale="55" zoomScaleNormal="55" workbookViewId="0">
      <selection activeCell="Q41" sqref="Q41"/>
    </sheetView>
  </sheetViews>
  <sheetFormatPr defaultRowHeight="15.75"/>
  <cols>
    <col min="1" max="2" width="12.7109375" style="2" customWidth="1"/>
    <col min="3" max="3" width="99.140625" style="2" customWidth="1"/>
    <col min="4" max="17" width="15.85546875" style="2" customWidth="1"/>
    <col min="18" max="18" width="12.7109375" style="2" customWidth="1"/>
    <col min="19" max="33" width="21.85546875" style="126" customWidth="1"/>
    <col min="34" max="45" width="12.7109375" style="2" customWidth="1"/>
    <col min="46" max="46" width="10.85546875" style="2" customWidth="1"/>
    <col min="47" max="16384" width="9.140625" style="2"/>
  </cols>
  <sheetData>
    <row r="3" spans="2:17">
      <c r="B3" s="2" t="s">
        <v>108</v>
      </c>
    </row>
    <row r="5" spans="2:17" ht="31.5">
      <c r="B5" s="3" t="s">
        <v>105</v>
      </c>
      <c r="C5" s="4" t="s">
        <v>30</v>
      </c>
      <c r="D5" s="5" t="s">
        <v>78</v>
      </c>
      <c r="E5" s="6" t="s">
        <v>79</v>
      </c>
      <c r="F5" s="6" t="s">
        <v>80</v>
      </c>
      <c r="G5" s="6" t="s">
        <v>81</v>
      </c>
      <c r="H5" s="6" t="s">
        <v>82</v>
      </c>
      <c r="I5" s="6" t="s">
        <v>57</v>
      </c>
      <c r="J5" s="6" t="s">
        <v>83</v>
      </c>
      <c r="K5" s="6" t="s">
        <v>84</v>
      </c>
      <c r="L5" s="6" t="s">
        <v>71</v>
      </c>
      <c r="M5" s="6" t="s">
        <v>43</v>
      </c>
      <c r="N5" s="6" t="s">
        <v>85</v>
      </c>
      <c r="O5" s="6" t="s">
        <v>86</v>
      </c>
      <c r="P5" s="6" t="s">
        <v>87</v>
      </c>
      <c r="Q5" s="7" t="s">
        <v>88</v>
      </c>
    </row>
    <row r="6" spans="2:17">
      <c r="B6" s="8" t="s">
        <v>106</v>
      </c>
      <c r="C6" s="9" t="s">
        <v>89</v>
      </c>
      <c r="D6" s="10">
        <v>5.0760697891031183</v>
      </c>
      <c r="E6" s="10">
        <v>0</v>
      </c>
      <c r="F6" s="10">
        <v>0</v>
      </c>
      <c r="G6" s="10">
        <v>4.7040854193889867</v>
      </c>
      <c r="H6" s="10">
        <v>30.3538563674093</v>
      </c>
      <c r="I6" s="10">
        <v>35.58110165866357</v>
      </c>
      <c r="J6" s="10">
        <v>1.8844479515971762</v>
      </c>
      <c r="K6" s="10">
        <v>5.8266817921370666E-2</v>
      </c>
      <c r="L6" s="10">
        <v>2.0048566721315408</v>
      </c>
      <c r="M6" s="10">
        <v>13.929683732123166</v>
      </c>
      <c r="N6" s="10">
        <v>38.135748205446177</v>
      </c>
      <c r="O6" s="10">
        <v>0.12148231662722253</v>
      </c>
      <c r="P6" s="10">
        <v>9.5274124899668724</v>
      </c>
      <c r="Q6" s="11">
        <v>141.37701142037849</v>
      </c>
    </row>
    <row r="7" spans="2:17">
      <c r="B7" s="8" t="s">
        <v>106</v>
      </c>
      <c r="C7" s="9" t="s">
        <v>90</v>
      </c>
      <c r="D7" s="10">
        <v>0.13260687444558333</v>
      </c>
      <c r="E7" s="10">
        <v>2.4054982817869417E-2</v>
      </c>
      <c r="F7" s="10">
        <v>9.947862618134808</v>
      </c>
      <c r="G7" s="10">
        <v>1.1435760892066689</v>
      </c>
      <c r="H7" s="10">
        <v>7.0120437442632033</v>
      </c>
      <c r="I7" s="10">
        <v>9.3897224043882783</v>
      </c>
      <c r="J7" s="10">
        <v>0.45823449036430558</v>
      </c>
      <c r="K7" s="10">
        <v>6.5921801613853797</v>
      </c>
      <c r="L7" s="10">
        <v>0.16889858429086166</v>
      </c>
      <c r="M7" s="10">
        <v>3.6873564525442459</v>
      </c>
      <c r="N7" s="10">
        <v>4.9873045117517938</v>
      </c>
      <c r="O7" s="10">
        <v>2.2977497747228414E-2</v>
      </c>
      <c r="P7" s="10">
        <v>5.0932435310366042</v>
      </c>
      <c r="Q7" s="11">
        <v>48.660061942376828</v>
      </c>
    </row>
    <row r="8" spans="2:17">
      <c r="B8" s="8" t="s">
        <v>107</v>
      </c>
      <c r="C8" s="9" t="s">
        <v>91</v>
      </c>
      <c r="D8" s="10">
        <v>2.6526414568237624</v>
      </c>
      <c r="E8" s="10">
        <v>7.9513141436064388E-2</v>
      </c>
      <c r="F8" s="10">
        <v>0</v>
      </c>
      <c r="G8" s="10">
        <v>4.0231409307435664</v>
      </c>
      <c r="H8" s="10">
        <v>16.404213413214155</v>
      </c>
      <c r="I8" s="10">
        <v>18.836870766901185</v>
      </c>
      <c r="J8" s="10">
        <v>1.0367629582991524</v>
      </c>
      <c r="K8" s="10">
        <v>7.2148549229814507E-2</v>
      </c>
      <c r="L8" s="10">
        <v>1.8615094200741353</v>
      </c>
      <c r="M8" s="10">
        <v>0</v>
      </c>
      <c r="N8" s="10">
        <v>15.441666102955558</v>
      </c>
      <c r="O8" s="10">
        <v>4.6294069799846377E-2</v>
      </c>
      <c r="P8" s="10">
        <v>4.873304523880198</v>
      </c>
      <c r="Q8" s="11">
        <v>65.328065333357443</v>
      </c>
    </row>
    <row r="9" spans="2:17">
      <c r="B9" s="8" t="s">
        <v>106</v>
      </c>
      <c r="C9" s="9" t="s">
        <v>92</v>
      </c>
      <c r="D9" s="10">
        <v>3.3616480039762718E-2</v>
      </c>
      <c r="E9" s="10">
        <v>0</v>
      </c>
      <c r="F9" s="10">
        <v>0</v>
      </c>
      <c r="G9" s="10">
        <v>0.24963515581755683</v>
      </c>
      <c r="H9" s="10">
        <v>1.3037123771442296</v>
      </c>
      <c r="I9" s="10">
        <v>1.061003322171751</v>
      </c>
      <c r="J9" s="10">
        <v>8.982054107336622E-2</v>
      </c>
      <c r="K9" s="10">
        <v>1.3996155297717414E-4</v>
      </c>
      <c r="L9" s="10">
        <v>2.5363381046222027E-2</v>
      </c>
      <c r="M9" s="10">
        <v>0.40745179521102964</v>
      </c>
      <c r="N9" s="10">
        <v>0.75035921727985389</v>
      </c>
      <c r="O9" s="10">
        <v>3.7462947742772385E-3</v>
      </c>
      <c r="P9" s="10">
        <v>0.48418477420341044</v>
      </c>
      <c r="Q9" s="11">
        <v>4.4090333003144373</v>
      </c>
    </row>
    <row r="10" spans="2:17">
      <c r="B10" s="8" t="s">
        <v>106</v>
      </c>
      <c r="C10" s="9" t="s">
        <v>93</v>
      </c>
      <c r="D10" s="10">
        <v>7.2715335220356447E-2</v>
      </c>
      <c r="E10" s="10">
        <v>0</v>
      </c>
      <c r="F10" s="10">
        <v>0</v>
      </c>
      <c r="G10" s="10">
        <v>0.77956338132597935</v>
      </c>
      <c r="H10" s="10">
        <v>4.1767430317644587</v>
      </c>
      <c r="I10" s="10">
        <v>7.1955040637175864</v>
      </c>
      <c r="J10" s="10">
        <v>0.24770723295131672</v>
      </c>
      <c r="K10" s="10">
        <v>2.7630290725406256E-3</v>
      </c>
      <c r="L10" s="10">
        <v>7.2958221498510042E-2</v>
      </c>
      <c r="M10" s="10">
        <v>1.9565645022084925</v>
      </c>
      <c r="N10" s="10">
        <v>2.8167153727337895</v>
      </c>
      <c r="O10" s="10">
        <v>1.2974162089213998E-2</v>
      </c>
      <c r="P10" s="10">
        <v>1.8602813940172349</v>
      </c>
      <c r="Q10" s="11">
        <v>19.194489726599478</v>
      </c>
    </row>
    <row r="11" spans="2:17">
      <c r="B11" s="8" t="s">
        <v>106</v>
      </c>
      <c r="C11" s="9" t="s">
        <v>94</v>
      </c>
      <c r="D11" s="10">
        <v>0.10916047098760168</v>
      </c>
      <c r="E11" s="10">
        <v>0</v>
      </c>
      <c r="F11" s="10">
        <v>0</v>
      </c>
      <c r="G11" s="10">
        <v>1.7535830537426529</v>
      </c>
      <c r="H11" s="10">
        <v>5.3424020267542733</v>
      </c>
      <c r="I11" s="10">
        <v>5.0873240722232245</v>
      </c>
      <c r="J11" s="10">
        <v>0.25885927084013366</v>
      </c>
      <c r="K11" s="10">
        <v>0</v>
      </c>
      <c r="L11" s="10">
        <v>0.21271586173961149</v>
      </c>
      <c r="M11" s="10">
        <v>3.704910677741398</v>
      </c>
      <c r="N11" s="10">
        <v>4.6520993856506045</v>
      </c>
      <c r="O11" s="10">
        <v>1.9109424577773315E-2</v>
      </c>
      <c r="P11" s="10">
        <v>1.7945471370406887</v>
      </c>
      <c r="Q11" s="11">
        <v>22.934711381297962</v>
      </c>
    </row>
    <row r="12" spans="2:17">
      <c r="B12" s="8" t="s">
        <v>107</v>
      </c>
      <c r="C12" s="9" t="s">
        <v>95</v>
      </c>
      <c r="D12" s="10">
        <v>6.2092935844005819E-2</v>
      </c>
      <c r="E12" s="10">
        <v>0</v>
      </c>
      <c r="F12" s="10">
        <v>0</v>
      </c>
      <c r="G12" s="10">
        <v>0.19982416501883635</v>
      </c>
      <c r="H12" s="10">
        <v>1.9760480418260573</v>
      </c>
      <c r="I12" s="10">
        <v>1.3702089247000366</v>
      </c>
      <c r="J12" s="10">
        <v>0.20108325561689977</v>
      </c>
      <c r="K12" s="10">
        <v>1.2872250598680401E-3</v>
      </c>
      <c r="L12" s="10">
        <v>4.6250880868661567E-2</v>
      </c>
      <c r="M12" s="10">
        <v>0</v>
      </c>
      <c r="N12" s="10">
        <v>0.82225439318842575</v>
      </c>
      <c r="O12" s="10">
        <v>3.7259554651460519E-3</v>
      </c>
      <c r="P12" s="10">
        <v>0.37086394094011305</v>
      </c>
      <c r="Q12" s="11">
        <v>5.0536397185280508</v>
      </c>
    </row>
    <row r="13" spans="2:17">
      <c r="B13" s="8" t="s">
        <v>107</v>
      </c>
      <c r="C13" s="9" t="s">
        <v>96</v>
      </c>
      <c r="D13" s="10">
        <v>0.35519589214511604</v>
      </c>
      <c r="E13" s="10">
        <v>1.4432989690721649E-2</v>
      </c>
      <c r="F13" s="10">
        <v>0</v>
      </c>
      <c r="G13" s="10">
        <v>0.17115603136991753</v>
      </c>
      <c r="H13" s="10">
        <v>1.4389495193931572</v>
      </c>
      <c r="I13" s="10">
        <v>2.2799314261054779</v>
      </c>
      <c r="J13" s="10">
        <v>0.27337410521957939</v>
      </c>
      <c r="K13" s="10">
        <v>0</v>
      </c>
      <c r="L13" s="10">
        <v>2.6859045826888084E-2</v>
      </c>
      <c r="M13" s="10">
        <v>0</v>
      </c>
      <c r="N13" s="10">
        <v>0.90615769557368431</v>
      </c>
      <c r="O13" s="10">
        <v>3.9852172916663717E-3</v>
      </c>
      <c r="P13" s="10">
        <v>0.63873610625889621</v>
      </c>
      <c r="Q13" s="11">
        <v>6.108778028875105</v>
      </c>
    </row>
    <row r="14" spans="2:17">
      <c r="B14" s="8" t="s">
        <v>106</v>
      </c>
      <c r="C14" s="9" t="s">
        <v>97</v>
      </c>
      <c r="D14" s="10">
        <v>5.7808581803015804E-2</v>
      </c>
      <c r="E14" s="10">
        <v>0</v>
      </c>
      <c r="F14" s="10">
        <v>0</v>
      </c>
      <c r="G14" s="10">
        <v>1.0708962205439438</v>
      </c>
      <c r="H14" s="10">
        <v>3.8956291690953715</v>
      </c>
      <c r="I14" s="10">
        <v>4.7860155646638542</v>
      </c>
      <c r="J14" s="10">
        <v>0.26735772193992341</v>
      </c>
      <c r="K14" s="10">
        <v>6.0928918760917855E-3</v>
      </c>
      <c r="L14" s="10">
        <v>0.44892451976427783</v>
      </c>
      <c r="M14" s="10">
        <v>6.2790527475734752</v>
      </c>
      <c r="N14" s="10">
        <v>3.2058461184949518</v>
      </c>
      <c r="O14" s="10">
        <v>1.3017930222787438E-2</v>
      </c>
      <c r="P14" s="10">
        <v>1.7913011247695687</v>
      </c>
      <c r="Q14" s="11">
        <v>21.821942590747263</v>
      </c>
    </row>
    <row r="15" spans="2:17">
      <c r="B15" s="8" t="s">
        <v>107</v>
      </c>
      <c r="C15" s="9" t="s">
        <v>98</v>
      </c>
      <c r="D15" s="10">
        <v>0.34279866251681518</v>
      </c>
      <c r="E15" s="10">
        <v>0</v>
      </c>
      <c r="F15" s="10">
        <v>0</v>
      </c>
      <c r="G15" s="10">
        <v>1.0977014654047126</v>
      </c>
      <c r="H15" s="10">
        <v>5.7433184852897945</v>
      </c>
      <c r="I15" s="10">
        <v>4.9356680496160905</v>
      </c>
      <c r="J15" s="10">
        <v>0.33985624481629872</v>
      </c>
      <c r="K15" s="10">
        <v>5.1489002394721605E-3</v>
      </c>
      <c r="L15" s="10">
        <v>1.4892075360593087</v>
      </c>
      <c r="M15" s="10">
        <v>0</v>
      </c>
      <c r="N15" s="10">
        <v>6.3539984636554667</v>
      </c>
      <c r="O15" s="10">
        <v>1.7375949028655822E-2</v>
      </c>
      <c r="P15" s="10">
        <v>1.5058922528931329</v>
      </c>
      <c r="Q15" s="11">
        <v>21.830966009519752</v>
      </c>
    </row>
    <row r="16" spans="2:17">
      <c r="B16" s="8" t="s">
        <v>107</v>
      </c>
      <c r="C16" s="9" t="s">
        <v>99</v>
      </c>
      <c r="D16" s="10">
        <v>6.7921240358798873E-2</v>
      </c>
      <c r="E16" s="10">
        <v>0</v>
      </c>
      <c r="F16" s="10">
        <v>0</v>
      </c>
      <c r="G16" s="10">
        <v>1.3148228028719318</v>
      </c>
      <c r="H16" s="10">
        <v>3.6756720302319952</v>
      </c>
      <c r="I16" s="10">
        <v>21.561642811623813</v>
      </c>
      <c r="J16" s="10">
        <v>0.46876303498049376</v>
      </c>
      <c r="K16" s="10">
        <v>0</v>
      </c>
      <c r="L16" s="10">
        <v>0.17159346118140603</v>
      </c>
      <c r="M16" s="10">
        <v>0</v>
      </c>
      <c r="N16" s="10">
        <v>2.4737966318568008</v>
      </c>
      <c r="O16" s="10">
        <v>8.010340822767352E-3</v>
      </c>
      <c r="P16" s="10">
        <v>1.0148820140015768</v>
      </c>
      <c r="Q16" s="11">
        <v>30.757104367929578</v>
      </c>
    </row>
    <row r="17" spans="2:33">
      <c r="B17" s="8" t="s">
        <v>106</v>
      </c>
      <c r="C17" s="9" t="s">
        <v>100</v>
      </c>
      <c r="D17" s="10">
        <v>5.2061730389908023E-2</v>
      </c>
      <c r="E17" s="10">
        <v>0</v>
      </c>
      <c r="F17" s="10">
        <v>0</v>
      </c>
      <c r="G17" s="10">
        <v>2.1805580917803287</v>
      </c>
      <c r="H17" s="10">
        <v>4.3243677751033154</v>
      </c>
      <c r="I17" s="10">
        <v>3.2469848912861443</v>
      </c>
      <c r="J17" s="10">
        <v>0.16234413588497307</v>
      </c>
      <c r="K17" s="10">
        <v>1.0754655011496767E-4</v>
      </c>
      <c r="L17" s="10">
        <v>6.091166214019126E-2</v>
      </c>
      <c r="M17" s="10">
        <v>20.9578843031838</v>
      </c>
      <c r="N17" s="10">
        <v>2.2789300782503905</v>
      </c>
      <c r="O17" s="10">
        <v>9.4065442837600981E-3</v>
      </c>
      <c r="P17" s="10">
        <v>0.95135166762525669</v>
      </c>
      <c r="Q17" s="11">
        <v>34.22490842647818</v>
      </c>
    </row>
    <row r="18" spans="2:33">
      <c r="B18" s="8" t="s">
        <v>107</v>
      </c>
      <c r="C18" s="9" t="s">
        <v>101</v>
      </c>
      <c r="D18" s="10">
        <v>2.9626097839846325E-2</v>
      </c>
      <c r="E18" s="10">
        <v>0</v>
      </c>
      <c r="F18" s="10">
        <v>0</v>
      </c>
      <c r="G18" s="10">
        <v>0.37648237665491135</v>
      </c>
      <c r="H18" s="10">
        <v>2.0753570384709552</v>
      </c>
      <c r="I18" s="10">
        <v>0.56619456517933298</v>
      </c>
      <c r="J18" s="10">
        <v>0.27186649174700611</v>
      </c>
      <c r="K18" s="10">
        <v>0</v>
      </c>
      <c r="L18" s="10">
        <v>6.1474541940468669E-2</v>
      </c>
      <c r="M18" s="10">
        <v>0</v>
      </c>
      <c r="N18" s="10">
        <v>0.90206522402443878</v>
      </c>
      <c r="O18" s="10">
        <v>4.0470075978877003E-3</v>
      </c>
      <c r="P18" s="10">
        <v>0.83694467783561111</v>
      </c>
      <c r="Q18" s="11">
        <v>5.1240580212904581</v>
      </c>
    </row>
    <row r="19" spans="2:33">
      <c r="B19" s="8" t="s">
        <v>106</v>
      </c>
      <c r="C19" s="9" t="s">
        <v>102</v>
      </c>
      <c r="D19" s="10">
        <v>0.22933454231933972</v>
      </c>
      <c r="E19" s="10">
        <v>0.16415056041960571</v>
      </c>
      <c r="F19" s="10">
        <v>6.8064323176711845</v>
      </c>
      <c r="G19" s="10">
        <v>4.0357585279347186</v>
      </c>
      <c r="H19" s="10">
        <v>11.869910865325462</v>
      </c>
      <c r="I19" s="10">
        <v>11.761979608186552</v>
      </c>
      <c r="J19" s="10">
        <v>0.6190870839074416</v>
      </c>
      <c r="K19" s="10">
        <v>3.0950966141011507</v>
      </c>
      <c r="L19" s="10">
        <v>0.29276209175014378</v>
      </c>
      <c r="M19" s="10">
        <v>5.441080046764843</v>
      </c>
      <c r="N19" s="10">
        <v>7.9962990346376372</v>
      </c>
      <c r="O19" s="10">
        <v>3.4640160586894737E-2</v>
      </c>
      <c r="P19" s="10">
        <v>4.6630091812137371</v>
      </c>
      <c r="Q19" s="11">
        <v>57.00954063481872</v>
      </c>
    </row>
    <row r="20" spans="2:33">
      <c r="B20" s="8" t="s">
        <v>106</v>
      </c>
      <c r="C20" s="9" t="s">
        <v>103</v>
      </c>
      <c r="D20" s="10">
        <v>2.6623327256527869</v>
      </c>
      <c r="E20" s="10">
        <v>4.8109965635738834E-2</v>
      </c>
      <c r="F20" s="10">
        <v>0</v>
      </c>
      <c r="G20" s="10">
        <v>0.86269998975355056</v>
      </c>
      <c r="H20" s="10">
        <v>10.53502108924814</v>
      </c>
      <c r="I20" s="10">
        <v>11.904731177309305</v>
      </c>
      <c r="J20" s="10">
        <v>0.55194503611885304</v>
      </c>
      <c r="K20" s="10">
        <v>0</v>
      </c>
      <c r="L20" s="10">
        <v>0.38035961650755234</v>
      </c>
      <c r="M20" s="10">
        <v>4.2216928442423116</v>
      </c>
      <c r="N20" s="10">
        <v>13.933673525959179</v>
      </c>
      <c r="O20" s="10">
        <v>4.0448191912090273E-2</v>
      </c>
      <c r="P20" s="10">
        <v>2.7440404300118955</v>
      </c>
      <c r="Q20" s="11">
        <v>47.885054592351402</v>
      </c>
    </row>
    <row r="21" spans="2:33">
      <c r="B21" s="8" t="s">
        <v>107</v>
      </c>
      <c r="C21" s="9" t="s">
        <v>104</v>
      </c>
      <c r="D21" s="10">
        <v>2.2245430933967508E-2</v>
      </c>
      <c r="E21" s="10">
        <v>0</v>
      </c>
      <c r="F21" s="10">
        <v>0</v>
      </c>
      <c r="G21" s="10">
        <v>0.62618634568284703</v>
      </c>
      <c r="H21" s="10">
        <v>1.9635326702827922</v>
      </c>
      <c r="I21" s="10">
        <v>1.2607231898554863</v>
      </c>
      <c r="J21" s="10">
        <v>0.13779825246946559</v>
      </c>
      <c r="K21" s="10">
        <v>1.2311063876014945E-2</v>
      </c>
      <c r="L21" s="10">
        <v>1.4712835106612464E-2</v>
      </c>
      <c r="M21" s="10">
        <v>0</v>
      </c>
      <c r="N21" s="10">
        <v>0.76520285119063292</v>
      </c>
      <c r="O21" s="10">
        <v>2.7589371727822754E-3</v>
      </c>
      <c r="P21" s="10">
        <v>0.43574306628738008</v>
      </c>
      <c r="Q21" s="11">
        <v>5.2412146428579822</v>
      </c>
    </row>
    <row r="22" spans="2:33">
      <c r="B22" s="12"/>
      <c r="C22" s="13" t="s">
        <v>88</v>
      </c>
      <c r="D22" s="14">
        <v>11.958228246423788</v>
      </c>
      <c r="E22" s="14">
        <v>0.33026164000000002</v>
      </c>
      <c r="F22" s="14">
        <v>16.754294935805991</v>
      </c>
      <c r="G22" s="14">
        <v>24.58967004724111</v>
      </c>
      <c r="H22" s="14">
        <v>112.09077764481665</v>
      </c>
      <c r="I22" s="14">
        <v>140.82560649659169</v>
      </c>
      <c r="J22" s="14">
        <v>7.269307807826384</v>
      </c>
      <c r="K22" s="14">
        <v>9.845542760864797</v>
      </c>
      <c r="L22" s="14">
        <v>7.339358331926392</v>
      </c>
      <c r="M22" s="14">
        <v>60.585677101592758</v>
      </c>
      <c r="N22" s="14">
        <v>106.42211681264941</v>
      </c>
      <c r="O22" s="14">
        <v>0.36400000000000005</v>
      </c>
      <c r="P22" s="14">
        <v>38.585738311982183</v>
      </c>
      <c r="Q22" s="15">
        <v>536.96058013772119</v>
      </c>
    </row>
    <row r="25" spans="2:33" s="16" customFormat="1">
      <c r="S25" s="109"/>
      <c r="T25" s="109"/>
      <c r="U25" s="109"/>
      <c r="V25" s="109"/>
      <c r="W25" s="109"/>
      <c r="X25" s="109"/>
      <c r="Y25" s="109"/>
      <c r="Z25" s="109"/>
      <c r="AA25" s="109"/>
      <c r="AB25" s="109"/>
      <c r="AC25" s="109"/>
      <c r="AD25" s="109"/>
      <c r="AE25" s="109"/>
      <c r="AF25" s="109"/>
      <c r="AG25" s="109"/>
    </row>
    <row r="26" spans="2:33" s="16" customFormat="1">
      <c r="C26" s="61" t="s">
        <v>30</v>
      </c>
      <c r="D26" s="59" t="s">
        <v>78</v>
      </c>
      <c r="E26" s="59" t="s">
        <v>79</v>
      </c>
      <c r="F26" s="59" t="s">
        <v>80</v>
      </c>
      <c r="G26" s="59" t="s">
        <v>81</v>
      </c>
      <c r="H26" s="59" t="s">
        <v>82</v>
      </c>
      <c r="I26" s="59" t="s">
        <v>57</v>
      </c>
      <c r="J26" s="59" t="s">
        <v>83</v>
      </c>
      <c r="K26" s="59" t="s">
        <v>84</v>
      </c>
      <c r="L26" s="59" t="s">
        <v>71</v>
      </c>
      <c r="M26" s="59" t="s">
        <v>43</v>
      </c>
      <c r="N26" s="59" t="s">
        <v>85</v>
      </c>
      <c r="O26" s="59" t="s">
        <v>86</v>
      </c>
      <c r="P26" s="59" t="s">
        <v>87</v>
      </c>
      <c r="Q26" s="60"/>
      <c r="S26" s="109"/>
      <c r="T26" s="109"/>
      <c r="U26" s="109"/>
      <c r="V26" s="109"/>
      <c r="W26" s="109"/>
      <c r="X26" s="109"/>
      <c r="Y26" s="109"/>
      <c r="Z26" s="109"/>
      <c r="AA26" s="109"/>
      <c r="AB26" s="109"/>
      <c r="AC26" s="109"/>
      <c r="AD26" s="109"/>
      <c r="AE26" s="109"/>
      <c r="AF26" s="109"/>
      <c r="AG26" s="109"/>
    </row>
    <row r="27" spans="2:33" s="16" customFormat="1">
      <c r="C27" s="62" t="s">
        <v>106</v>
      </c>
      <c r="D27" s="55">
        <f>SUMIF($B$6:$B$21,$C$27,D6:D21)</f>
        <v>8.4257065299614737</v>
      </c>
      <c r="E27" s="55">
        <f t="shared" ref="E27:Q27" si="0">SUMIF($B$6:$B$21,$C$27,E6:E21)</f>
        <v>0.23631550887321395</v>
      </c>
      <c r="F27" s="55">
        <f t="shared" si="0"/>
        <v>16.754294935805994</v>
      </c>
      <c r="G27" s="55">
        <f t="shared" si="0"/>
        <v>16.780355929494387</v>
      </c>
      <c r="H27" s="55">
        <f t="shared" si="0"/>
        <v>78.813686446107766</v>
      </c>
      <c r="I27" s="55">
        <f t="shared" si="0"/>
        <v>90.014366762610265</v>
      </c>
      <c r="J27" s="55">
        <f t="shared" si="0"/>
        <v>4.5398034646774885</v>
      </c>
      <c r="K27" s="55">
        <f t="shared" si="0"/>
        <v>9.7546470224596256</v>
      </c>
      <c r="L27" s="55">
        <f t="shared" si="0"/>
        <v>3.6677506108689109</v>
      </c>
      <c r="M27" s="55">
        <f t="shared" si="0"/>
        <v>60.585677101592772</v>
      </c>
      <c r="N27" s="55">
        <f t="shared" si="0"/>
        <v>78.756975450204365</v>
      </c>
      <c r="O27" s="55">
        <f t="shared" si="0"/>
        <v>0.27780252282124801</v>
      </c>
      <c r="P27" s="55">
        <f t="shared" si="0"/>
        <v>28.909371729885269</v>
      </c>
      <c r="Q27" s="56">
        <f t="shared" si="0"/>
        <v>397.51675401536284</v>
      </c>
      <c r="S27" s="109"/>
      <c r="T27" s="109"/>
      <c r="U27" s="109"/>
      <c r="V27" s="109"/>
      <c r="W27" s="109"/>
      <c r="X27" s="109"/>
      <c r="Y27" s="109"/>
      <c r="Z27" s="109"/>
      <c r="AA27" s="109"/>
      <c r="AB27" s="109"/>
      <c r="AC27" s="109"/>
      <c r="AD27" s="109"/>
      <c r="AE27" s="109"/>
      <c r="AF27" s="109"/>
      <c r="AG27" s="109"/>
    </row>
    <row r="28" spans="2:33" s="16" customFormat="1">
      <c r="C28" s="63" t="s">
        <v>107</v>
      </c>
      <c r="D28" s="57">
        <f>SUMIF($B$6:$B$21,$C$28,D6:D21)</f>
        <v>3.5325217164623122</v>
      </c>
      <c r="E28" s="57">
        <f t="shared" ref="E28:Q28" si="1">SUMIF($B$6:$B$21,$C$28,E6:E21)</f>
        <v>9.3946131126786042E-2</v>
      </c>
      <c r="F28" s="57">
        <f t="shared" si="1"/>
        <v>0</v>
      </c>
      <c r="G28" s="57">
        <f t="shared" si="1"/>
        <v>7.8093141177467231</v>
      </c>
      <c r="H28" s="57">
        <f t="shared" si="1"/>
        <v>33.277091198708909</v>
      </c>
      <c r="I28" s="57">
        <f t="shared" si="1"/>
        <v>50.811239733981417</v>
      </c>
      <c r="J28" s="57">
        <f t="shared" si="1"/>
        <v>2.7295043431488955</v>
      </c>
      <c r="K28" s="57">
        <f t="shared" si="1"/>
        <v>9.0895738405169652E-2</v>
      </c>
      <c r="L28" s="57">
        <f t="shared" si="1"/>
        <v>3.6716077210574807</v>
      </c>
      <c r="M28" s="57">
        <f t="shared" si="1"/>
        <v>0</v>
      </c>
      <c r="N28" s="57">
        <f t="shared" si="1"/>
        <v>27.665141362445009</v>
      </c>
      <c r="O28" s="57">
        <f t="shared" si="1"/>
        <v>8.6197477178751952E-2</v>
      </c>
      <c r="P28" s="57">
        <f t="shared" si="1"/>
        <v>9.6763665820969074</v>
      </c>
      <c r="Q28" s="58">
        <f t="shared" si="1"/>
        <v>139.44382612235839</v>
      </c>
      <c r="S28" s="109"/>
      <c r="T28" s="109"/>
      <c r="U28" s="109"/>
      <c r="V28" s="109"/>
      <c r="W28" s="109"/>
      <c r="X28" s="109"/>
      <c r="Y28" s="109"/>
      <c r="Z28" s="109"/>
      <c r="AA28" s="109"/>
      <c r="AB28" s="109"/>
      <c r="AC28" s="109"/>
      <c r="AD28" s="109"/>
      <c r="AE28" s="109"/>
      <c r="AF28" s="109"/>
      <c r="AG28" s="109"/>
    </row>
    <row r="29" spans="2:33" s="16" customFormat="1">
      <c r="S29" s="109"/>
      <c r="T29" s="109"/>
      <c r="U29" s="109"/>
      <c r="V29" s="109"/>
      <c r="W29" s="109"/>
      <c r="X29" s="109"/>
      <c r="Y29" s="109"/>
      <c r="Z29" s="109"/>
      <c r="AA29" s="109"/>
      <c r="AB29" s="109"/>
      <c r="AC29" s="109"/>
      <c r="AD29" s="109"/>
      <c r="AE29" s="109"/>
      <c r="AF29" s="109"/>
      <c r="AG29" s="109"/>
    </row>
    <row r="30" spans="2:33" s="16" customFormat="1">
      <c r="S30" s="109"/>
      <c r="T30" s="109"/>
      <c r="U30" s="109"/>
      <c r="V30" s="109"/>
      <c r="W30" s="109"/>
      <c r="X30" s="109"/>
      <c r="Y30" s="109"/>
      <c r="Z30" s="109"/>
      <c r="AA30" s="109"/>
      <c r="AB30" s="109"/>
      <c r="AC30" s="109"/>
      <c r="AD30" s="109"/>
      <c r="AE30" s="109"/>
      <c r="AF30" s="109"/>
      <c r="AG30" s="109"/>
    </row>
    <row r="31" spans="2:33" s="16" customFormat="1">
      <c r="C31" s="16" t="s">
        <v>151</v>
      </c>
      <c r="S31" s="109" t="s">
        <v>299</v>
      </c>
      <c r="T31" s="109"/>
      <c r="U31" s="109"/>
      <c r="V31" s="109"/>
      <c r="W31" s="109"/>
      <c r="X31" s="109"/>
      <c r="Y31" s="109"/>
      <c r="Z31" s="109"/>
      <c r="AA31" s="109"/>
      <c r="AB31" s="109"/>
      <c r="AC31" s="109"/>
      <c r="AD31" s="109"/>
      <c r="AE31" s="109"/>
      <c r="AF31" s="109"/>
      <c r="AG31" s="109"/>
    </row>
    <row r="32" spans="2:33" ht="15.75" customHeight="1">
      <c r="C32" s="45" t="s">
        <v>109</v>
      </c>
      <c r="D32" s="17" t="s">
        <v>78</v>
      </c>
      <c r="E32" s="18" t="s">
        <v>79</v>
      </c>
      <c r="F32" s="18" t="s">
        <v>80</v>
      </c>
      <c r="G32" s="6" t="s">
        <v>81</v>
      </c>
      <c r="H32" s="19" t="s">
        <v>82</v>
      </c>
      <c r="I32" s="6" t="s">
        <v>57</v>
      </c>
      <c r="J32" s="19" t="s">
        <v>83</v>
      </c>
      <c r="K32" s="18" t="s">
        <v>84</v>
      </c>
      <c r="L32" s="19" t="s">
        <v>71</v>
      </c>
      <c r="M32" s="20" t="s">
        <v>43</v>
      </c>
      <c r="N32" s="19" t="s">
        <v>85</v>
      </c>
      <c r="O32" s="18" t="s">
        <v>86</v>
      </c>
      <c r="P32" s="18" t="s">
        <v>87</v>
      </c>
      <c r="Q32" s="4" t="s">
        <v>88</v>
      </c>
      <c r="S32" s="108" t="s">
        <v>109</v>
      </c>
      <c r="T32" s="107" t="s">
        <v>78</v>
      </c>
      <c r="U32" s="106" t="s">
        <v>79</v>
      </c>
      <c r="V32" s="106" t="s">
        <v>80</v>
      </c>
      <c r="W32" s="105" t="s">
        <v>81</v>
      </c>
      <c r="X32" s="104" t="s">
        <v>82</v>
      </c>
      <c r="Y32" s="105" t="s">
        <v>57</v>
      </c>
      <c r="Z32" s="104" t="s">
        <v>83</v>
      </c>
      <c r="AA32" s="106" t="s">
        <v>84</v>
      </c>
      <c r="AB32" s="104" t="s">
        <v>71</v>
      </c>
      <c r="AC32" s="103" t="s">
        <v>43</v>
      </c>
      <c r="AD32" s="104" t="s">
        <v>85</v>
      </c>
      <c r="AE32" s="106" t="s">
        <v>86</v>
      </c>
      <c r="AF32" s="106" t="s">
        <v>87</v>
      </c>
      <c r="AG32" s="108" t="s">
        <v>88</v>
      </c>
    </row>
    <row r="33" spans="3:33">
      <c r="C33" s="46"/>
      <c r="D33" s="50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4"/>
      <c r="S33" s="102"/>
      <c r="T33" s="101"/>
      <c r="U33" s="100"/>
      <c r="V33" s="100"/>
      <c r="W33" s="100"/>
      <c r="X33" s="100"/>
      <c r="Y33" s="100"/>
      <c r="Z33" s="100"/>
      <c r="AA33" s="100"/>
      <c r="AB33" s="100"/>
      <c r="AC33" s="100"/>
      <c r="AD33" s="100"/>
      <c r="AE33" s="100"/>
      <c r="AF33" s="100"/>
      <c r="AG33" s="99"/>
    </row>
    <row r="34" spans="3:33">
      <c r="C34" s="44" t="s">
        <v>47</v>
      </c>
      <c r="D34" s="51">
        <v>0</v>
      </c>
      <c r="E34" s="36">
        <v>7.3481929824561414</v>
      </c>
      <c r="F34" s="36">
        <v>0</v>
      </c>
      <c r="G34" s="36">
        <v>1680.8780635657715</v>
      </c>
      <c r="H34" s="36">
        <v>22796.671644149887</v>
      </c>
      <c r="I34" s="36">
        <v>9784.3770205965029</v>
      </c>
      <c r="J34" s="36">
        <v>2323.2179110622387</v>
      </c>
      <c r="K34" s="36">
        <v>731.78960232758595</v>
      </c>
      <c r="L34" s="36">
        <v>67.994451089265837</v>
      </c>
      <c r="M34" s="36">
        <v>1631.7636539999996</v>
      </c>
      <c r="N34" s="36">
        <v>3844.6755504109419</v>
      </c>
      <c r="O34" s="36">
        <v>0</v>
      </c>
      <c r="P34" s="36">
        <v>0</v>
      </c>
      <c r="Q34" s="37">
        <v>42868.716090184644</v>
      </c>
      <c r="S34" s="98" t="s">
        <v>47</v>
      </c>
      <c r="T34" s="97"/>
      <c r="U34" s="96"/>
      <c r="V34" s="96"/>
      <c r="W34" s="96"/>
      <c r="X34" s="96"/>
      <c r="Y34" s="96"/>
      <c r="Z34" s="96"/>
      <c r="AA34" s="96"/>
      <c r="AB34" s="96"/>
      <c r="AC34" s="96"/>
      <c r="AD34" s="96"/>
      <c r="AE34" s="96"/>
      <c r="AF34" s="96"/>
      <c r="AG34" s="95"/>
    </row>
    <row r="35" spans="3:33">
      <c r="C35" s="47" t="s">
        <v>110</v>
      </c>
      <c r="D35" s="52"/>
      <c r="E35" s="38">
        <v>7.3481929824561414</v>
      </c>
      <c r="F35" s="38"/>
      <c r="G35" s="38"/>
      <c r="H35" s="38">
        <v>5234.9647069182101</v>
      </c>
      <c r="I35" s="38">
        <v>7091.2887980399382</v>
      </c>
      <c r="J35" s="38"/>
      <c r="K35" s="38"/>
      <c r="L35" s="38"/>
      <c r="M35" s="38"/>
      <c r="N35" s="38">
        <v>2200.187301493922</v>
      </c>
      <c r="O35" s="38"/>
      <c r="P35" s="38"/>
      <c r="Q35" s="39">
        <v>14533.788999434528</v>
      </c>
      <c r="S35" s="94"/>
      <c r="T35" s="111">
        <v>0.5</v>
      </c>
      <c r="U35" s="111">
        <v>0.5</v>
      </c>
      <c r="V35" s="111">
        <v>0.5</v>
      </c>
      <c r="W35" s="111">
        <v>0.5</v>
      </c>
      <c r="X35" s="111">
        <v>0.5</v>
      </c>
      <c r="Y35" s="111">
        <v>0.5</v>
      </c>
      <c r="Z35" s="111">
        <v>0.5</v>
      </c>
      <c r="AA35" s="111">
        <v>0.5</v>
      </c>
      <c r="AB35" s="111">
        <v>0.5</v>
      </c>
      <c r="AC35" s="111">
        <v>0.5</v>
      </c>
      <c r="AD35" s="111">
        <v>0.5</v>
      </c>
      <c r="AE35" s="111">
        <v>0.5</v>
      </c>
      <c r="AF35" s="111">
        <v>0.5</v>
      </c>
      <c r="AG35" s="92"/>
    </row>
    <row r="36" spans="3:33">
      <c r="C36" s="48" t="s">
        <v>111</v>
      </c>
      <c r="D36" s="52"/>
      <c r="E36" s="38"/>
      <c r="F36" s="38"/>
      <c r="G36" s="38"/>
      <c r="H36" s="38">
        <v>2902.9715502303115</v>
      </c>
      <c r="I36" s="38">
        <v>182.4127173313824</v>
      </c>
      <c r="J36" s="38">
        <v>2323.2179110622387</v>
      </c>
      <c r="K36" s="38"/>
      <c r="L36" s="38"/>
      <c r="M36" s="38"/>
      <c r="N36" s="38">
        <v>203.55389247107496</v>
      </c>
      <c r="O36" s="38"/>
      <c r="P36" s="38"/>
      <c r="Q36" s="39">
        <v>5612.1560710950071</v>
      </c>
      <c r="S36" s="91"/>
      <c r="T36" s="111">
        <v>0.5</v>
      </c>
      <c r="U36" s="111">
        <v>0.5</v>
      </c>
      <c r="V36" s="111">
        <v>0.5</v>
      </c>
      <c r="W36" s="111">
        <v>0.5</v>
      </c>
      <c r="X36" s="111">
        <v>0.5</v>
      </c>
      <c r="Y36" s="111">
        <v>0.5</v>
      </c>
      <c r="Z36" s="111">
        <v>0.5</v>
      </c>
      <c r="AA36" s="111">
        <v>0.5</v>
      </c>
      <c r="AB36" s="111">
        <v>0.5</v>
      </c>
      <c r="AC36" s="111">
        <v>0.5</v>
      </c>
      <c r="AD36" s="111">
        <v>0.5</v>
      </c>
      <c r="AE36" s="111">
        <v>0.5</v>
      </c>
      <c r="AF36" s="111">
        <v>0.5</v>
      </c>
      <c r="AG36" s="92"/>
    </row>
    <row r="37" spans="3:33">
      <c r="C37" s="48" t="s">
        <v>112</v>
      </c>
      <c r="D37" s="52"/>
      <c r="E37" s="38"/>
      <c r="F37" s="38"/>
      <c r="G37" s="38">
        <v>0.64772262184121387</v>
      </c>
      <c r="H37" s="38">
        <v>2864.0065931190152</v>
      </c>
      <c r="I37" s="38">
        <v>641.45471368725839</v>
      </c>
      <c r="J37" s="38"/>
      <c r="K37" s="38"/>
      <c r="L37" s="38"/>
      <c r="M37" s="38">
        <v>9.6740000000000003E-3</v>
      </c>
      <c r="N37" s="38">
        <v>74.529936007796309</v>
      </c>
      <c r="O37" s="38"/>
      <c r="P37" s="38"/>
      <c r="Q37" s="39">
        <v>3580.6486394359108</v>
      </c>
      <c r="S37" s="91"/>
      <c r="T37" s="111">
        <v>0.5</v>
      </c>
      <c r="U37" s="111">
        <v>0.5</v>
      </c>
      <c r="V37" s="111">
        <v>0.5</v>
      </c>
      <c r="W37" s="111">
        <v>0.5</v>
      </c>
      <c r="X37" s="111">
        <v>0.5</v>
      </c>
      <c r="Y37" s="111">
        <v>0.5</v>
      </c>
      <c r="Z37" s="111">
        <v>0.5</v>
      </c>
      <c r="AA37" s="111">
        <v>0.5</v>
      </c>
      <c r="AB37" s="111">
        <v>0.5</v>
      </c>
      <c r="AC37" s="111">
        <v>0.5</v>
      </c>
      <c r="AD37" s="111">
        <v>0.5</v>
      </c>
      <c r="AE37" s="111">
        <v>0.5</v>
      </c>
      <c r="AF37" s="111">
        <v>0.5</v>
      </c>
      <c r="AG37" s="92"/>
    </row>
    <row r="38" spans="3:33">
      <c r="C38" s="48" t="s">
        <v>113</v>
      </c>
      <c r="D38" s="52"/>
      <c r="E38" s="38"/>
      <c r="F38" s="38"/>
      <c r="G38" s="38">
        <v>1680.2303409439303</v>
      </c>
      <c r="H38" s="38">
        <v>223.31056984687348</v>
      </c>
      <c r="I38" s="38">
        <v>33.769723489333728</v>
      </c>
      <c r="J38" s="38"/>
      <c r="K38" s="38">
        <v>527.18543656882525</v>
      </c>
      <c r="L38" s="38"/>
      <c r="M38" s="38">
        <v>1631.7539799999997</v>
      </c>
      <c r="N38" s="38"/>
      <c r="O38" s="38"/>
      <c r="P38" s="38"/>
      <c r="Q38" s="39">
        <v>4096.250050848962</v>
      </c>
      <c r="S38" s="91"/>
      <c r="T38" s="111">
        <v>0.5</v>
      </c>
      <c r="U38" s="111">
        <v>0.5</v>
      </c>
      <c r="V38" s="111">
        <v>0.5</v>
      </c>
      <c r="W38" s="111">
        <v>0.5</v>
      </c>
      <c r="X38" s="111">
        <v>0.5</v>
      </c>
      <c r="Y38" s="111">
        <v>0.5</v>
      </c>
      <c r="Z38" s="111">
        <v>0.5</v>
      </c>
      <c r="AA38" s="111">
        <v>0.5</v>
      </c>
      <c r="AB38" s="111">
        <v>0.5</v>
      </c>
      <c r="AC38" s="111">
        <v>0.5</v>
      </c>
      <c r="AD38" s="111">
        <v>0.5</v>
      </c>
      <c r="AE38" s="111">
        <v>0.5</v>
      </c>
      <c r="AF38" s="111">
        <v>0.5</v>
      </c>
      <c r="AG38" s="92"/>
    </row>
    <row r="39" spans="3:33">
      <c r="C39" s="48" t="s">
        <v>114</v>
      </c>
      <c r="D39" s="52"/>
      <c r="E39" s="38"/>
      <c r="F39" s="38"/>
      <c r="G39" s="38"/>
      <c r="H39" s="38">
        <v>11571.418224035475</v>
      </c>
      <c r="I39" s="38">
        <v>1835.4510680485901</v>
      </c>
      <c r="J39" s="38"/>
      <c r="K39" s="38">
        <v>204.60416575876064</v>
      </c>
      <c r="L39" s="38">
        <v>67.994451089265837</v>
      </c>
      <c r="M39" s="38"/>
      <c r="N39" s="38">
        <v>1366.4044204381489</v>
      </c>
      <c r="O39" s="38"/>
      <c r="P39" s="38"/>
      <c r="Q39" s="39">
        <v>15045.872329370242</v>
      </c>
      <c r="S39" s="91"/>
      <c r="T39" s="111">
        <v>0.5</v>
      </c>
      <c r="U39" s="111">
        <v>0.5</v>
      </c>
      <c r="V39" s="111">
        <v>0.5</v>
      </c>
      <c r="W39" s="111">
        <v>0.5</v>
      </c>
      <c r="X39" s="111">
        <v>0.5</v>
      </c>
      <c r="Y39" s="111">
        <v>0.5</v>
      </c>
      <c r="Z39" s="111">
        <v>0.5</v>
      </c>
      <c r="AA39" s="111">
        <v>0.5</v>
      </c>
      <c r="AB39" s="111">
        <v>0.5</v>
      </c>
      <c r="AC39" s="111">
        <v>0.5</v>
      </c>
      <c r="AD39" s="111">
        <v>0.5</v>
      </c>
      <c r="AE39" s="111">
        <v>0.5</v>
      </c>
      <c r="AF39" s="111">
        <v>0.5</v>
      </c>
      <c r="AG39" s="92"/>
    </row>
    <row r="40" spans="3:33">
      <c r="C40" s="25" t="s">
        <v>115</v>
      </c>
      <c r="D40" s="51">
        <v>0</v>
      </c>
      <c r="E40" s="36">
        <v>280</v>
      </c>
      <c r="F40" s="36">
        <v>0</v>
      </c>
      <c r="G40" s="36">
        <v>1128.7058298240188</v>
      </c>
      <c r="H40" s="36">
        <v>18898.855529525878</v>
      </c>
      <c r="I40" s="36">
        <v>33673.329707686709</v>
      </c>
      <c r="J40" s="36">
        <v>4.6744072035876831</v>
      </c>
      <c r="K40" s="36">
        <v>2251.7422866074448</v>
      </c>
      <c r="L40" s="36">
        <v>1253.8726437373889</v>
      </c>
      <c r="M40" s="36">
        <v>8714.255124460502</v>
      </c>
      <c r="N40" s="36">
        <v>17028.203314148312</v>
      </c>
      <c r="O40" s="36">
        <v>0</v>
      </c>
      <c r="P40" s="36">
        <v>0</v>
      </c>
      <c r="Q40" s="37">
        <v>83233.638843193839</v>
      </c>
      <c r="S40" s="90" t="s">
        <v>115</v>
      </c>
      <c r="T40" s="97"/>
      <c r="U40" s="96"/>
      <c r="V40" s="96"/>
      <c r="W40" s="96"/>
      <c r="X40" s="96"/>
      <c r="Y40" s="96"/>
      <c r="Z40" s="96"/>
      <c r="AA40" s="96"/>
      <c r="AB40" s="96"/>
      <c r="AC40" s="96"/>
      <c r="AD40" s="96"/>
      <c r="AE40" s="96"/>
      <c r="AF40" s="96"/>
      <c r="AG40" s="95"/>
    </row>
    <row r="41" spans="3:33">
      <c r="C41" s="48" t="s">
        <v>116</v>
      </c>
      <c r="D41" s="52"/>
      <c r="E41" s="38"/>
      <c r="F41" s="38"/>
      <c r="G41" s="38">
        <v>10.258235429630346</v>
      </c>
      <c r="H41" s="38">
        <v>324.6865004369609</v>
      </c>
      <c r="I41" s="38">
        <v>3038.8157220903909</v>
      </c>
      <c r="J41" s="38">
        <v>0.62127059054227174</v>
      </c>
      <c r="K41" s="38">
        <v>366.88619401309381</v>
      </c>
      <c r="L41" s="38">
        <v>230.95187464911294</v>
      </c>
      <c r="M41" s="38">
        <v>702.91834113761286</v>
      </c>
      <c r="N41" s="38">
        <v>685.88206725173313</v>
      </c>
      <c r="O41" s="38"/>
      <c r="P41" s="38"/>
      <c r="Q41" s="39">
        <v>5361.0202055990767</v>
      </c>
      <c r="S41" s="91"/>
      <c r="T41" s="111">
        <v>0.5</v>
      </c>
      <c r="U41" s="111">
        <v>0.5</v>
      </c>
      <c r="V41" s="111">
        <v>0.5</v>
      </c>
      <c r="W41" s="111">
        <v>0.5</v>
      </c>
      <c r="X41" s="111">
        <v>0.5</v>
      </c>
      <c r="Y41" s="111">
        <v>0.5</v>
      </c>
      <c r="Z41" s="111">
        <v>0.5</v>
      </c>
      <c r="AA41" s="111">
        <v>0.5</v>
      </c>
      <c r="AB41" s="111">
        <v>0.5</v>
      </c>
      <c r="AC41" s="111">
        <v>0.5</v>
      </c>
      <c r="AD41" s="111">
        <v>0.5</v>
      </c>
      <c r="AE41" s="111">
        <v>0.5</v>
      </c>
      <c r="AF41" s="111">
        <v>0.5</v>
      </c>
      <c r="AG41" s="92"/>
    </row>
    <row r="42" spans="3:33">
      <c r="C42" s="48" t="s">
        <v>117</v>
      </c>
      <c r="D42" s="52"/>
      <c r="E42" s="38"/>
      <c r="F42" s="38"/>
      <c r="G42" s="38">
        <v>36.67147040854082</v>
      </c>
      <c r="H42" s="38">
        <v>1701.9263773071889</v>
      </c>
      <c r="I42" s="38">
        <v>2091.2729403587473</v>
      </c>
      <c r="J42" s="38">
        <v>0.165513929905623</v>
      </c>
      <c r="K42" s="38">
        <v>1695.7098916299913</v>
      </c>
      <c r="L42" s="38"/>
      <c r="M42" s="38">
        <v>343.71566502721805</v>
      </c>
      <c r="N42" s="38">
        <v>1936.363458626905</v>
      </c>
      <c r="O42" s="38"/>
      <c r="P42" s="38"/>
      <c r="Q42" s="39">
        <v>7805.8253172884961</v>
      </c>
      <c r="S42" s="91"/>
      <c r="T42" s="111">
        <v>0.5</v>
      </c>
      <c r="U42" s="111">
        <v>0.5</v>
      </c>
      <c r="V42" s="111">
        <v>0.5</v>
      </c>
      <c r="W42" s="111">
        <v>0.5</v>
      </c>
      <c r="X42" s="111">
        <v>0.5</v>
      </c>
      <c r="Y42" s="111">
        <v>0.5</v>
      </c>
      <c r="Z42" s="111">
        <v>0.5</v>
      </c>
      <c r="AA42" s="111">
        <v>0.5</v>
      </c>
      <c r="AB42" s="111">
        <v>0.5</v>
      </c>
      <c r="AC42" s="111">
        <v>0.5</v>
      </c>
      <c r="AD42" s="111">
        <v>0.5</v>
      </c>
      <c r="AE42" s="111">
        <v>0.5</v>
      </c>
      <c r="AF42" s="111">
        <v>0.5</v>
      </c>
      <c r="AG42" s="92"/>
    </row>
    <row r="43" spans="3:33">
      <c r="C43" s="48" t="s">
        <v>118</v>
      </c>
      <c r="D43" s="52"/>
      <c r="E43" s="38"/>
      <c r="F43" s="38"/>
      <c r="G43" s="38"/>
      <c r="H43" s="38">
        <v>696.33883884588329</v>
      </c>
      <c r="I43" s="38">
        <v>78.991729945930729</v>
      </c>
      <c r="J43" s="38"/>
      <c r="K43" s="38"/>
      <c r="L43" s="38"/>
      <c r="M43" s="38"/>
      <c r="N43" s="38">
        <v>737.16655213445449</v>
      </c>
      <c r="O43" s="38"/>
      <c r="P43" s="38"/>
      <c r="Q43" s="39">
        <v>1512.4971209262685</v>
      </c>
      <c r="S43" s="91"/>
      <c r="T43" s="111">
        <v>0.5</v>
      </c>
      <c r="U43" s="111">
        <v>0.5</v>
      </c>
      <c r="V43" s="111">
        <v>0.5</v>
      </c>
      <c r="W43" s="111">
        <v>0.5</v>
      </c>
      <c r="X43" s="111">
        <v>0.5</v>
      </c>
      <c r="Y43" s="111">
        <v>0.5</v>
      </c>
      <c r="Z43" s="111">
        <v>0.5</v>
      </c>
      <c r="AA43" s="111">
        <v>0.5</v>
      </c>
      <c r="AB43" s="111">
        <v>0.5</v>
      </c>
      <c r="AC43" s="111">
        <v>0.5</v>
      </c>
      <c r="AD43" s="111">
        <v>0.5</v>
      </c>
      <c r="AE43" s="111">
        <v>0.5</v>
      </c>
      <c r="AF43" s="111">
        <v>0.5</v>
      </c>
      <c r="AG43" s="92"/>
    </row>
    <row r="44" spans="3:33">
      <c r="C44" s="48" t="s">
        <v>119</v>
      </c>
      <c r="D44" s="52"/>
      <c r="E44" s="38"/>
      <c r="F44" s="38"/>
      <c r="G44" s="38">
        <v>7.6757245819368372</v>
      </c>
      <c r="H44" s="38">
        <v>64.420542955274271</v>
      </c>
      <c r="I44" s="38">
        <v>720.6725211150449</v>
      </c>
      <c r="J44" s="38">
        <v>4.7366042539739875E-2</v>
      </c>
      <c r="K44" s="38"/>
      <c r="L44" s="38"/>
      <c r="M44" s="38">
        <v>202.11045709724584</v>
      </c>
      <c r="N44" s="38">
        <v>103.83170615008913</v>
      </c>
      <c r="O44" s="38"/>
      <c r="P44" s="38"/>
      <c r="Q44" s="39">
        <v>1098.7583179421306</v>
      </c>
      <c r="S44" s="91"/>
      <c r="T44" s="111">
        <v>0.5</v>
      </c>
      <c r="U44" s="111">
        <v>0.5</v>
      </c>
      <c r="V44" s="111">
        <v>0.5</v>
      </c>
      <c r="W44" s="111">
        <v>0.5</v>
      </c>
      <c r="X44" s="111">
        <v>0.5</v>
      </c>
      <c r="Y44" s="111">
        <v>0.5</v>
      </c>
      <c r="Z44" s="111">
        <v>0.5</v>
      </c>
      <c r="AA44" s="111">
        <v>0.5</v>
      </c>
      <c r="AB44" s="111">
        <v>0.5</v>
      </c>
      <c r="AC44" s="111">
        <v>0.5</v>
      </c>
      <c r="AD44" s="111">
        <v>0.5</v>
      </c>
      <c r="AE44" s="111">
        <v>0.5</v>
      </c>
      <c r="AF44" s="111">
        <v>0.5</v>
      </c>
      <c r="AG44" s="92"/>
    </row>
    <row r="45" spans="3:33">
      <c r="C45" s="48" t="s">
        <v>120</v>
      </c>
      <c r="D45" s="52"/>
      <c r="E45" s="38"/>
      <c r="F45" s="38"/>
      <c r="G45" s="38">
        <v>151.62888451232729</v>
      </c>
      <c r="H45" s="38">
        <v>1149.7576114303461</v>
      </c>
      <c r="I45" s="38">
        <v>389.61032755904421</v>
      </c>
      <c r="J45" s="38">
        <v>2.5587471205329537</v>
      </c>
      <c r="K45" s="38"/>
      <c r="L45" s="38"/>
      <c r="M45" s="38">
        <v>117.99221640243718</v>
      </c>
      <c r="N45" s="38">
        <v>1095.7877106941437</v>
      </c>
      <c r="O45" s="38"/>
      <c r="P45" s="38"/>
      <c r="Q45" s="39">
        <v>2907.335497718831</v>
      </c>
      <c r="S45" s="91"/>
      <c r="T45" s="111">
        <v>0.5</v>
      </c>
      <c r="U45" s="111">
        <v>0.5</v>
      </c>
      <c r="V45" s="111">
        <v>0.5</v>
      </c>
      <c r="W45" s="111">
        <v>0.5</v>
      </c>
      <c r="X45" s="111">
        <v>0.5</v>
      </c>
      <c r="Y45" s="111">
        <v>0.5</v>
      </c>
      <c r="Z45" s="111">
        <v>0.5</v>
      </c>
      <c r="AA45" s="111">
        <v>0.5</v>
      </c>
      <c r="AB45" s="111">
        <v>0.5</v>
      </c>
      <c r="AC45" s="111">
        <v>0.5</v>
      </c>
      <c r="AD45" s="111">
        <v>0.5</v>
      </c>
      <c r="AE45" s="111">
        <v>0.5</v>
      </c>
      <c r="AF45" s="111">
        <v>0.5</v>
      </c>
      <c r="AG45" s="92"/>
    </row>
    <row r="46" spans="3:33">
      <c r="C46" s="48" t="s">
        <v>121</v>
      </c>
      <c r="D46" s="52"/>
      <c r="E46" s="38"/>
      <c r="F46" s="38"/>
      <c r="G46" s="38">
        <v>17.69764657759767</v>
      </c>
      <c r="H46" s="38">
        <v>248.19486903754483</v>
      </c>
      <c r="I46" s="38">
        <v>1670.1537411347635</v>
      </c>
      <c r="J46" s="38">
        <v>0.1163764596590173</v>
      </c>
      <c r="K46" s="38">
        <v>27.079540839138538</v>
      </c>
      <c r="L46" s="38"/>
      <c r="M46" s="38">
        <v>1560.7123544347305</v>
      </c>
      <c r="N46" s="38">
        <v>165.27071547685171</v>
      </c>
      <c r="O46" s="38"/>
      <c r="P46" s="38"/>
      <c r="Q46" s="39">
        <v>3689.2252439602858</v>
      </c>
      <c r="S46" s="91"/>
      <c r="T46" s="111">
        <v>0.5</v>
      </c>
      <c r="U46" s="111">
        <v>0.5</v>
      </c>
      <c r="V46" s="111">
        <v>0.5</v>
      </c>
      <c r="W46" s="111">
        <v>0.5</v>
      </c>
      <c r="X46" s="111">
        <v>0.5</v>
      </c>
      <c r="Y46" s="111">
        <v>0.5</v>
      </c>
      <c r="Z46" s="111">
        <v>0.5</v>
      </c>
      <c r="AA46" s="111">
        <v>0.5</v>
      </c>
      <c r="AB46" s="111">
        <v>0.5</v>
      </c>
      <c r="AC46" s="111">
        <v>0.5</v>
      </c>
      <c r="AD46" s="111">
        <v>0.5</v>
      </c>
      <c r="AE46" s="111">
        <v>0.5</v>
      </c>
      <c r="AF46" s="111">
        <v>0.5</v>
      </c>
      <c r="AG46" s="92"/>
    </row>
    <row r="47" spans="3:33">
      <c r="C47" s="48" t="s">
        <v>122</v>
      </c>
      <c r="D47" s="52"/>
      <c r="E47" s="38"/>
      <c r="F47" s="38"/>
      <c r="G47" s="38">
        <v>10.650218168214757</v>
      </c>
      <c r="H47" s="38">
        <v>243.69130960100972</v>
      </c>
      <c r="I47" s="38">
        <v>991.27629250702967</v>
      </c>
      <c r="J47" s="38">
        <v>5.6303272972247312E-2</v>
      </c>
      <c r="K47" s="38">
        <v>9.2677689446474556</v>
      </c>
      <c r="L47" s="38"/>
      <c r="M47" s="38">
        <v>1031.7931718546311</v>
      </c>
      <c r="N47" s="38">
        <v>390.34371398382996</v>
      </c>
      <c r="O47" s="38"/>
      <c r="P47" s="38"/>
      <c r="Q47" s="39">
        <v>2677.0787783323349</v>
      </c>
      <c r="S47" s="91"/>
      <c r="T47" s="111">
        <v>0.5</v>
      </c>
      <c r="U47" s="111">
        <v>0.5</v>
      </c>
      <c r="V47" s="111">
        <v>0.5</v>
      </c>
      <c r="W47" s="111">
        <v>0.5</v>
      </c>
      <c r="X47" s="111">
        <v>0.5</v>
      </c>
      <c r="Y47" s="111">
        <v>0.5</v>
      </c>
      <c r="Z47" s="111">
        <v>0.5</v>
      </c>
      <c r="AA47" s="111">
        <v>0.5</v>
      </c>
      <c r="AB47" s="111">
        <v>0.5</v>
      </c>
      <c r="AC47" s="111">
        <v>0.5</v>
      </c>
      <c r="AD47" s="111">
        <v>0.5</v>
      </c>
      <c r="AE47" s="111">
        <v>0.5</v>
      </c>
      <c r="AF47" s="111">
        <v>0.5</v>
      </c>
      <c r="AG47" s="92"/>
    </row>
    <row r="48" spans="3:33">
      <c r="C48" s="48" t="s">
        <v>123</v>
      </c>
      <c r="D48" s="52"/>
      <c r="E48" s="38"/>
      <c r="F48" s="38"/>
      <c r="G48" s="38">
        <v>39.233887236437646</v>
      </c>
      <c r="H48" s="38">
        <v>6683.268199098613</v>
      </c>
      <c r="I48" s="38">
        <v>6160.4345549287718</v>
      </c>
      <c r="J48" s="38">
        <v>0.94776683102057058</v>
      </c>
      <c r="K48" s="38">
        <v>73.687953224460301</v>
      </c>
      <c r="L48" s="38"/>
      <c r="M48" s="38">
        <v>718.02144902938971</v>
      </c>
      <c r="N48" s="38">
        <v>6477.6682500072711</v>
      </c>
      <c r="O48" s="38"/>
      <c r="P48" s="38"/>
      <c r="Q48" s="39">
        <v>20153.262060355963</v>
      </c>
      <c r="S48" s="91"/>
      <c r="T48" s="111">
        <v>0.5</v>
      </c>
      <c r="U48" s="111">
        <v>0.5</v>
      </c>
      <c r="V48" s="111">
        <v>0.5</v>
      </c>
      <c r="W48" s="111">
        <v>0.5</v>
      </c>
      <c r="X48" s="111">
        <v>0.5</v>
      </c>
      <c r="Y48" s="111">
        <v>0.5</v>
      </c>
      <c r="Z48" s="111">
        <v>0.5</v>
      </c>
      <c r="AA48" s="111">
        <v>0.5</v>
      </c>
      <c r="AB48" s="111">
        <v>0.5</v>
      </c>
      <c r="AC48" s="111">
        <v>0.5</v>
      </c>
      <c r="AD48" s="111">
        <v>0.5</v>
      </c>
      <c r="AE48" s="111">
        <v>0.5</v>
      </c>
      <c r="AF48" s="111">
        <v>0.5</v>
      </c>
      <c r="AG48" s="92"/>
    </row>
    <row r="49" spans="3:33">
      <c r="C49" s="48" t="s">
        <v>124</v>
      </c>
      <c r="D49" s="52"/>
      <c r="E49" s="38"/>
      <c r="F49" s="38"/>
      <c r="G49" s="38">
        <v>142.59674860053951</v>
      </c>
      <c r="H49" s="38">
        <v>295.38329319569033</v>
      </c>
      <c r="I49" s="38">
        <v>2305.1492953648112</v>
      </c>
      <c r="J49" s="38">
        <v>7.0875605397300132E-2</v>
      </c>
      <c r="K49" s="38">
        <v>79.110937956113659</v>
      </c>
      <c r="L49" s="38"/>
      <c r="M49" s="38">
        <v>2534.6750622376076</v>
      </c>
      <c r="N49" s="38">
        <v>555.03983826575586</v>
      </c>
      <c r="O49" s="38"/>
      <c r="P49" s="38"/>
      <c r="Q49" s="39">
        <v>5912.0260512259147</v>
      </c>
      <c r="S49" s="91"/>
      <c r="T49" s="111">
        <v>0.5</v>
      </c>
      <c r="U49" s="111">
        <v>0.5</v>
      </c>
      <c r="V49" s="111">
        <v>0.5</v>
      </c>
      <c r="W49" s="111">
        <v>0.5</v>
      </c>
      <c r="X49" s="111">
        <v>0.5</v>
      </c>
      <c r="Y49" s="111">
        <v>0.5</v>
      </c>
      <c r="Z49" s="111">
        <v>0.5</v>
      </c>
      <c r="AA49" s="111">
        <v>0.5</v>
      </c>
      <c r="AB49" s="111">
        <v>0.5</v>
      </c>
      <c r="AC49" s="111">
        <v>0.5</v>
      </c>
      <c r="AD49" s="111">
        <v>0.5</v>
      </c>
      <c r="AE49" s="111">
        <v>0.5</v>
      </c>
      <c r="AF49" s="111">
        <v>0.5</v>
      </c>
      <c r="AG49" s="92"/>
    </row>
    <row r="50" spans="3:33">
      <c r="C50" s="48" t="s">
        <v>125</v>
      </c>
      <c r="D50" s="52"/>
      <c r="E50" s="38"/>
      <c r="F50" s="38"/>
      <c r="G50" s="38"/>
      <c r="H50" s="38">
        <v>233.45871846216352</v>
      </c>
      <c r="I50" s="38">
        <v>2618.0532376113533</v>
      </c>
      <c r="J50" s="38"/>
      <c r="K50" s="38"/>
      <c r="L50" s="38">
        <v>11.057191364375891</v>
      </c>
      <c r="M50" s="38">
        <v>3.173990311035046</v>
      </c>
      <c r="N50" s="38">
        <v>553.04556041953151</v>
      </c>
      <c r="O50" s="38"/>
      <c r="P50" s="38"/>
      <c r="Q50" s="39">
        <v>3418.7886981684596</v>
      </c>
      <c r="S50" s="91"/>
      <c r="T50" s="111">
        <v>0.5</v>
      </c>
      <c r="U50" s="111">
        <v>0.5</v>
      </c>
      <c r="V50" s="111">
        <v>0.5</v>
      </c>
      <c r="W50" s="111">
        <v>0.5</v>
      </c>
      <c r="X50" s="111">
        <v>0.5</v>
      </c>
      <c r="Y50" s="111">
        <v>0.5</v>
      </c>
      <c r="Z50" s="111">
        <v>0.5</v>
      </c>
      <c r="AA50" s="111">
        <v>0.5</v>
      </c>
      <c r="AB50" s="111">
        <v>0.5</v>
      </c>
      <c r="AC50" s="111">
        <v>0.5</v>
      </c>
      <c r="AD50" s="111">
        <v>0.5</v>
      </c>
      <c r="AE50" s="111">
        <v>0.5</v>
      </c>
      <c r="AF50" s="111">
        <v>0.5</v>
      </c>
      <c r="AG50" s="92"/>
    </row>
    <row r="51" spans="3:33">
      <c r="C51" s="48" t="s">
        <v>126</v>
      </c>
      <c r="D51" s="52"/>
      <c r="E51" s="38">
        <v>280</v>
      </c>
      <c r="F51" s="38"/>
      <c r="G51" s="38">
        <v>64.7310894505231</v>
      </c>
      <c r="H51" s="38">
        <v>499.45274261394303</v>
      </c>
      <c r="I51" s="38">
        <v>1023.2845114153827</v>
      </c>
      <c r="J51" s="38"/>
      <c r="K51" s="38"/>
      <c r="L51" s="38"/>
      <c r="M51" s="38">
        <v>260.55118746882937</v>
      </c>
      <c r="N51" s="38">
        <v>479.91720458598218</v>
      </c>
      <c r="O51" s="38"/>
      <c r="P51" s="38"/>
      <c r="Q51" s="39">
        <v>2607.9367355346603</v>
      </c>
      <c r="S51" s="91"/>
      <c r="T51" s="111">
        <v>0.5</v>
      </c>
      <c r="U51" s="111">
        <v>0.5</v>
      </c>
      <c r="V51" s="111">
        <v>0.5</v>
      </c>
      <c r="W51" s="111">
        <v>0.5</v>
      </c>
      <c r="X51" s="111">
        <v>0.5</v>
      </c>
      <c r="Y51" s="111">
        <v>0.5</v>
      </c>
      <c r="Z51" s="111">
        <v>0.5</v>
      </c>
      <c r="AA51" s="111">
        <v>0.5</v>
      </c>
      <c r="AB51" s="111">
        <v>0.5</v>
      </c>
      <c r="AC51" s="111">
        <v>0.5</v>
      </c>
      <c r="AD51" s="111">
        <v>0.5</v>
      </c>
      <c r="AE51" s="111">
        <v>0.5</v>
      </c>
      <c r="AF51" s="111">
        <v>0.5</v>
      </c>
      <c r="AG51" s="92"/>
    </row>
    <row r="52" spans="3:33">
      <c r="C52" s="48" t="s">
        <v>127</v>
      </c>
      <c r="D52" s="52"/>
      <c r="E52" s="38"/>
      <c r="F52" s="38"/>
      <c r="G52" s="38"/>
      <c r="H52" s="38">
        <v>2200.2602725731977</v>
      </c>
      <c r="I52" s="38"/>
      <c r="J52" s="38"/>
      <c r="K52" s="38"/>
      <c r="L52" s="38"/>
      <c r="M52" s="38"/>
      <c r="N52" s="38">
        <v>17.592884131185151</v>
      </c>
      <c r="O52" s="38"/>
      <c r="P52" s="38"/>
      <c r="Q52" s="39">
        <v>2217.8531567043829</v>
      </c>
      <c r="S52" s="91"/>
      <c r="T52" s="111">
        <v>0.5</v>
      </c>
      <c r="U52" s="111">
        <v>0.5</v>
      </c>
      <c r="V52" s="111">
        <v>0.5</v>
      </c>
      <c r="W52" s="111">
        <v>0.5</v>
      </c>
      <c r="X52" s="111">
        <v>0.5</v>
      </c>
      <c r="Y52" s="111">
        <v>0.5</v>
      </c>
      <c r="Z52" s="111">
        <v>0.5</v>
      </c>
      <c r="AA52" s="111">
        <v>0.5</v>
      </c>
      <c r="AB52" s="111">
        <v>0.5</v>
      </c>
      <c r="AC52" s="111">
        <v>0.5</v>
      </c>
      <c r="AD52" s="111">
        <v>0.5</v>
      </c>
      <c r="AE52" s="111">
        <v>0.5</v>
      </c>
      <c r="AF52" s="111">
        <v>0.5</v>
      </c>
      <c r="AG52" s="92"/>
    </row>
    <row r="53" spans="3:33">
      <c r="C53" s="48" t="s">
        <v>128</v>
      </c>
      <c r="D53" s="52"/>
      <c r="E53" s="38"/>
      <c r="F53" s="38"/>
      <c r="G53" s="38">
        <v>46.435697489265607</v>
      </c>
      <c r="H53" s="38">
        <v>95.643446578673135</v>
      </c>
      <c r="I53" s="38">
        <v>6128.4782114872105</v>
      </c>
      <c r="J53" s="38">
        <v>1.141522364893786E-2</v>
      </c>
      <c r="K53" s="38"/>
      <c r="L53" s="38">
        <v>543.93402299839795</v>
      </c>
      <c r="M53" s="38">
        <v>612.70160319983438</v>
      </c>
      <c r="N53" s="38">
        <v>150.69835625158305</v>
      </c>
      <c r="O53" s="38"/>
      <c r="P53" s="38"/>
      <c r="Q53" s="39">
        <v>7577.9027532286145</v>
      </c>
      <c r="S53" s="91"/>
      <c r="T53" s="111">
        <v>0.5</v>
      </c>
      <c r="U53" s="111">
        <v>0.5</v>
      </c>
      <c r="V53" s="111">
        <v>0.5</v>
      </c>
      <c r="W53" s="111">
        <v>0.5</v>
      </c>
      <c r="X53" s="111">
        <v>0.5</v>
      </c>
      <c r="Y53" s="111">
        <v>0.5</v>
      </c>
      <c r="Z53" s="111">
        <v>0.5</v>
      </c>
      <c r="AA53" s="111">
        <v>0.5</v>
      </c>
      <c r="AB53" s="111">
        <v>0.5</v>
      </c>
      <c r="AC53" s="111">
        <v>0.5</v>
      </c>
      <c r="AD53" s="111">
        <v>0.5</v>
      </c>
      <c r="AE53" s="111">
        <v>0.5</v>
      </c>
      <c r="AF53" s="111">
        <v>0.5</v>
      </c>
      <c r="AG53" s="92"/>
    </row>
    <row r="54" spans="3:33">
      <c r="C54" s="48" t="s">
        <v>129</v>
      </c>
      <c r="D54" s="52"/>
      <c r="E54" s="38"/>
      <c r="F54" s="38"/>
      <c r="G54" s="38"/>
      <c r="H54" s="38"/>
      <c r="I54" s="38">
        <v>2434.6134385229848</v>
      </c>
      <c r="J54" s="38"/>
      <c r="K54" s="38"/>
      <c r="L54" s="38"/>
      <c r="M54" s="38"/>
      <c r="N54" s="38"/>
      <c r="O54" s="38"/>
      <c r="P54" s="38"/>
      <c r="Q54" s="39">
        <v>2434.6134385229848</v>
      </c>
      <c r="S54" s="91"/>
      <c r="T54" s="111">
        <v>0.5</v>
      </c>
      <c r="U54" s="111">
        <v>0.5</v>
      </c>
      <c r="V54" s="111">
        <v>0.5</v>
      </c>
      <c r="W54" s="111">
        <v>0.5</v>
      </c>
      <c r="X54" s="111">
        <v>0.5</v>
      </c>
      <c r="Y54" s="111">
        <v>0.5</v>
      </c>
      <c r="Z54" s="111">
        <v>0.5</v>
      </c>
      <c r="AA54" s="111">
        <v>0.5</v>
      </c>
      <c r="AB54" s="111">
        <v>0.5</v>
      </c>
      <c r="AC54" s="111">
        <v>0.5</v>
      </c>
      <c r="AD54" s="111">
        <v>0.5</v>
      </c>
      <c r="AE54" s="111">
        <v>0.5</v>
      </c>
      <c r="AF54" s="111">
        <v>0.5</v>
      </c>
      <c r="AG54" s="92"/>
    </row>
    <row r="55" spans="3:33">
      <c r="C55" s="48" t="s">
        <v>130</v>
      </c>
      <c r="D55" s="52"/>
      <c r="E55" s="38"/>
      <c r="F55" s="38"/>
      <c r="G55" s="38">
        <v>596.4213704349537</v>
      </c>
      <c r="H55" s="38">
        <v>2911.2880785654743</v>
      </c>
      <c r="I55" s="38">
        <v>3489.6968482963443</v>
      </c>
      <c r="J55" s="38">
        <v>7.0796868849123576E-2</v>
      </c>
      <c r="K55" s="38"/>
      <c r="L55" s="38">
        <v>465.42668038807147</v>
      </c>
      <c r="M55" s="38">
        <v>601.40493935477434</v>
      </c>
      <c r="N55" s="38">
        <v>3258.0490364546508</v>
      </c>
      <c r="O55" s="38"/>
      <c r="P55" s="38"/>
      <c r="Q55" s="39">
        <v>11322.357750363119</v>
      </c>
      <c r="S55" s="91"/>
      <c r="T55" s="111">
        <v>0.5</v>
      </c>
      <c r="U55" s="111">
        <v>0.5</v>
      </c>
      <c r="V55" s="111">
        <v>0.5</v>
      </c>
      <c r="W55" s="111">
        <v>0.5</v>
      </c>
      <c r="X55" s="111">
        <v>0.5</v>
      </c>
      <c r="Y55" s="111">
        <v>0.5</v>
      </c>
      <c r="Z55" s="111">
        <v>0.5</v>
      </c>
      <c r="AA55" s="111">
        <v>0.5</v>
      </c>
      <c r="AB55" s="111">
        <v>0.5</v>
      </c>
      <c r="AC55" s="111">
        <v>0.5</v>
      </c>
      <c r="AD55" s="111">
        <v>0.5</v>
      </c>
      <c r="AE55" s="111">
        <v>0.5</v>
      </c>
      <c r="AF55" s="111">
        <v>0.5</v>
      </c>
      <c r="AG55" s="92"/>
    </row>
    <row r="56" spans="3:33">
      <c r="C56" s="48" t="s">
        <v>131</v>
      </c>
      <c r="D56" s="52"/>
      <c r="E56" s="38"/>
      <c r="F56" s="38"/>
      <c r="G56" s="38">
        <v>4.7048569340515929</v>
      </c>
      <c r="H56" s="38">
        <v>1551.0847288239147</v>
      </c>
      <c r="I56" s="38">
        <v>532.82633534890135</v>
      </c>
      <c r="J56" s="38">
        <v>7.9752585198978078E-3</v>
      </c>
      <c r="K56" s="38"/>
      <c r="L56" s="38">
        <v>2.5028743374307134</v>
      </c>
      <c r="M56" s="38">
        <v>24.484686905156458</v>
      </c>
      <c r="N56" s="38">
        <v>421.54625971434683</v>
      </c>
      <c r="O56" s="38"/>
      <c r="P56" s="38"/>
      <c r="Q56" s="39">
        <v>2537.1577173223213</v>
      </c>
      <c r="S56" s="91"/>
      <c r="T56" s="111">
        <v>0.5</v>
      </c>
      <c r="U56" s="111">
        <v>0.5</v>
      </c>
      <c r="V56" s="111">
        <v>0.5</v>
      </c>
      <c r="W56" s="111">
        <v>0.5</v>
      </c>
      <c r="X56" s="111">
        <v>0.5</v>
      </c>
      <c r="Y56" s="111">
        <v>0.5</v>
      </c>
      <c r="Z56" s="111">
        <v>0.5</v>
      </c>
      <c r="AA56" s="111">
        <v>0.5</v>
      </c>
      <c r="AB56" s="111">
        <v>0.5</v>
      </c>
      <c r="AC56" s="111">
        <v>0.5</v>
      </c>
      <c r="AD56" s="111">
        <v>0.5</v>
      </c>
      <c r="AE56" s="111">
        <v>0.5</v>
      </c>
      <c r="AF56" s="111">
        <v>0.5</v>
      </c>
      <c r="AG56" s="92"/>
    </row>
    <row r="57" spans="3:33">
      <c r="C57" s="25" t="s">
        <v>132</v>
      </c>
      <c r="D57" s="51">
        <v>0</v>
      </c>
      <c r="E57" s="36">
        <v>0</v>
      </c>
      <c r="F57" s="36">
        <v>0</v>
      </c>
      <c r="G57" s="36">
        <v>367.28010479002569</v>
      </c>
      <c r="H57" s="36">
        <v>14747.316157271051</v>
      </c>
      <c r="I57" s="36">
        <v>44547.139881590272</v>
      </c>
      <c r="J57" s="36">
        <v>0</v>
      </c>
      <c r="K57" s="36">
        <v>296.63123479038109</v>
      </c>
      <c r="L57" s="36">
        <v>2857.4143210748603</v>
      </c>
      <c r="M57" s="36">
        <v>6557.3776916933957</v>
      </c>
      <c r="N57" s="36">
        <v>76810.804337116351</v>
      </c>
      <c r="O57" s="36">
        <v>364</v>
      </c>
      <c r="P57" s="36">
        <v>7336.6435574358484</v>
      </c>
      <c r="Q57" s="37">
        <v>153884.60728576218</v>
      </c>
      <c r="S57" s="90" t="s">
        <v>132</v>
      </c>
      <c r="T57" s="97"/>
      <c r="U57" s="96"/>
      <c r="V57" s="96"/>
      <c r="W57" s="96"/>
      <c r="X57" s="96"/>
      <c r="Y57" s="96"/>
      <c r="Z57" s="96"/>
      <c r="AA57" s="96"/>
      <c r="AB57" s="96"/>
      <c r="AC57" s="96"/>
      <c r="AD57" s="96"/>
      <c r="AE57" s="96"/>
      <c r="AF57" s="96"/>
      <c r="AG57" s="95"/>
    </row>
    <row r="58" spans="3:33">
      <c r="C58" s="48" t="s">
        <v>132</v>
      </c>
      <c r="D58" s="52"/>
      <c r="E58" s="40"/>
      <c r="F58" s="40"/>
      <c r="G58" s="40">
        <v>367.28010479002569</v>
      </c>
      <c r="H58" s="40">
        <v>100.90842231836314</v>
      </c>
      <c r="I58" s="40">
        <v>44547.139881590272</v>
      </c>
      <c r="J58" s="40"/>
      <c r="K58" s="40">
        <v>296.63123479038109</v>
      </c>
      <c r="L58" s="40">
        <v>2857.4143210748603</v>
      </c>
      <c r="M58" s="40">
        <v>6557.1374519999999</v>
      </c>
      <c r="N58" s="40"/>
      <c r="O58" s="40">
        <v>364</v>
      </c>
      <c r="P58" s="40">
        <v>7336.6435574358484</v>
      </c>
      <c r="Q58" s="39">
        <v>62427.15497399975</v>
      </c>
      <c r="S58" s="91"/>
      <c r="T58" s="111">
        <v>0.5</v>
      </c>
      <c r="U58" s="111">
        <v>0.5</v>
      </c>
      <c r="V58" s="111">
        <v>0.5</v>
      </c>
      <c r="W58" s="111">
        <v>0.5</v>
      </c>
      <c r="X58" s="111">
        <v>0.5</v>
      </c>
      <c r="Y58" s="111">
        <v>0.5</v>
      </c>
      <c r="Z58" s="111">
        <v>0.5</v>
      </c>
      <c r="AA58" s="111">
        <v>0.5</v>
      </c>
      <c r="AB58" s="111">
        <v>0.5</v>
      </c>
      <c r="AC58" s="111">
        <v>0.5</v>
      </c>
      <c r="AD58" s="111">
        <v>0.5</v>
      </c>
      <c r="AE58" s="111">
        <v>0.5</v>
      </c>
      <c r="AF58" s="111">
        <v>0.5</v>
      </c>
      <c r="AG58" s="92"/>
    </row>
    <row r="59" spans="3:33">
      <c r="C59" s="48" t="s">
        <v>133</v>
      </c>
      <c r="D59" s="52"/>
      <c r="E59" s="40"/>
      <c r="F59" s="40"/>
      <c r="G59" s="40"/>
      <c r="H59" s="40">
        <v>14646.407734952687</v>
      </c>
      <c r="I59" s="40"/>
      <c r="J59" s="40"/>
      <c r="K59" s="40"/>
      <c r="L59" s="40"/>
      <c r="M59" s="40">
        <v>0.2402396933958085</v>
      </c>
      <c r="N59" s="40">
        <v>76810.804337116351</v>
      </c>
      <c r="O59" s="40"/>
      <c r="P59" s="40"/>
      <c r="Q59" s="39">
        <v>91457.452311762434</v>
      </c>
      <c r="S59" s="91"/>
      <c r="T59" s="111">
        <v>0.5</v>
      </c>
      <c r="U59" s="111">
        <v>0.5</v>
      </c>
      <c r="V59" s="111">
        <v>0.5</v>
      </c>
      <c r="W59" s="111">
        <v>0.5</v>
      </c>
      <c r="X59" s="111">
        <v>0.5</v>
      </c>
      <c r="Y59" s="111">
        <v>0.5</v>
      </c>
      <c r="Z59" s="111">
        <v>0.5</v>
      </c>
      <c r="AA59" s="111">
        <v>0.5</v>
      </c>
      <c r="AB59" s="111">
        <v>0.5</v>
      </c>
      <c r="AC59" s="111">
        <v>0.5</v>
      </c>
      <c r="AD59" s="111">
        <v>0.5</v>
      </c>
      <c r="AE59" s="111">
        <v>0.5</v>
      </c>
      <c r="AF59" s="111">
        <v>0.5</v>
      </c>
      <c r="AG59" s="92"/>
    </row>
    <row r="60" spans="3:33">
      <c r="C60" s="25" t="s">
        <v>46</v>
      </c>
      <c r="D60" s="51">
        <v>0</v>
      </c>
      <c r="E60" s="36">
        <v>42.913447017543866</v>
      </c>
      <c r="F60" s="36">
        <v>17736.792474344355</v>
      </c>
      <c r="G60" s="36">
        <v>23760.874528917011</v>
      </c>
      <c r="H60" s="36">
        <v>34893.827693021827</v>
      </c>
      <c r="I60" s="36">
        <v>52927.823283639351</v>
      </c>
      <c r="J60" s="36">
        <v>954.61205920977727</v>
      </c>
      <c r="K60" s="36">
        <v>8380.8673844000023</v>
      </c>
      <c r="L60" s="36">
        <v>3035.2434892549927</v>
      </c>
      <c r="M60" s="36">
        <v>68035.987946617155</v>
      </c>
      <c r="N60" s="36">
        <v>7650.9501907699814</v>
      </c>
      <c r="O60" s="36">
        <v>0</v>
      </c>
      <c r="P60" s="36">
        <v>28147.185771804223</v>
      </c>
      <c r="Q60" s="37">
        <v>245567.07826899621</v>
      </c>
      <c r="S60" s="90" t="s">
        <v>46</v>
      </c>
      <c r="T60" s="97"/>
      <c r="U60" s="96"/>
      <c r="V60" s="96"/>
      <c r="W60" s="96"/>
      <c r="X60" s="96"/>
      <c r="Y60" s="96"/>
      <c r="Z60" s="96"/>
      <c r="AA60" s="96"/>
      <c r="AB60" s="96"/>
      <c r="AC60" s="96"/>
      <c r="AD60" s="96"/>
      <c r="AE60" s="96"/>
      <c r="AF60" s="96"/>
      <c r="AG60" s="95"/>
    </row>
    <row r="61" spans="3:33">
      <c r="C61" s="48" t="s">
        <v>134</v>
      </c>
      <c r="D61" s="52"/>
      <c r="E61" s="38"/>
      <c r="F61" s="38"/>
      <c r="G61" s="38">
        <v>0.15265042817627222</v>
      </c>
      <c r="H61" s="38">
        <v>17156.221260399408</v>
      </c>
      <c r="I61" s="38">
        <v>1256.1187754980504</v>
      </c>
      <c r="J61" s="38">
        <v>22.656352204961674</v>
      </c>
      <c r="K61" s="38"/>
      <c r="L61" s="38">
        <v>246.66350442395051</v>
      </c>
      <c r="M61" s="38">
        <v>445.82558200000005</v>
      </c>
      <c r="N61" s="38">
        <v>5184.376797034306</v>
      </c>
      <c r="O61" s="38"/>
      <c r="P61" s="38"/>
      <c r="Q61" s="39">
        <v>24312.014921988855</v>
      </c>
      <c r="S61" s="91"/>
      <c r="T61" s="111">
        <v>0.5</v>
      </c>
      <c r="U61" s="111">
        <v>0.5</v>
      </c>
      <c r="V61" s="111">
        <v>0.5</v>
      </c>
      <c r="W61" s="111">
        <v>0.5</v>
      </c>
      <c r="X61" s="111">
        <v>0.5</v>
      </c>
      <c r="Y61" s="111">
        <v>0.5</v>
      </c>
      <c r="Z61" s="111">
        <v>0.5</v>
      </c>
      <c r="AA61" s="111">
        <v>0.5</v>
      </c>
      <c r="AB61" s="111">
        <v>0.5</v>
      </c>
      <c r="AC61" s="111">
        <v>0.5</v>
      </c>
      <c r="AD61" s="111">
        <v>0.5</v>
      </c>
      <c r="AE61" s="111">
        <v>0.5</v>
      </c>
      <c r="AF61" s="111">
        <v>0.5</v>
      </c>
      <c r="AG61" s="92"/>
    </row>
    <row r="62" spans="3:33">
      <c r="C62" s="48" t="s">
        <v>135</v>
      </c>
      <c r="D62" s="52"/>
      <c r="E62" s="38">
        <v>42.913447017543866</v>
      </c>
      <c r="F62" s="38"/>
      <c r="G62" s="38">
        <v>13319.401901929819</v>
      </c>
      <c r="H62" s="38">
        <v>2257.2544667501988</v>
      </c>
      <c r="I62" s="38">
        <v>4769.4360939850412</v>
      </c>
      <c r="J62" s="38">
        <v>15.818532598847497</v>
      </c>
      <c r="K62" s="38">
        <v>448.28370287486359</v>
      </c>
      <c r="L62" s="38">
        <v>35.320053496792497</v>
      </c>
      <c r="M62" s="38">
        <v>10219.245362999998</v>
      </c>
      <c r="N62" s="38">
        <v>70.457125003396243</v>
      </c>
      <c r="O62" s="38"/>
      <c r="P62" s="38"/>
      <c r="Q62" s="39">
        <v>31178.130686656499</v>
      </c>
      <c r="S62" s="91"/>
      <c r="T62" s="111">
        <v>0.5</v>
      </c>
      <c r="U62" s="111">
        <v>0.5</v>
      </c>
      <c r="V62" s="111">
        <v>0.5</v>
      </c>
      <c r="W62" s="111">
        <v>0.5</v>
      </c>
      <c r="X62" s="111">
        <v>0.5</v>
      </c>
      <c r="Y62" s="111">
        <v>0.5</v>
      </c>
      <c r="Z62" s="111">
        <v>0.5</v>
      </c>
      <c r="AA62" s="111">
        <v>0.5</v>
      </c>
      <c r="AB62" s="111">
        <v>0.5</v>
      </c>
      <c r="AC62" s="111">
        <v>0.5</v>
      </c>
      <c r="AD62" s="111">
        <v>0.5</v>
      </c>
      <c r="AE62" s="111">
        <v>0.5</v>
      </c>
      <c r="AF62" s="111">
        <v>0.5</v>
      </c>
      <c r="AG62" s="92"/>
    </row>
    <row r="63" spans="3:33">
      <c r="C63" s="48" t="s">
        <v>136</v>
      </c>
      <c r="D63" s="52"/>
      <c r="E63" s="38"/>
      <c r="F63" s="38"/>
      <c r="G63" s="38"/>
      <c r="H63" s="38">
        <v>2926.0689773406907</v>
      </c>
      <c r="I63" s="38">
        <v>1434.6631002664037</v>
      </c>
      <c r="J63" s="38"/>
      <c r="K63" s="38">
        <v>5.8705241356479365E-2</v>
      </c>
      <c r="L63" s="38"/>
      <c r="M63" s="38"/>
      <c r="N63" s="38">
        <v>151.82786300735029</v>
      </c>
      <c r="O63" s="38"/>
      <c r="P63" s="38"/>
      <c r="Q63" s="39">
        <v>4512.6186458558013</v>
      </c>
      <c r="S63" s="91"/>
      <c r="T63" s="111">
        <v>0.5</v>
      </c>
      <c r="U63" s="111">
        <v>0.5</v>
      </c>
      <c r="V63" s="111">
        <v>0.5</v>
      </c>
      <c r="W63" s="111">
        <v>0.5</v>
      </c>
      <c r="X63" s="111">
        <v>0.5</v>
      </c>
      <c r="Y63" s="111">
        <v>0.5</v>
      </c>
      <c r="Z63" s="111">
        <v>0.5</v>
      </c>
      <c r="AA63" s="111">
        <v>0.5</v>
      </c>
      <c r="AB63" s="111">
        <v>0.5</v>
      </c>
      <c r="AC63" s="111">
        <v>0.5</v>
      </c>
      <c r="AD63" s="111">
        <v>0.5</v>
      </c>
      <c r="AE63" s="111">
        <v>0.5</v>
      </c>
      <c r="AF63" s="111">
        <v>0.5</v>
      </c>
      <c r="AG63" s="92"/>
    </row>
    <row r="64" spans="3:33">
      <c r="C64" s="48" t="s">
        <v>137</v>
      </c>
      <c r="D64" s="52"/>
      <c r="E64" s="38"/>
      <c r="F64" s="38"/>
      <c r="G64" s="38">
        <v>5.0954179584842159</v>
      </c>
      <c r="H64" s="38">
        <v>665.08072612155161</v>
      </c>
      <c r="I64" s="38">
        <v>563.2601547987673</v>
      </c>
      <c r="J64" s="38">
        <v>90.322641746678798</v>
      </c>
      <c r="K64" s="38"/>
      <c r="L64" s="38">
        <v>382.35292410410489</v>
      </c>
      <c r="M64" s="38">
        <v>729.61377792079224</v>
      </c>
      <c r="N64" s="38">
        <v>400.45547369234106</v>
      </c>
      <c r="O64" s="38"/>
      <c r="P64" s="38"/>
      <c r="Q64" s="39">
        <v>2836.1811163427201</v>
      </c>
      <c r="S64" s="91"/>
      <c r="T64" s="111">
        <v>0.5</v>
      </c>
      <c r="U64" s="111">
        <v>0.5</v>
      </c>
      <c r="V64" s="111">
        <v>0.5</v>
      </c>
      <c r="W64" s="111">
        <v>0.5</v>
      </c>
      <c r="X64" s="111">
        <v>0.5</v>
      </c>
      <c r="Y64" s="111">
        <v>0.5</v>
      </c>
      <c r="Z64" s="111">
        <v>0.5</v>
      </c>
      <c r="AA64" s="111">
        <v>0.5</v>
      </c>
      <c r="AB64" s="111">
        <v>0.5</v>
      </c>
      <c r="AC64" s="111">
        <v>0.5</v>
      </c>
      <c r="AD64" s="111">
        <v>0.5</v>
      </c>
      <c r="AE64" s="111">
        <v>0.5</v>
      </c>
      <c r="AF64" s="111">
        <v>0.5</v>
      </c>
      <c r="AG64" s="92"/>
    </row>
    <row r="65" spans="3:33">
      <c r="C65" s="48" t="s">
        <v>138</v>
      </c>
      <c r="D65" s="52"/>
      <c r="E65" s="38"/>
      <c r="F65" s="38"/>
      <c r="G65" s="38"/>
      <c r="H65" s="38">
        <v>31.50977606532626</v>
      </c>
      <c r="I65" s="38">
        <v>976.24546241170844</v>
      </c>
      <c r="J65" s="38"/>
      <c r="K65" s="38"/>
      <c r="L65" s="38"/>
      <c r="M65" s="38"/>
      <c r="N65" s="38">
        <v>84.969637937077252</v>
      </c>
      <c r="O65" s="38"/>
      <c r="P65" s="38"/>
      <c r="Q65" s="39">
        <v>1092.724876414112</v>
      </c>
      <c r="S65" s="91"/>
      <c r="T65" s="111">
        <v>0.5</v>
      </c>
      <c r="U65" s="111">
        <v>0.5</v>
      </c>
      <c r="V65" s="111">
        <v>0.5</v>
      </c>
      <c r="W65" s="111">
        <v>0.5</v>
      </c>
      <c r="X65" s="111">
        <v>0.5</v>
      </c>
      <c r="Y65" s="111">
        <v>0.5</v>
      </c>
      <c r="Z65" s="111">
        <v>0.5</v>
      </c>
      <c r="AA65" s="111">
        <v>0.5</v>
      </c>
      <c r="AB65" s="111">
        <v>0.5</v>
      </c>
      <c r="AC65" s="111">
        <v>0.5</v>
      </c>
      <c r="AD65" s="111">
        <v>0.5</v>
      </c>
      <c r="AE65" s="111">
        <v>0.5</v>
      </c>
      <c r="AF65" s="111">
        <v>0.5</v>
      </c>
      <c r="AG65" s="92"/>
    </row>
    <row r="66" spans="3:33">
      <c r="C66" s="48" t="s">
        <v>139</v>
      </c>
      <c r="D66" s="52"/>
      <c r="E66" s="38"/>
      <c r="F66" s="38"/>
      <c r="G66" s="38">
        <v>1870.5140564087783</v>
      </c>
      <c r="H66" s="38"/>
      <c r="I66" s="38"/>
      <c r="J66" s="38">
        <v>0.39331521352033744</v>
      </c>
      <c r="K66" s="38"/>
      <c r="L66" s="38">
        <v>5.4700293317156987</v>
      </c>
      <c r="M66" s="38">
        <v>168.87487407920796</v>
      </c>
      <c r="N66" s="38"/>
      <c r="O66" s="38"/>
      <c r="P66" s="38"/>
      <c r="Q66" s="39">
        <v>2045.2522750332223</v>
      </c>
      <c r="S66" s="91"/>
      <c r="T66" s="111">
        <v>0.5</v>
      </c>
      <c r="U66" s="111">
        <v>0.5</v>
      </c>
      <c r="V66" s="111">
        <v>0.5</v>
      </c>
      <c r="W66" s="111">
        <v>0.5</v>
      </c>
      <c r="X66" s="111">
        <v>0.5</v>
      </c>
      <c r="Y66" s="111">
        <v>0.5</v>
      </c>
      <c r="Z66" s="111">
        <v>0.5</v>
      </c>
      <c r="AA66" s="111">
        <v>0.5</v>
      </c>
      <c r="AB66" s="111">
        <v>0.5</v>
      </c>
      <c r="AC66" s="111">
        <v>0.5</v>
      </c>
      <c r="AD66" s="111">
        <v>0.5</v>
      </c>
      <c r="AE66" s="111">
        <v>0.5</v>
      </c>
      <c r="AF66" s="111">
        <v>0.5</v>
      </c>
      <c r="AG66" s="92"/>
    </row>
    <row r="67" spans="3:33">
      <c r="C67" s="48" t="s">
        <v>140</v>
      </c>
      <c r="D67" s="52"/>
      <c r="E67" s="38"/>
      <c r="F67" s="38"/>
      <c r="G67" s="38">
        <v>2080.0751382702902</v>
      </c>
      <c r="H67" s="38">
        <v>192.4649534951138</v>
      </c>
      <c r="I67" s="38">
        <v>2344.9586019860139</v>
      </c>
      <c r="J67" s="38">
        <v>5.4644768133174795</v>
      </c>
      <c r="K67" s="38"/>
      <c r="L67" s="38">
        <v>377.27563475809649</v>
      </c>
      <c r="M67" s="38">
        <v>3150.6547956349023</v>
      </c>
      <c r="N67" s="38">
        <v>3.5415874998582204</v>
      </c>
      <c r="O67" s="38"/>
      <c r="P67" s="38"/>
      <c r="Q67" s="39">
        <v>8154.4351884575917</v>
      </c>
      <c r="S67" s="91"/>
      <c r="T67" s="111">
        <v>0.5</v>
      </c>
      <c r="U67" s="111">
        <v>0.5</v>
      </c>
      <c r="V67" s="111">
        <v>0.5</v>
      </c>
      <c r="W67" s="111">
        <v>0.5</v>
      </c>
      <c r="X67" s="111">
        <v>0.5</v>
      </c>
      <c r="Y67" s="111">
        <v>0.5</v>
      </c>
      <c r="Z67" s="111">
        <v>0.5</v>
      </c>
      <c r="AA67" s="111">
        <v>0.5</v>
      </c>
      <c r="AB67" s="111">
        <v>0.5</v>
      </c>
      <c r="AC67" s="111">
        <v>0.5</v>
      </c>
      <c r="AD67" s="111">
        <v>0.5</v>
      </c>
      <c r="AE67" s="111">
        <v>0.5</v>
      </c>
      <c r="AF67" s="111">
        <v>0.5</v>
      </c>
      <c r="AG67" s="92"/>
    </row>
    <row r="68" spans="3:33">
      <c r="C68" s="48" t="s">
        <v>141</v>
      </c>
      <c r="D68" s="52"/>
      <c r="E68" s="38"/>
      <c r="F68" s="38"/>
      <c r="G68" s="38"/>
      <c r="H68" s="38">
        <v>3734.9844042448649</v>
      </c>
      <c r="I68" s="38">
        <v>1611.7717663908159</v>
      </c>
      <c r="J68" s="38"/>
      <c r="K68" s="38"/>
      <c r="L68" s="38"/>
      <c r="M68" s="38">
        <v>56.964525999999999</v>
      </c>
      <c r="N68" s="38">
        <v>53.6887975241644</v>
      </c>
      <c r="O68" s="38"/>
      <c r="P68" s="38"/>
      <c r="Q68" s="39">
        <v>5457.4094941598451</v>
      </c>
      <c r="S68" s="91"/>
      <c r="T68" s="111">
        <v>0.5</v>
      </c>
      <c r="U68" s="111">
        <v>0.5</v>
      </c>
      <c r="V68" s="111">
        <v>0.5</v>
      </c>
      <c r="W68" s="111">
        <v>0.5</v>
      </c>
      <c r="X68" s="111">
        <v>0.5</v>
      </c>
      <c r="Y68" s="111">
        <v>0.5</v>
      </c>
      <c r="Z68" s="111">
        <v>0.5</v>
      </c>
      <c r="AA68" s="111">
        <v>0.5</v>
      </c>
      <c r="AB68" s="111">
        <v>0.5</v>
      </c>
      <c r="AC68" s="111">
        <v>0.5</v>
      </c>
      <c r="AD68" s="111">
        <v>0.5</v>
      </c>
      <c r="AE68" s="111">
        <v>0.5</v>
      </c>
      <c r="AF68" s="111">
        <v>0.5</v>
      </c>
      <c r="AG68" s="92"/>
    </row>
    <row r="69" spans="3:33">
      <c r="C69" s="48" t="s">
        <v>142</v>
      </c>
      <c r="D69" s="52"/>
      <c r="E69" s="38"/>
      <c r="F69" s="38"/>
      <c r="G69" s="38">
        <v>4994.0868572378895</v>
      </c>
      <c r="H69" s="38">
        <v>2171.4505110987293</v>
      </c>
      <c r="I69" s="38">
        <v>1448.9132260177339</v>
      </c>
      <c r="J69" s="38">
        <v>37.28582390047054</v>
      </c>
      <c r="K69" s="38"/>
      <c r="L69" s="38">
        <v>607.04445653248399</v>
      </c>
      <c r="M69" s="38">
        <v>1665.0003130000005</v>
      </c>
      <c r="N69" s="38">
        <v>38.336745170303239</v>
      </c>
      <c r="O69" s="38"/>
      <c r="P69" s="38">
        <v>255.74764055994487</v>
      </c>
      <c r="Q69" s="39">
        <v>11217.865573517554</v>
      </c>
      <c r="S69" s="91"/>
      <c r="T69" s="111">
        <v>0.5</v>
      </c>
      <c r="U69" s="111">
        <v>0.5</v>
      </c>
      <c r="V69" s="111">
        <v>0.5</v>
      </c>
      <c r="W69" s="111">
        <v>0.5</v>
      </c>
      <c r="X69" s="111">
        <v>0.5</v>
      </c>
      <c r="Y69" s="111">
        <v>0.5</v>
      </c>
      <c r="Z69" s="111">
        <v>0.5</v>
      </c>
      <c r="AA69" s="111">
        <v>0.5</v>
      </c>
      <c r="AB69" s="111">
        <v>0.5</v>
      </c>
      <c r="AC69" s="111">
        <v>0.5</v>
      </c>
      <c r="AD69" s="111">
        <v>0.5</v>
      </c>
      <c r="AE69" s="111">
        <v>0.5</v>
      </c>
      <c r="AF69" s="111">
        <v>0.5</v>
      </c>
      <c r="AG69" s="92"/>
    </row>
    <row r="70" spans="3:33">
      <c r="C70" s="48" t="s">
        <v>143</v>
      </c>
      <c r="D70" s="52"/>
      <c r="E70" s="38"/>
      <c r="F70" s="38"/>
      <c r="G70" s="38">
        <v>807.70766012371587</v>
      </c>
      <c r="H70" s="38">
        <v>2571.6384826987269</v>
      </c>
      <c r="I70" s="38">
        <v>2284.306951347764</v>
      </c>
      <c r="J70" s="38">
        <v>27.090733043546905</v>
      </c>
      <c r="K70" s="38">
        <v>17.922400479061878</v>
      </c>
      <c r="L70" s="38">
        <v>427.74082319279933</v>
      </c>
      <c r="M70" s="38">
        <v>2474.0853090901992</v>
      </c>
      <c r="N70" s="38">
        <v>472.85715848455163</v>
      </c>
      <c r="O70" s="38"/>
      <c r="P70" s="38"/>
      <c r="Q70" s="39">
        <v>9083.3495184603671</v>
      </c>
      <c r="S70" s="91"/>
      <c r="T70" s="111">
        <v>0.5</v>
      </c>
      <c r="U70" s="111">
        <v>0.5</v>
      </c>
      <c r="V70" s="111">
        <v>0.5</v>
      </c>
      <c r="W70" s="111">
        <v>0.5</v>
      </c>
      <c r="X70" s="111">
        <v>0.5</v>
      </c>
      <c r="Y70" s="111">
        <v>0.5</v>
      </c>
      <c r="Z70" s="111">
        <v>0.5</v>
      </c>
      <c r="AA70" s="111">
        <v>0.5</v>
      </c>
      <c r="AB70" s="111">
        <v>0.5</v>
      </c>
      <c r="AC70" s="111">
        <v>0.5</v>
      </c>
      <c r="AD70" s="111">
        <v>0.5</v>
      </c>
      <c r="AE70" s="111">
        <v>0.5</v>
      </c>
      <c r="AF70" s="111">
        <v>0.5</v>
      </c>
      <c r="AG70" s="92"/>
    </row>
    <row r="71" spans="3:33">
      <c r="C71" s="48" t="s">
        <v>144</v>
      </c>
      <c r="D71" s="52"/>
      <c r="E71" s="38"/>
      <c r="F71" s="38"/>
      <c r="G71" s="38">
        <v>2.8542976869136156</v>
      </c>
      <c r="H71" s="38">
        <v>1167.8493206851676</v>
      </c>
      <c r="I71" s="38">
        <v>2664.1924402588888</v>
      </c>
      <c r="J71" s="38">
        <v>151.70308395745946</v>
      </c>
      <c r="K71" s="38"/>
      <c r="L71" s="38">
        <v>123.56563110659516</v>
      </c>
      <c r="M71" s="38">
        <v>40003.484913568536</v>
      </c>
      <c r="N71" s="38">
        <v>726.05937443343328</v>
      </c>
      <c r="O71" s="38"/>
      <c r="P71" s="38"/>
      <c r="Q71" s="39">
        <v>44839.709061696994</v>
      </c>
      <c r="S71" s="91"/>
      <c r="T71" s="111">
        <v>0.5</v>
      </c>
      <c r="U71" s="111">
        <v>0.5</v>
      </c>
      <c r="V71" s="111">
        <v>0.5</v>
      </c>
      <c r="W71" s="111">
        <v>0.5</v>
      </c>
      <c r="X71" s="111">
        <v>0.5</v>
      </c>
      <c r="Y71" s="111">
        <v>0.5</v>
      </c>
      <c r="Z71" s="111">
        <v>0.5</v>
      </c>
      <c r="AA71" s="111">
        <v>0.5</v>
      </c>
      <c r="AB71" s="111">
        <v>0.5</v>
      </c>
      <c r="AC71" s="111">
        <v>0.5</v>
      </c>
      <c r="AD71" s="111">
        <v>0.5</v>
      </c>
      <c r="AE71" s="111">
        <v>0.5</v>
      </c>
      <c r="AF71" s="111">
        <v>0.5</v>
      </c>
      <c r="AG71" s="92"/>
    </row>
    <row r="72" spans="3:33">
      <c r="C72" s="48" t="s">
        <v>145</v>
      </c>
      <c r="D72" s="52"/>
      <c r="E72" s="38"/>
      <c r="F72" s="38"/>
      <c r="G72" s="38"/>
      <c r="H72" s="38">
        <v>500.17712774978179</v>
      </c>
      <c r="I72" s="38">
        <v>23722.804256133382</v>
      </c>
      <c r="J72" s="38">
        <v>354.50914125681277</v>
      </c>
      <c r="K72" s="38"/>
      <c r="L72" s="38">
        <v>151.46237554408546</v>
      </c>
      <c r="M72" s="38">
        <v>3440.0338040250413</v>
      </c>
      <c r="N72" s="38">
        <v>27.336784447867199</v>
      </c>
      <c r="O72" s="38"/>
      <c r="P72" s="38"/>
      <c r="Q72" s="39">
        <v>28196.323489156974</v>
      </c>
      <c r="S72" s="91"/>
      <c r="T72" s="111">
        <v>0.5</v>
      </c>
      <c r="U72" s="111">
        <v>0.5</v>
      </c>
      <c r="V72" s="111">
        <v>0.5</v>
      </c>
      <c r="W72" s="111">
        <v>0.5</v>
      </c>
      <c r="X72" s="111">
        <v>0.5</v>
      </c>
      <c r="Y72" s="111">
        <v>0.5</v>
      </c>
      <c r="Z72" s="111">
        <v>0.5</v>
      </c>
      <c r="AA72" s="111">
        <v>0.5</v>
      </c>
      <c r="AB72" s="111">
        <v>0.5</v>
      </c>
      <c r="AC72" s="111">
        <v>0.5</v>
      </c>
      <c r="AD72" s="111">
        <v>0.5</v>
      </c>
      <c r="AE72" s="111">
        <v>0.5</v>
      </c>
      <c r="AF72" s="111">
        <v>0.5</v>
      </c>
      <c r="AG72" s="92"/>
    </row>
    <row r="73" spans="3:33">
      <c r="C73" s="48" t="s">
        <v>146</v>
      </c>
      <c r="D73" s="52"/>
      <c r="E73" s="38"/>
      <c r="F73" s="38"/>
      <c r="G73" s="38"/>
      <c r="H73" s="38">
        <v>19.234004562007435</v>
      </c>
      <c r="I73" s="38">
        <v>213.18060545560726</v>
      </c>
      <c r="J73" s="38">
        <v>9.1348143128357706E-2</v>
      </c>
      <c r="K73" s="38"/>
      <c r="L73" s="38"/>
      <c r="M73" s="38">
        <v>83.235368999999992</v>
      </c>
      <c r="N73" s="38">
        <v>84.85115478649287</v>
      </c>
      <c r="O73" s="38"/>
      <c r="P73" s="38"/>
      <c r="Q73" s="39">
        <v>400.59248194723591</v>
      </c>
      <c r="S73" s="91"/>
      <c r="T73" s="111">
        <v>0.5</v>
      </c>
      <c r="U73" s="111">
        <v>0.5</v>
      </c>
      <c r="V73" s="111">
        <v>0.5</v>
      </c>
      <c r="W73" s="111">
        <v>0.5</v>
      </c>
      <c r="X73" s="111">
        <v>0.5</v>
      </c>
      <c r="Y73" s="111">
        <v>0.5</v>
      </c>
      <c r="Z73" s="111">
        <v>0.5</v>
      </c>
      <c r="AA73" s="111">
        <v>0.5</v>
      </c>
      <c r="AB73" s="111">
        <v>0.5</v>
      </c>
      <c r="AC73" s="111">
        <v>0.5</v>
      </c>
      <c r="AD73" s="111">
        <v>0.5</v>
      </c>
      <c r="AE73" s="111">
        <v>0.5</v>
      </c>
      <c r="AF73" s="111">
        <v>0.5</v>
      </c>
      <c r="AG73" s="92"/>
    </row>
    <row r="74" spans="3:33">
      <c r="C74" s="48" t="s">
        <v>147</v>
      </c>
      <c r="D74" s="52"/>
      <c r="E74" s="38"/>
      <c r="F74" s="38">
        <v>17736.792474344355</v>
      </c>
      <c r="G74" s="38"/>
      <c r="H74" s="38">
        <v>150.82501954576574</v>
      </c>
      <c r="I74" s="38">
        <v>4371.1033794284785</v>
      </c>
      <c r="J74" s="38">
        <v>119.67293505829907</v>
      </c>
      <c r="K74" s="38">
        <v>6965.8926858869008</v>
      </c>
      <c r="L74" s="38"/>
      <c r="M74" s="38">
        <v>3593.8097509999989</v>
      </c>
      <c r="N74" s="38">
        <v>22.299271915699705</v>
      </c>
      <c r="O74" s="38"/>
      <c r="P74" s="38">
        <v>8223.8497584667184</v>
      </c>
      <c r="Q74" s="39">
        <v>41184.245275646215</v>
      </c>
      <c r="S74" s="91"/>
      <c r="T74" s="111">
        <v>0.5</v>
      </c>
      <c r="U74" s="111">
        <v>0.5</v>
      </c>
      <c r="V74" s="111">
        <v>0.5</v>
      </c>
      <c r="W74" s="111">
        <v>0.5</v>
      </c>
      <c r="X74" s="111">
        <v>0.5</v>
      </c>
      <c r="Y74" s="111">
        <v>0.5</v>
      </c>
      <c r="Z74" s="111">
        <v>0.5</v>
      </c>
      <c r="AA74" s="111">
        <v>0.5</v>
      </c>
      <c r="AB74" s="111">
        <v>0.5</v>
      </c>
      <c r="AC74" s="111">
        <v>0.5</v>
      </c>
      <c r="AD74" s="111">
        <v>0.5</v>
      </c>
      <c r="AE74" s="111">
        <v>0.5</v>
      </c>
      <c r="AF74" s="111">
        <v>0.5</v>
      </c>
      <c r="AG74" s="92"/>
    </row>
    <row r="75" spans="3:33">
      <c r="C75" s="48" t="s">
        <v>148</v>
      </c>
      <c r="D75" s="52"/>
      <c r="E75" s="38"/>
      <c r="F75" s="38"/>
      <c r="G75" s="38">
        <v>69.047231488273411</v>
      </c>
      <c r="H75" s="38">
        <v>92.903962277802009</v>
      </c>
      <c r="I75" s="38">
        <v>369.82861874291706</v>
      </c>
      <c r="J75" s="38">
        <v>54.853191526895998</v>
      </c>
      <c r="K75" s="38"/>
      <c r="L75" s="38">
        <v>16.114386304533113</v>
      </c>
      <c r="M75" s="38">
        <v>557.56303829847707</v>
      </c>
      <c r="N75" s="38">
        <v>34.790297478437736</v>
      </c>
      <c r="O75" s="38"/>
      <c r="P75" s="38"/>
      <c r="Q75" s="39">
        <v>1195.1007261173363</v>
      </c>
      <c r="S75" s="91"/>
      <c r="T75" s="111">
        <v>0.5</v>
      </c>
      <c r="U75" s="111">
        <v>0.5</v>
      </c>
      <c r="V75" s="111">
        <v>0.5</v>
      </c>
      <c r="W75" s="111">
        <v>0.5</v>
      </c>
      <c r="X75" s="111">
        <v>0.5</v>
      </c>
      <c r="Y75" s="111">
        <v>0.5</v>
      </c>
      <c r="Z75" s="111">
        <v>0.5</v>
      </c>
      <c r="AA75" s="111">
        <v>0.5</v>
      </c>
      <c r="AB75" s="111">
        <v>0.5</v>
      </c>
      <c r="AC75" s="111">
        <v>0.5</v>
      </c>
      <c r="AD75" s="111">
        <v>0.5</v>
      </c>
      <c r="AE75" s="111">
        <v>0.5</v>
      </c>
      <c r="AF75" s="111">
        <v>0.5</v>
      </c>
      <c r="AG75" s="92"/>
    </row>
    <row r="76" spans="3:33">
      <c r="C76" s="48" t="s">
        <v>149</v>
      </c>
      <c r="D76" s="52"/>
      <c r="E76" s="38"/>
      <c r="F76" s="38"/>
      <c r="G76" s="38">
        <v>611.9393173846729</v>
      </c>
      <c r="H76" s="38">
        <v>1256.1646999866944</v>
      </c>
      <c r="I76" s="38">
        <v>4897.0398509177739</v>
      </c>
      <c r="J76" s="38">
        <v>74.750483745838366</v>
      </c>
      <c r="K76" s="38">
        <v>948.70988991781928</v>
      </c>
      <c r="L76" s="38">
        <v>662.23367045983628</v>
      </c>
      <c r="M76" s="38">
        <v>1447.59653</v>
      </c>
      <c r="N76" s="38">
        <v>295.10212235470431</v>
      </c>
      <c r="O76" s="38"/>
      <c r="P76" s="38">
        <v>19667.588372777562</v>
      </c>
      <c r="Q76" s="39">
        <v>29861.124937544904</v>
      </c>
      <c r="S76" s="91"/>
      <c r="T76" s="111">
        <v>0.5</v>
      </c>
      <c r="U76" s="111">
        <v>0.5</v>
      </c>
      <c r="V76" s="111">
        <v>0.5</v>
      </c>
      <c r="W76" s="111">
        <v>0.5</v>
      </c>
      <c r="X76" s="111">
        <v>0.5</v>
      </c>
      <c r="Y76" s="111">
        <v>0.5</v>
      </c>
      <c r="Z76" s="111">
        <v>0.5</v>
      </c>
      <c r="AA76" s="111">
        <v>0.5</v>
      </c>
      <c r="AB76" s="111">
        <v>0.5</v>
      </c>
      <c r="AC76" s="111">
        <v>0.5</v>
      </c>
      <c r="AD76" s="111">
        <v>0.5</v>
      </c>
      <c r="AE76" s="111">
        <v>0.5</v>
      </c>
      <c r="AF76" s="111">
        <v>0.5</v>
      </c>
      <c r="AG76" s="92"/>
    </row>
    <row r="77" spans="3:33">
      <c r="C77" s="25" t="s">
        <v>48</v>
      </c>
      <c r="D77" s="51">
        <v>12384.125574703461</v>
      </c>
      <c r="E77" s="36">
        <v>0</v>
      </c>
      <c r="F77" s="36">
        <v>0</v>
      </c>
      <c r="G77" s="36">
        <v>15.434665947759072</v>
      </c>
      <c r="H77" s="36">
        <v>28994.369786814961</v>
      </c>
      <c r="I77" s="36">
        <v>298.29859790907358</v>
      </c>
      <c r="J77" s="36">
        <v>4337.8988978019897</v>
      </c>
      <c r="K77" s="36">
        <v>0</v>
      </c>
      <c r="L77" s="36">
        <v>309.33452700420872</v>
      </c>
      <c r="M77" s="36">
        <v>4.2611839584953159</v>
      </c>
      <c r="N77" s="36">
        <v>883.91431106604125</v>
      </c>
      <c r="O77" s="36">
        <v>0</v>
      </c>
      <c r="P77" s="36">
        <v>0</v>
      </c>
      <c r="Q77" s="37">
        <v>47227.637545205995</v>
      </c>
      <c r="S77" s="90" t="s">
        <v>48</v>
      </c>
      <c r="T77" s="97"/>
      <c r="U77" s="96"/>
      <c r="V77" s="96"/>
      <c r="W77" s="96"/>
      <c r="X77" s="96"/>
      <c r="Y77" s="96"/>
      <c r="Z77" s="96"/>
      <c r="AA77" s="96"/>
      <c r="AB77" s="96"/>
      <c r="AC77" s="96"/>
      <c r="AD77" s="96"/>
      <c r="AE77" s="96"/>
      <c r="AF77" s="96"/>
      <c r="AG77" s="95"/>
    </row>
    <row r="78" spans="3:33">
      <c r="C78" s="49" t="s">
        <v>150</v>
      </c>
      <c r="D78" s="52">
        <v>12384.125574703461</v>
      </c>
      <c r="E78" s="38"/>
      <c r="F78" s="38"/>
      <c r="G78" s="38">
        <v>15.434665947759072</v>
      </c>
      <c r="H78" s="38">
        <v>28994.369786814961</v>
      </c>
      <c r="I78" s="38">
        <v>298.29859790907358</v>
      </c>
      <c r="J78" s="38">
        <v>4337.8988978019897</v>
      </c>
      <c r="K78" s="38"/>
      <c r="L78" s="38">
        <v>309.33452700420872</v>
      </c>
      <c r="M78" s="38">
        <v>4.2611839584953159</v>
      </c>
      <c r="N78" s="38">
        <v>883.91431106604125</v>
      </c>
      <c r="O78" s="38"/>
      <c r="P78" s="38"/>
      <c r="Q78" s="39">
        <v>47227.637545205995</v>
      </c>
      <c r="S78" s="89"/>
      <c r="T78" s="111">
        <v>0.5</v>
      </c>
      <c r="U78" s="111">
        <v>0.5</v>
      </c>
      <c r="V78" s="111">
        <v>0.5</v>
      </c>
      <c r="W78" s="111">
        <v>0.5</v>
      </c>
      <c r="X78" s="111">
        <v>0.5</v>
      </c>
      <c r="Y78" s="111">
        <v>0.5</v>
      </c>
      <c r="Z78" s="111">
        <v>0.5</v>
      </c>
      <c r="AA78" s="111">
        <v>0.5</v>
      </c>
      <c r="AB78" s="111">
        <v>0.5</v>
      </c>
      <c r="AC78" s="111">
        <v>0.5</v>
      </c>
      <c r="AD78" s="111">
        <v>0.5</v>
      </c>
      <c r="AE78" s="111">
        <v>0.5</v>
      </c>
      <c r="AF78" s="111">
        <v>0.5</v>
      </c>
      <c r="AG78" s="92"/>
    </row>
    <row r="79" spans="3:33">
      <c r="C79" s="48"/>
      <c r="D79" s="53"/>
      <c r="E79" s="41"/>
      <c r="F79" s="41"/>
      <c r="G79" s="41"/>
      <c r="H79" s="41"/>
      <c r="I79" s="41"/>
      <c r="J79" s="41"/>
      <c r="K79" s="41"/>
      <c r="L79" s="41"/>
      <c r="M79" s="41"/>
      <c r="N79" s="41"/>
      <c r="O79" s="41"/>
      <c r="P79" s="41"/>
      <c r="Q79" s="39"/>
      <c r="S79" s="91"/>
      <c r="T79" s="93"/>
      <c r="U79" s="88"/>
      <c r="V79" s="88"/>
      <c r="W79" s="88"/>
      <c r="X79" s="88"/>
      <c r="Y79" s="88"/>
      <c r="Z79" s="88"/>
      <c r="AA79" s="88"/>
      <c r="AB79" s="88"/>
      <c r="AC79" s="88"/>
      <c r="AD79" s="88"/>
      <c r="AE79" s="88"/>
      <c r="AF79" s="88"/>
      <c r="AG79" s="92"/>
    </row>
    <row r="80" spans="3:33">
      <c r="C80" s="45" t="s">
        <v>88</v>
      </c>
      <c r="D80" s="54">
        <v>12384.125574703461</v>
      </c>
      <c r="E80" s="42">
        <v>330.26164000000006</v>
      </c>
      <c r="F80" s="42">
        <v>17736.792474344355</v>
      </c>
      <c r="G80" s="42">
        <v>26953.173193044586</v>
      </c>
      <c r="H80" s="42">
        <v>120331.0408107836</v>
      </c>
      <c r="I80" s="42">
        <v>141230.96849142193</v>
      </c>
      <c r="J80" s="42">
        <v>7620.4032752775929</v>
      </c>
      <c r="K80" s="42">
        <v>11661.030508125416</v>
      </c>
      <c r="L80" s="42">
        <v>7523.859432160717</v>
      </c>
      <c r="M80" s="42">
        <v>84943.645600729549</v>
      </c>
      <c r="N80" s="42">
        <v>106218.54770351163</v>
      </c>
      <c r="O80" s="42">
        <v>364</v>
      </c>
      <c r="P80" s="42">
        <v>35483.82932924007</v>
      </c>
      <c r="Q80" s="43">
        <v>572781.67803334293</v>
      </c>
      <c r="S80" s="108"/>
      <c r="T80" s="87"/>
      <c r="U80" s="113"/>
      <c r="V80" s="113"/>
      <c r="W80" s="113"/>
      <c r="X80" s="113"/>
      <c r="Y80" s="113"/>
      <c r="Z80" s="113"/>
      <c r="AA80" s="113"/>
      <c r="AB80" s="113"/>
      <c r="AC80" s="113"/>
      <c r="AD80" s="113"/>
      <c r="AE80" s="113"/>
      <c r="AF80" s="113"/>
      <c r="AG80" s="112"/>
    </row>
    <row r="82" spans="3:27">
      <c r="P82" s="181"/>
      <c r="T82" s="120"/>
      <c r="U82" s="120"/>
      <c r="V82" s="120"/>
      <c r="W82" s="120"/>
      <c r="X82" s="120"/>
      <c r="Y82" s="120"/>
      <c r="Z82" s="120"/>
      <c r="AA82" s="120"/>
    </row>
    <row r="83" spans="3:27">
      <c r="C83" s="2" t="s">
        <v>300</v>
      </c>
      <c r="F83" s="2" t="s">
        <v>152</v>
      </c>
      <c r="G83" s="2" t="s">
        <v>153</v>
      </c>
    </row>
    <row r="84" spans="3:27" ht="31.5">
      <c r="C84" s="4" t="s">
        <v>109</v>
      </c>
      <c r="D84" s="17" t="s">
        <v>78</v>
      </c>
      <c r="E84" s="18" t="s">
        <v>79</v>
      </c>
      <c r="F84" s="18" t="s">
        <v>80</v>
      </c>
      <c r="G84" s="6" t="s">
        <v>81</v>
      </c>
      <c r="H84" s="19" t="s">
        <v>82</v>
      </c>
      <c r="I84" s="6" t="s">
        <v>57</v>
      </c>
      <c r="J84" s="19" t="s">
        <v>83</v>
      </c>
      <c r="K84" s="18" t="s">
        <v>84</v>
      </c>
      <c r="L84" s="19" t="s">
        <v>71</v>
      </c>
      <c r="M84" s="20" t="s">
        <v>43</v>
      </c>
      <c r="N84" s="19" t="s">
        <v>85</v>
      </c>
      <c r="O84" s="18" t="s">
        <v>86</v>
      </c>
      <c r="P84" s="18" t="s">
        <v>87</v>
      </c>
      <c r="Q84" s="4" t="s">
        <v>88</v>
      </c>
    </row>
    <row r="85" spans="3:27">
      <c r="C85" s="21"/>
      <c r="D85" s="22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4"/>
    </row>
    <row r="86" spans="3:27">
      <c r="C86" s="25" t="s">
        <v>47</v>
      </c>
      <c r="D86" s="26">
        <f>SUM(D87:D91)</f>
        <v>0</v>
      </c>
      <c r="E86" s="26">
        <f t="shared" ref="E86:Q86" si="2">SUM(E87:E91)</f>
        <v>3.6740964912280708E-3</v>
      </c>
      <c r="F86" s="26">
        <f t="shared" si="2"/>
        <v>0</v>
      </c>
      <c r="G86" s="26">
        <f t="shared" si="2"/>
        <v>0.84043903178288581</v>
      </c>
      <c r="H86" s="26">
        <f t="shared" si="2"/>
        <v>11.398335822074941</v>
      </c>
      <c r="I86" s="26">
        <f t="shared" si="2"/>
        <v>4.8921885102982516</v>
      </c>
      <c r="J86" s="26">
        <f t="shared" si="2"/>
        <v>1.1616089555311193</v>
      </c>
      <c r="K86" s="26">
        <f t="shared" si="2"/>
        <v>0.36589480116379292</v>
      </c>
      <c r="L86" s="26">
        <f t="shared" si="2"/>
        <v>3.3997225544632921E-2</v>
      </c>
      <c r="M86" s="26">
        <f t="shared" si="2"/>
        <v>0.81588182699999989</v>
      </c>
      <c r="N86" s="26">
        <f t="shared" si="2"/>
        <v>1.9223377752054711</v>
      </c>
      <c r="O86" s="26">
        <f t="shared" si="2"/>
        <v>0</v>
      </c>
      <c r="P86" s="26">
        <f t="shared" si="2"/>
        <v>0</v>
      </c>
      <c r="Q86" s="27">
        <f t="shared" si="2"/>
        <v>21.434358045092324</v>
      </c>
    </row>
    <row r="87" spans="3:27">
      <c r="C87" s="28" t="s">
        <v>110</v>
      </c>
      <c r="D87" s="29">
        <f>D35*T35/1000</f>
        <v>0</v>
      </c>
      <c r="E87" s="29">
        <f t="shared" ref="E87:P87" si="3">E35*U35/1000</f>
        <v>3.6740964912280708E-3</v>
      </c>
      <c r="F87" s="29">
        <f t="shared" si="3"/>
        <v>0</v>
      </c>
      <c r="G87" s="29">
        <f t="shared" si="3"/>
        <v>0</v>
      </c>
      <c r="H87" s="29">
        <f t="shared" si="3"/>
        <v>2.617482353459105</v>
      </c>
      <c r="I87" s="29">
        <f t="shared" si="3"/>
        <v>3.5456443990199693</v>
      </c>
      <c r="J87" s="29">
        <f t="shared" si="3"/>
        <v>0</v>
      </c>
      <c r="K87" s="29">
        <f t="shared" si="3"/>
        <v>0</v>
      </c>
      <c r="L87" s="29">
        <f t="shared" si="3"/>
        <v>0</v>
      </c>
      <c r="M87" s="29">
        <f t="shared" si="3"/>
        <v>0</v>
      </c>
      <c r="N87" s="29">
        <f t="shared" si="3"/>
        <v>1.100093650746961</v>
      </c>
      <c r="O87" s="29">
        <f t="shared" si="3"/>
        <v>0</v>
      </c>
      <c r="P87" s="29">
        <f t="shared" si="3"/>
        <v>0</v>
      </c>
      <c r="Q87" s="30">
        <f>SUM(D87:P87)</f>
        <v>7.2668944997172638</v>
      </c>
    </row>
    <row r="88" spans="3:27">
      <c r="C88" s="28" t="s">
        <v>111</v>
      </c>
      <c r="D88" s="29">
        <f t="shared" ref="D88:D91" si="4">D36*T36/1000</f>
        <v>0</v>
      </c>
      <c r="E88" s="29">
        <f t="shared" ref="E88:E91" si="5">E36*U36/1000</f>
        <v>0</v>
      </c>
      <c r="F88" s="29">
        <f t="shared" ref="F88:F91" si="6">F36*V36/1000</f>
        <v>0</v>
      </c>
      <c r="G88" s="29">
        <f t="shared" ref="G88:G91" si="7">G36*W36/1000</f>
        <v>0</v>
      </c>
      <c r="H88" s="29">
        <f t="shared" ref="H88:H91" si="8">H36*X36/1000</f>
        <v>1.4514857751151558</v>
      </c>
      <c r="I88" s="29">
        <f t="shared" ref="I88:I91" si="9">I36*Y36/1000</f>
        <v>9.1206358665691198E-2</v>
      </c>
      <c r="J88" s="29">
        <f t="shared" ref="J88:J91" si="10">J36*Z36/1000</f>
        <v>1.1616089555311193</v>
      </c>
      <c r="K88" s="29">
        <f t="shared" ref="K88:K91" si="11">K36*AA36/1000</f>
        <v>0</v>
      </c>
      <c r="L88" s="29">
        <f t="shared" ref="L88:L91" si="12">L36*AB36/1000</f>
        <v>0</v>
      </c>
      <c r="M88" s="29">
        <f t="shared" ref="M88:M91" si="13">M36*AC36/1000</f>
        <v>0</v>
      </c>
      <c r="N88" s="29">
        <f t="shared" ref="N88:N91" si="14">N36*AD36/1000</f>
        <v>0.10177694623553749</v>
      </c>
      <c r="O88" s="29">
        <f t="shared" ref="O88:O91" si="15">O36*AE36/1000</f>
        <v>0</v>
      </c>
      <c r="P88" s="29">
        <f t="shared" ref="P88:P91" si="16">P36*AF36/1000</f>
        <v>0</v>
      </c>
      <c r="Q88" s="30">
        <f t="shared" ref="Q88:Q91" si="17">SUM(D88:P88)</f>
        <v>2.8060780355475039</v>
      </c>
    </row>
    <row r="89" spans="3:27">
      <c r="C89" s="28" t="s">
        <v>112</v>
      </c>
      <c r="D89" s="29">
        <f t="shared" si="4"/>
        <v>0</v>
      </c>
      <c r="E89" s="29">
        <f t="shared" si="5"/>
        <v>0</v>
      </c>
      <c r="F89" s="29">
        <f t="shared" si="6"/>
        <v>0</v>
      </c>
      <c r="G89" s="29">
        <f t="shared" si="7"/>
        <v>3.2386131092060696E-4</v>
      </c>
      <c r="H89" s="29">
        <f t="shared" si="8"/>
        <v>1.4320032965595075</v>
      </c>
      <c r="I89" s="29">
        <f t="shared" si="9"/>
        <v>0.32072735684362919</v>
      </c>
      <c r="J89" s="29">
        <f t="shared" si="10"/>
        <v>0</v>
      </c>
      <c r="K89" s="29">
        <f t="shared" si="11"/>
        <v>0</v>
      </c>
      <c r="L89" s="29">
        <f t="shared" si="12"/>
        <v>0</v>
      </c>
      <c r="M89" s="29">
        <f t="shared" si="13"/>
        <v>4.8370000000000004E-6</v>
      </c>
      <c r="N89" s="29">
        <f t="shared" si="14"/>
        <v>3.7264968003898155E-2</v>
      </c>
      <c r="O89" s="29">
        <f t="shared" si="15"/>
        <v>0</v>
      </c>
      <c r="P89" s="29">
        <f t="shared" si="16"/>
        <v>0</v>
      </c>
      <c r="Q89" s="30">
        <f t="shared" si="17"/>
        <v>1.7903243197179555</v>
      </c>
    </row>
    <row r="90" spans="3:27">
      <c r="C90" s="28" t="s">
        <v>113</v>
      </c>
      <c r="D90" s="29">
        <f t="shared" si="4"/>
        <v>0</v>
      </c>
      <c r="E90" s="29">
        <f t="shared" si="5"/>
        <v>0</v>
      </c>
      <c r="F90" s="29">
        <f t="shared" si="6"/>
        <v>0</v>
      </c>
      <c r="G90" s="29">
        <f t="shared" si="7"/>
        <v>0.84011517047196516</v>
      </c>
      <c r="H90" s="29">
        <f t="shared" si="8"/>
        <v>0.11165528492343674</v>
      </c>
      <c r="I90" s="29">
        <f t="shared" si="9"/>
        <v>1.6884861744666864E-2</v>
      </c>
      <c r="J90" s="29">
        <f t="shared" si="10"/>
        <v>0</v>
      </c>
      <c r="K90" s="29">
        <f t="shared" si="11"/>
        <v>0.26359271828441261</v>
      </c>
      <c r="L90" s="29">
        <f t="shared" si="12"/>
        <v>0</v>
      </c>
      <c r="M90" s="29">
        <f t="shared" si="13"/>
        <v>0.81587698999999991</v>
      </c>
      <c r="N90" s="29">
        <f t="shared" si="14"/>
        <v>0</v>
      </c>
      <c r="O90" s="29">
        <f t="shared" si="15"/>
        <v>0</v>
      </c>
      <c r="P90" s="29">
        <f t="shared" si="16"/>
        <v>0</v>
      </c>
      <c r="Q90" s="30">
        <f t="shared" si="17"/>
        <v>2.0481250254244814</v>
      </c>
    </row>
    <row r="91" spans="3:27">
      <c r="C91" s="28" t="s">
        <v>114</v>
      </c>
      <c r="D91" s="29">
        <f t="shared" si="4"/>
        <v>0</v>
      </c>
      <c r="E91" s="29">
        <f t="shared" si="5"/>
        <v>0</v>
      </c>
      <c r="F91" s="29">
        <f t="shared" si="6"/>
        <v>0</v>
      </c>
      <c r="G91" s="29">
        <f t="shared" si="7"/>
        <v>0</v>
      </c>
      <c r="H91" s="29">
        <f t="shared" si="8"/>
        <v>5.7857091120177371</v>
      </c>
      <c r="I91" s="29">
        <f t="shared" si="9"/>
        <v>0.91772553402429502</v>
      </c>
      <c r="J91" s="29">
        <f t="shared" si="10"/>
        <v>0</v>
      </c>
      <c r="K91" s="29">
        <f t="shared" si="11"/>
        <v>0.10230208287938032</v>
      </c>
      <c r="L91" s="29">
        <f t="shared" si="12"/>
        <v>3.3997225544632921E-2</v>
      </c>
      <c r="M91" s="29">
        <f t="shared" si="13"/>
        <v>0</v>
      </c>
      <c r="N91" s="29">
        <f t="shared" si="14"/>
        <v>0.68320221021907446</v>
      </c>
      <c r="O91" s="29">
        <f t="shared" si="15"/>
        <v>0</v>
      </c>
      <c r="P91" s="29">
        <f t="shared" si="16"/>
        <v>0</v>
      </c>
      <c r="Q91" s="30">
        <f t="shared" si="17"/>
        <v>7.5229361646851203</v>
      </c>
    </row>
    <row r="92" spans="3:27">
      <c r="C92" s="25" t="s">
        <v>115</v>
      </c>
      <c r="D92" s="26">
        <f>SUM(D93:D108)</f>
        <v>0</v>
      </c>
      <c r="E92" s="26">
        <f t="shared" ref="E92:Q92" si="18">SUM(E93:E108)</f>
        <v>0.14000000000000001</v>
      </c>
      <c r="F92" s="26">
        <f t="shared" si="18"/>
        <v>0</v>
      </c>
      <c r="G92" s="26">
        <f t="shared" si="18"/>
        <v>0.56435291491200945</v>
      </c>
      <c r="H92" s="26">
        <f t="shared" si="18"/>
        <v>9.449427764762941</v>
      </c>
      <c r="I92" s="26">
        <f t="shared" si="18"/>
        <v>16.836664853843356</v>
      </c>
      <c r="J92" s="26">
        <f t="shared" si="18"/>
        <v>2.3372036017938408E-3</v>
      </c>
      <c r="K92" s="26">
        <f t="shared" si="18"/>
        <v>1.1258711433037225</v>
      </c>
      <c r="L92" s="26">
        <f t="shared" si="18"/>
        <v>0.62693632186869452</v>
      </c>
      <c r="M92" s="26">
        <f t="shared" si="18"/>
        <v>4.357127562230251</v>
      </c>
      <c r="N92" s="26">
        <f t="shared" si="18"/>
        <v>8.514101657074157</v>
      </c>
      <c r="O92" s="26">
        <f t="shared" si="18"/>
        <v>0</v>
      </c>
      <c r="P92" s="26">
        <f t="shared" si="18"/>
        <v>0</v>
      </c>
      <c r="Q92" s="27">
        <f t="shared" si="18"/>
        <v>41.616819421596915</v>
      </c>
    </row>
    <row r="93" spans="3:27">
      <c r="C93" s="28" t="s">
        <v>116</v>
      </c>
      <c r="D93" s="29">
        <f>D41*T41/1000</f>
        <v>0</v>
      </c>
      <c r="E93" s="29">
        <f t="shared" ref="E93:P93" si="19">E41*U41/1000</f>
        <v>0</v>
      </c>
      <c r="F93" s="29">
        <f t="shared" si="19"/>
        <v>0</v>
      </c>
      <c r="G93" s="29">
        <f t="shared" si="19"/>
        <v>5.1291177148151731E-3</v>
      </c>
      <c r="H93" s="29">
        <f t="shared" si="19"/>
        <v>0.16234325021848045</v>
      </c>
      <c r="I93" s="29">
        <f t="shared" si="19"/>
        <v>1.5194078610451955</v>
      </c>
      <c r="J93" s="29">
        <f t="shared" si="19"/>
        <v>3.1063529527113585E-4</v>
      </c>
      <c r="K93" s="29">
        <f t="shared" si="19"/>
        <v>0.1834430970065469</v>
      </c>
      <c r="L93" s="29">
        <f t="shared" si="19"/>
        <v>0.11547593732455647</v>
      </c>
      <c r="M93" s="29">
        <f t="shared" si="19"/>
        <v>0.35145917056880643</v>
      </c>
      <c r="N93" s="29">
        <f t="shared" si="19"/>
        <v>0.34294103362586659</v>
      </c>
      <c r="O93" s="29">
        <f t="shared" si="19"/>
        <v>0</v>
      </c>
      <c r="P93" s="29">
        <f t="shared" si="19"/>
        <v>0</v>
      </c>
      <c r="Q93" s="30">
        <f>SUM(D93:P93)</f>
        <v>2.6805101027995386</v>
      </c>
    </row>
    <row r="94" spans="3:27">
      <c r="C94" s="28" t="s">
        <v>117</v>
      </c>
      <c r="D94" s="29">
        <f t="shared" ref="D94:D108" si="20">D42*T42/1000</f>
        <v>0</v>
      </c>
      <c r="E94" s="29">
        <f t="shared" ref="E94:E108" si="21">E42*U42/1000</f>
        <v>0</v>
      </c>
      <c r="F94" s="29">
        <f t="shared" ref="F94:F108" si="22">F42*V42/1000</f>
        <v>0</v>
      </c>
      <c r="G94" s="29">
        <f t="shared" ref="G94:G108" si="23">G42*W42/1000</f>
        <v>1.8335735204270408E-2</v>
      </c>
      <c r="H94" s="29">
        <f t="shared" ref="H94:H108" si="24">H42*X42/1000</f>
        <v>0.85096318865359444</v>
      </c>
      <c r="I94" s="29">
        <f t="shared" ref="I94:I108" si="25">I42*Y42/1000</f>
        <v>1.0456364701793737</v>
      </c>
      <c r="J94" s="29">
        <f t="shared" ref="J94:J108" si="26">J42*Z42/1000</f>
        <v>8.2756964952811495E-5</v>
      </c>
      <c r="K94" s="29">
        <f t="shared" ref="K94:K108" si="27">K42*AA42/1000</f>
        <v>0.84785494581499565</v>
      </c>
      <c r="L94" s="29">
        <f t="shared" ref="L94:L108" si="28">L42*AB42/1000</f>
        <v>0</v>
      </c>
      <c r="M94" s="29">
        <f t="shared" ref="M94:M108" si="29">M42*AC42/1000</f>
        <v>0.17185783251360903</v>
      </c>
      <c r="N94" s="29">
        <f t="shared" ref="N94:N108" si="30">N42*AD42/1000</f>
        <v>0.96818172931345248</v>
      </c>
      <c r="O94" s="29">
        <f t="shared" ref="O94:O108" si="31">O42*AE42/1000</f>
        <v>0</v>
      </c>
      <c r="P94" s="29">
        <f t="shared" ref="P94:P108" si="32">P42*AF42/1000</f>
        <v>0</v>
      </c>
      <c r="Q94" s="30">
        <f t="shared" ref="Q94:Q108" si="33">SUM(D94:P94)</f>
        <v>3.9029126586442482</v>
      </c>
    </row>
    <row r="95" spans="3:27">
      <c r="C95" s="28" t="s">
        <v>118</v>
      </c>
      <c r="D95" s="29">
        <f t="shared" si="20"/>
        <v>0</v>
      </c>
      <c r="E95" s="29">
        <f t="shared" si="21"/>
        <v>0</v>
      </c>
      <c r="F95" s="29">
        <f t="shared" si="22"/>
        <v>0</v>
      </c>
      <c r="G95" s="29">
        <f t="shared" si="23"/>
        <v>0</v>
      </c>
      <c r="H95" s="29">
        <f t="shared" si="24"/>
        <v>0.34816941942294166</v>
      </c>
      <c r="I95" s="29">
        <f t="shared" si="25"/>
        <v>3.9495864972965367E-2</v>
      </c>
      <c r="J95" s="29">
        <f t="shared" si="26"/>
        <v>0</v>
      </c>
      <c r="K95" s="29">
        <f t="shared" si="27"/>
        <v>0</v>
      </c>
      <c r="L95" s="29">
        <f t="shared" si="28"/>
        <v>0</v>
      </c>
      <c r="M95" s="29">
        <f t="shared" si="29"/>
        <v>0</v>
      </c>
      <c r="N95" s="29">
        <f t="shared" si="30"/>
        <v>0.36858327606722724</v>
      </c>
      <c r="O95" s="29">
        <f t="shared" si="31"/>
        <v>0</v>
      </c>
      <c r="P95" s="29">
        <f t="shared" si="32"/>
        <v>0</v>
      </c>
      <c r="Q95" s="30">
        <f t="shared" si="33"/>
        <v>0.75624856046313427</v>
      </c>
    </row>
    <row r="96" spans="3:27">
      <c r="C96" s="28" t="s">
        <v>119</v>
      </c>
      <c r="D96" s="29">
        <f t="shared" si="20"/>
        <v>0</v>
      </c>
      <c r="E96" s="29">
        <f t="shared" si="21"/>
        <v>0</v>
      </c>
      <c r="F96" s="29">
        <f t="shared" si="22"/>
        <v>0</v>
      </c>
      <c r="G96" s="29">
        <f t="shared" si="23"/>
        <v>3.8378622909684187E-3</v>
      </c>
      <c r="H96" s="29">
        <f t="shared" si="24"/>
        <v>3.2210271477637137E-2</v>
      </c>
      <c r="I96" s="29">
        <f t="shared" si="25"/>
        <v>0.36033626055752244</v>
      </c>
      <c r="J96" s="29">
        <f t="shared" si="26"/>
        <v>2.3683021269869936E-5</v>
      </c>
      <c r="K96" s="29">
        <f t="shared" si="27"/>
        <v>0</v>
      </c>
      <c r="L96" s="29">
        <f t="shared" si="28"/>
        <v>0</v>
      </c>
      <c r="M96" s="29">
        <f t="shared" si="29"/>
        <v>0.10105522854862292</v>
      </c>
      <c r="N96" s="29">
        <f t="shared" si="30"/>
        <v>5.1915853075044566E-2</v>
      </c>
      <c r="O96" s="29">
        <f t="shared" si="31"/>
        <v>0</v>
      </c>
      <c r="P96" s="29">
        <f t="shared" si="32"/>
        <v>0</v>
      </c>
      <c r="Q96" s="30">
        <f t="shared" si="33"/>
        <v>0.54937915897106537</v>
      </c>
    </row>
    <row r="97" spans="3:17">
      <c r="C97" s="28" t="s">
        <v>120</v>
      </c>
      <c r="D97" s="29">
        <f t="shared" si="20"/>
        <v>0</v>
      </c>
      <c r="E97" s="29">
        <f t="shared" si="21"/>
        <v>0</v>
      </c>
      <c r="F97" s="29">
        <f t="shared" si="22"/>
        <v>0</v>
      </c>
      <c r="G97" s="29">
        <f t="shared" si="23"/>
        <v>7.5814442256163642E-2</v>
      </c>
      <c r="H97" s="29">
        <f t="shared" si="24"/>
        <v>0.57487880571517302</v>
      </c>
      <c r="I97" s="29">
        <f t="shared" si="25"/>
        <v>0.19480516377952212</v>
      </c>
      <c r="J97" s="29">
        <f t="shared" si="26"/>
        <v>1.2793735602664768E-3</v>
      </c>
      <c r="K97" s="29">
        <f t="shared" si="27"/>
        <v>0</v>
      </c>
      <c r="L97" s="29">
        <f t="shared" si="28"/>
        <v>0</v>
      </c>
      <c r="M97" s="29">
        <f t="shared" si="29"/>
        <v>5.8996108201218589E-2</v>
      </c>
      <c r="N97" s="29">
        <f t="shared" si="30"/>
        <v>0.5478938553470718</v>
      </c>
      <c r="O97" s="29">
        <f t="shared" si="31"/>
        <v>0</v>
      </c>
      <c r="P97" s="29">
        <f t="shared" si="32"/>
        <v>0</v>
      </c>
      <c r="Q97" s="30">
        <f t="shared" si="33"/>
        <v>1.4536677488594156</v>
      </c>
    </row>
    <row r="98" spans="3:17">
      <c r="C98" s="28" t="s">
        <v>121</v>
      </c>
      <c r="D98" s="29">
        <f t="shared" si="20"/>
        <v>0</v>
      </c>
      <c r="E98" s="29">
        <f t="shared" si="21"/>
        <v>0</v>
      </c>
      <c r="F98" s="29">
        <f t="shared" si="22"/>
        <v>0</v>
      </c>
      <c r="G98" s="29">
        <f t="shared" si="23"/>
        <v>8.8488232887988343E-3</v>
      </c>
      <c r="H98" s="29">
        <f t="shared" si="24"/>
        <v>0.12409743451877242</v>
      </c>
      <c r="I98" s="29">
        <f t="shared" si="25"/>
        <v>0.83507687056738178</v>
      </c>
      <c r="J98" s="29">
        <f t="shared" si="26"/>
        <v>5.8188229829508648E-5</v>
      </c>
      <c r="K98" s="29">
        <f t="shared" si="27"/>
        <v>1.353977041956927E-2</v>
      </c>
      <c r="L98" s="29">
        <f t="shared" si="28"/>
        <v>0</v>
      </c>
      <c r="M98" s="29">
        <f t="shared" si="29"/>
        <v>0.78035617721736528</v>
      </c>
      <c r="N98" s="29">
        <f t="shared" si="30"/>
        <v>8.2635357738425855E-2</v>
      </c>
      <c r="O98" s="29">
        <f t="shared" si="31"/>
        <v>0</v>
      </c>
      <c r="P98" s="29">
        <f t="shared" si="32"/>
        <v>0</v>
      </c>
      <c r="Q98" s="30">
        <f t="shared" si="33"/>
        <v>1.8446126219801426</v>
      </c>
    </row>
    <row r="99" spans="3:17">
      <c r="C99" s="28" t="s">
        <v>122</v>
      </c>
      <c r="D99" s="29">
        <f t="shared" si="20"/>
        <v>0</v>
      </c>
      <c r="E99" s="29">
        <f t="shared" si="21"/>
        <v>0</v>
      </c>
      <c r="F99" s="29">
        <f t="shared" si="22"/>
        <v>0</v>
      </c>
      <c r="G99" s="29">
        <f t="shared" si="23"/>
        <v>5.3251090841073779E-3</v>
      </c>
      <c r="H99" s="29">
        <f t="shared" si="24"/>
        <v>0.12184565480050485</v>
      </c>
      <c r="I99" s="29">
        <f t="shared" si="25"/>
        <v>0.49563814625351482</v>
      </c>
      <c r="J99" s="29">
        <f t="shared" si="26"/>
        <v>2.8151636486123655E-5</v>
      </c>
      <c r="K99" s="29">
        <f t="shared" si="27"/>
        <v>4.6338844723237274E-3</v>
      </c>
      <c r="L99" s="29">
        <f t="shared" si="28"/>
        <v>0</v>
      </c>
      <c r="M99" s="29">
        <f t="shared" si="29"/>
        <v>0.51589658592731558</v>
      </c>
      <c r="N99" s="29">
        <f t="shared" si="30"/>
        <v>0.19517185699191497</v>
      </c>
      <c r="O99" s="29">
        <f t="shared" si="31"/>
        <v>0</v>
      </c>
      <c r="P99" s="29">
        <f t="shared" si="32"/>
        <v>0</v>
      </c>
      <c r="Q99" s="30">
        <f t="shared" si="33"/>
        <v>1.3385393891661677</v>
      </c>
    </row>
    <row r="100" spans="3:17">
      <c r="C100" s="28" t="s">
        <v>123</v>
      </c>
      <c r="D100" s="29">
        <f t="shared" si="20"/>
        <v>0</v>
      </c>
      <c r="E100" s="29">
        <f t="shared" si="21"/>
        <v>0</v>
      </c>
      <c r="F100" s="29">
        <f t="shared" si="22"/>
        <v>0</v>
      </c>
      <c r="G100" s="29">
        <f t="shared" si="23"/>
        <v>1.9616943618218821E-2</v>
      </c>
      <c r="H100" s="29">
        <f t="shared" si="24"/>
        <v>3.3416340995493066</v>
      </c>
      <c r="I100" s="29">
        <f t="shared" si="25"/>
        <v>3.0802172774643859</v>
      </c>
      <c r="J100" s="29">
        <f t="shared" si="26"/>
        <v>4.7388341551028528E-4</v>
      </c>
      <c r="K100" s="29">
        <f t="shared" si="27"/>
        <v>3.6843976612230149E-2</v>
      </c>
      <c r="L100" s="29">
        <f t="shared" si="28"/>
        <v>0</v>
      </c>
      <c r="M100" s="29">
        <f t="shared" si="29"/>
        <v>0.35901072451469485</v>
      </c>
      <c r="N100" s="29">
        <f t="shared" si="30"/>
        <v>3.2388341250036357</v>
      </c>
      <c r="O100" s="29">
        <f t="shared" si="31"/>
        <v>0</v>
      </c>
      <c r="P100" s="29">
        <f t="shared" si="32"/>
        <v>0</v>
      </c>
      <c r="Q100" s="30">
        <f t="shared" si="33"/>
        <v>10.076631030177982</v>
      </c>
    </row>
    <row r="101" spans="3:17">
      <c r="C101" s="28" t="s">
        <v>124</v>
      </c>
      <c r="D101" s="29">
        <f t="shared" si="20"/>
        <v>0</v>
      </c>
      <c r="E101" s="29">
        <f t="shared" si="21"/>
        <v>0</v>
      </c>
      <c r="F101" s="29">
        <f t="shared" si="22"/>
        <v>0</v>
      </c>
      <c r="G101" s="29">
        <f t="shared" si="23"/>
        <v>7.1298374300269751E-2</v>
      </c>
      <c r="H101" s="29">
        <f t="shared" si="24"/>
        <v>0.14769164659784517</v>
      </c>
      <c r="I101" s="29">
        <f t="shared" si="25"/>
        <v>1.1525746476824057</v>
      </c>
      <c r="J101" s="29">
        <f t="shared" si="26"/>
        <v>3.5437802698650068E-5</v>
      </c>
      <c r="K101" s="29">
        <f t="shared" si="27"/>
        <v>3.9555468978056826E-2</v>
      </c>
      <c r="L101" s="29">
        <f t="shared" si="28"/>
        <v>0</v>
      </c>
      <c r="M101" s="29">
        <f t="shared" si="29"/>
        <v>1.2673375311188038</v>
      </c>
      <c r="N101" s="29">
        <f t="shared" si="30"/>
        <v>0.27751991913287793</v>
      </c>
      <c r="O101" s="29">
        <f t="shared" si="31"/>
        <v>0</v>
      </c>
      <c r="P101" s="29">
        <f t="shared" si="32"/>
        <v>0</v>
      </c>
      <c r="Q101" s="30">
        <f t="shared" si="33"/>
        <v>2.9560130256129575</v>
      </c>
    </row>
    <row r="102" spans="3:17">
      <c r="C102" s="28" t="s">
        <v>125</v>
      </c>
      <c r="D102" s="29">
        <f t="shared" si="20"/>
        <v>0</v>
      </c>
      <c r="E102" s="29">
        <f t="shared" si="21"/>
        <v>0</v>
      </c>
      <c r="F102" s="29">
        <f t="shared" si="22"/>
        <v>0</v>
      </c>
      <c r="G102" s="29">
        <f t="shared" si="23"/>
        <v>0</v>
      </c>
      <c r="H102" s="29">
        <f t="shared" si="24"/>
        <v>0.11672935923108176</v>
      </c>
      <c r="I102" s="29">
        <f t="shared" si="25"/>
        <v>1.3090266188056767</v>
      </c>
      <c r="J102" s="29">
        <f t="shared" si="26"/>
        <v>0</v>
      </c>
      <c r="K102" s="29">
        <f t="shared" si="27"/>
        <v>0</v>
      </c>
      <c r="L102" s="29">
        <f t="shared" si="28"/>
        <v>5.5285956821879458E-3</v>
      </c>
      <c r="M102" s="29">
        <f t="shared" si="29"/>
        <v>1.586995155517523E-3</v>
      </c>
      <c r="N102" s="29">
        <f t="shared" si="30"/>
        <v>0.27652278020976573</v>
      </c>
      <c r="O102" s="29">
        <f t="shared" si="31"/>
        <v>0</v>
      </c>
      <c r="P102" s="29">
        <f t="shared" si="32"/>
        <v>0</v>
      </c>
      <c r="Q102" s="30">
        <f t="shared" si="33"/>
        <v>1.7093943490842296</v>
      </c>
    </row>
    <row r="103" spans="3:17">
      <c r="C103" s="28" t="s">
        <v>126</v>
      </c>
      <c r="D103" s="29">
        <f t="shared" si="20"/>
        <v>0</v>
      </c>
      <c r="E103" s="29">
        <f t="shared" si="21"/>
        <v>0.14000000000000001</v>
      </c>
      <c r="F103" s="29">
        <f t="shared" si="22"/>
        <v>0</v>
      </c>
      <c r="G103" s="29">
        <f t="shared" si="23"/>
        <v>3.2365544725261548E-2</v>
      </c>
      <c r="H103" s="29">
        <f t="shared" si="24"/>
        <v>0.24972637130697151</v>
      </c>
      <c r="I103" s="29">
        <f t="shared" si="25"/>
        <v>0.51164225570769128</v>
      </c>
      <c r="J103" s="29">
        <f t="shared" si="26"/>
        <v>0</v>
      </c>
      <c r="K103" s="29">
        <f t="shared" si="27"/>
        <v>0</v>
      </c>
      <c r="L103" s="29">
        <f t="shared" si="28"/>
        <v>0</v>
      </c>
      <c r="M103" s="29">
        <f t="shared" si="29"/>
        <v>0.13027559373441469</v>
      </c>
      <c r="N103" s="29">
        <f t="shared" si="30"/>
        <v>0.2399586022929911</v>
      </c>
      <c r="O103" s="29">
        <f t="shared" si="31"/>
        <v>0</v>
      </c>
      <c r="P103" s="29">
        <f t="shared" si="32"/>
        <v>0</v>
      </c>
      <c r="Q103" s="30">
        <f t="shared" si="33"/>
        <v>1.3039683677673302</v>
      </c>
    </row>
    <row r="104" spans="3:17">
      <c r="C104" s="28" t="s">
        <v>127</v>
      </c>
      <c r="D104" s="29">
        <f t="shared" si="20"/>
        <v>0</v>
      </c>
      <c r="E104" s="29">
        <f t="shared" si="21"/>
        <v>0</v>
      </c>
      <c r="F104" s="29">
        <f t="shared" si="22"/>
        <v>0</v>
      </c>
      <c r="G104" s="29">
        <f t="shared" si="23"/>
        <v>0</v>
      </c>
      <c r="H104" s="29">
        <f t="shared" si="24"/>
        <v>1.1001301362865987</v>
      </c>
      <c r="I104" s="29">
        <f t="shared" si="25"/>
        <v>0</v>
      </c>
      <c r="J104" s="29">
        <f t="shared" si="26"/>
        <v>0</v>
      </c>
      <c r="K104" s="29">
        <f t="shared" si="27"/>
        <v>0</v>
      </c>
      <c r="L104" s="29">
        <f t="shared" si="28"/>
        <v>0</v>
      </c>
      <c r="M104" s="29">
        <f t="shared" si="29"/>
        <v>0</v>
      </c>
      <c r="N104" s="29">
        <f t="shared" si="30"/>
        <v>8.7964420655925763E-3</v>
      </c>
      <c r="O104" s="29">
        <f t="shared" si="31"/>
        <v>0</v>
      </c>
      <c r="P104" s="29">
        <f t="shared" si="32"/>
        <v>0</v>
      </c>
      <c r="Q104" s="30">
        <f t="shared" si="33"/>
        <v>1.1089265783521913</v>
      </c>
    </row>
    <row r="105" spans="3:17">
      <c r="C105" s="28" t="s">
        <v>128</v>
      </c>
      <c r="D105" s="29">
        <f t="shared" si="20"/>
        <v>0</v>
      </c>
      <c r="E105" s="29">
        <f t="shared" si="21"/>
        <v>0</v>
      </c>
      <c r="F105" s="29">
        <f t="shared" si="22"/>
        <v>0</v>
      </c>
      <c r="G105" s="29">
        <f t="shared" si="23"/>
        <v>2.3217848744632803E-2</v>
      </c>
      <c r="H105" s="29">
        <f t="shared" si="24"/>
        <v>4.7821723289336565E-2</v>
      </c>
      <c r="I105" s="29">
        <f t="shared" si="25"/>
        <v>3.0642391057436051</v>
      </c>
      <c r="J105" s="29">
        <f t="shared" si="26"/>
        <v>5.70761182446893E-6</v>
      </c>
      <c r="K105" s="29">
        <f t="shared" si="27"/>
        <v>0</v>
      </c>
      <c r="L105" s="29">
        <f t="shared" si="28"/>
        <v>0.271967011499199</v>
      </c>
      <c r="M105" s="29">
        <f t="shared" si="29"/>
        <v>0.30635080159991718</v>
      </c>
      <c r="N105" s="29">
        <f t="shared" si="30"/>
        <v>7.5349178125791519E-2</v>
      </c>
      <c r="O105" s="29">
        <f t="shared" si="31"/>
        <v>0</v>
      </c>
      <c r="P105" s="29">
        <f t="shared" si="32"/>
        <v>0</v>
      </c>
      <c r="Q105" s="30">
        <f t="shared" si="33"/>
        <v>3.7889513766143068</v>
      </c>
    </row>
    <row r="106" spans="3:17">
      <c r="C106" s="28" t="s">
        <v>129</v>
      </c>
      <c r="D106" s="29">
        <f t="shared" si="20"/>
        <v>0</v>
      </c>
      <c r="E106" s="29">
        <f t="shared" si="21"/>
        <v>0</v>
      </c>
      <c r="F106" s="29">
        <f t="shared" si="22"/>
        <v>0</v>
      </c>
      <c r="G106" s="29">
        <f t="shared" si="23"/>
        <v>0</v>
      </c>
      <c r="H106" s="29">
        <f t="shared" si="24"/>
        <v>0</v>
      </c>
      <c r="I106" s="29">
        <f t="shared" si="25"/>
        <v>1.2173067192614924</v>
      </c>
      <c r="J106" s="29">
        <f t="shared" si="26"/>
        <v>0</v>
      </c>
      <c r="K106" s="29">
        <f t="shared" si="27"/>
        <v>0</v>
      </c>
      <c r="L106" s="29">
        <f t="shared" si="28"/>
        <v>0</v>
      </c>
      <c r="M106" s="29">
        <f t="shared" si="29"/>
        <v>0</v>
      </c>
      <c r="N106" s="29">
        <f t="shared" si="30"/>
        <v>0</v>
      </c>
      <c r="O106" s="29">
        <f t="shared" si="31"/>
        <v>0</v>
      </c>
      <c r="P106" s="29">
        <f t="shared" si="32"/>
        <v>0</v>
      </c>
      <c r="Q106" s="30">
        <f t="shared" si="33"/>
        <v>1.2173067192614924</v>
      </c>
    </row>
    <row r="107" spans="3:17">
      <c r="C107" s="28" t="s">
        <v>130</v>
      </c>
      <c r="D107" s="29">
        <f t="shared" si="20"/>
        <v>0</v>
      </c>
      <c r="E107" s="29">
        <f t="shared" si="21"/>
        <v>0</v>
      </c>
      <c r="F107" s="29">
        <f t="shared" si="22"/>
        <v>0</v>
      </c>
      <c r="G107" s="29">
        <f t="shared" si="23"/>
        <v>0.29821068521747685</v>
      </c>
      <c r="H107" s="29">
        <f t="shared" si="24"/>
        <v>1.4556440392827372</v>
      </c>
      <c r="I107" s="29">
        <f t="shared" si="25"/>
        <v>1.7448484241481721</v>
      </c>
      <c r="J107" s="29">
        <f t="shared" si="26"/>
        <v>3.539843442456179E-5</v>
      </c>
      <c r="K107" s="29">
        <f t="shared" si="27"/>
        <v>0</v>
      </c>
      <c r="L107" s="29">
        <f t="shared" si="28"/>
        <v>0.23271334019403575</v>
      </c>
      <c r="M107" s="29">
        <f t="shared" si="29"/>
        <v>0.30070246967738717</v>
      </c>
      <c r="N107" s="29">
        <f t="shared" si="30"/>
        <v>1.6290245182273255</v>
      </c>
      <c r="O107" s="29">
        <f t="shared" si="31"/>
        <v>0</v>
      </c>
      <c r="P107" s="29">
        <f t="shared" si="32"/>
        <v>0</v>
      </c>
      <c r="Q107" s="30">
        <f t="shared" si="33"/>
        <v>5.6611788751815588</v>
      </c>
    </row>
    <row r="108" spans="3:17">
      <c r="C108" s="28" t="s">
        <v>131</v>
      </c>
      <c r="D108" s="29">
        <f t="shared" si="20"/>
        <v>0</v>
      </c>
      <c r="E108" s="29">
        <f t="shared" si="21"/>
        <v>0</v>
      </c>
      <c r="F108" s="29">
        <f t="shared" si="22"/>
        <v>0</v>
      </c>
      <c r="G108" s="29">
        <f t="shared" si="23"/>
        <v>2.3524284670257962E-3</v>
      </c>
      <c r="H108" s="29">
        <f t="shared" si="24"/>
        <v>0.77554236441195734</v>
      </c>
      <c r="I108" s="29">
        <f t="shared" si="25"/>
        <v>0.26641316767445067</v>
      </c>
      <c r="J108" s="29">
        <f t="shared" si="26"/>
        <v>3.987629259948904E-6</v>
      </c>
      <c r="K108" s="29">
        <f t="shared" si="27"/>
        <v>0</v>
      </c>
      <c r="L108" s="29">
        <f t="shared" si="28"/>
        <v>1.2514371687153568E-3</v>
      </c>
      <c r="M108" s="29">
        <f t="shared" si="29"/>
        <v>1.2242343452578229E-2</v>
      </c>
      <c r="N108" s="29">
        <f t="shared" si="30"/>
        <v>0.21077312985717342</v>
      </c>
      <c r="O108" s="29">
        <f t="shared" si="31"/>
        <v>0</v>
      </c>
      <c r="P108" s="29">
        <f t="shared" si="32"/>
        <v>0</v>
      </c>
      <c r="Q108" s="30">
        <f t="shared" si="33"/>
        <v>1.2685788586611606</v>
      </c>
    </row>
    <row r="109" spans="3:17">
      <c r="C109" s="25" t="s">
        <v>132</v>
      </c>
      <c r="D109" s="26">
        <f>SUM(D110:D111)</f>
        <v>0</v>
      </c>
      <c r="E109" s="26">
        <f t="shared" ref="E109:P109" si="34">SUM(E110:E111)</f>
        <v>0</v>
      </c>
      <c r="F109" s="26">
        <f t="shared" si="34"/>
        <v>0</v>
      </c>
      <c r="G109" s="26">
        <f t="shared" si="34"/>
        <v>0.18364005239501285</v>
      </c>
      <c r="H109" s="26">
        <f t="shared" si="34"/>
        <v>7.3736580786355255</v>
      </c>
      <c r="I109" s="26">
        <f t="shared" si="34"/>
        <v>22.273569940795134</v>
      </c>
      <c r="J109" s="26">
        <f t="shared" si="34"/>
        <v>0</v>
      </c>
      <c r="K109" s="26">
        <f t="shared" si="34"/>
        <v>0.14831561739519053</v>
      </c>
      <c r="L109" s="26">
        <f t="shared" si="34"/>
        <v>1.4287071605374302</v>
      </c>
      <c r="M109" s="26">
        <f t="shared" si="34"/>
        <v>3.2786888458466978</v>
      </c>
      <c r="N109" s="26">
        <f t="shared" si="34"/>
        <v>38.405402168558176</v>
      </c>
      <c r="O109" s="26">
        <f t="shared" si="34"/>
        <v>0.182</v>
      </c>
      <c r="P109" s="26">
        <f t="shared" si="34"/>
        <v>3.6683217787179241</v>
      </c>
      <c r="Q109" s="27">
        <f>SUM(Q110:Q111)</f>
        <v>76.942303642881086</v>
      </c>
    </row>
    <row r="110" spans="3:17">
      <c r="C110" s="28" t="s">
        <v>132</v>
      </c>
      <c r="D110" s="31">
        <f>D58*T58/1000</f>
        <v>0</v>
      </c>
      <c r="E110" s="31">
        <f t="shared" ref="E110:P110" si="35">E58*U58/1000</f>
        <v>0</v>
      </c>
      <c r="F110" s="31">
        <f t="shared" si="35"/>
        <v>0</v>
      </c>
      <c r="G110" s="31">
        <f t="shared" si="35"/>
        <v>0.18364005239501285</v>
      </c>
      <c r="H110" s="31">
        <f t="shared" si="35"/>
        <v>5.045421115918157E-2</v>
      </c>
      <c r="I110" s="31">
        <f t="shared" si="35"/>
        <v>22.273569940795134</v>
      </c>
      <c r="J110" s="31">
        <f t="shared" si="35"/>
        <v>0</v>
      </c>
      <c r="K110" s="31">
        <f t="shared" si="35"/>
        <v>0.14831561739519053</v>
      </c>
      <c r="L110" s="31">
        <f t="shared" si="35"/>
        <v>1.4287071605374302</v>
      </c>
      <c r="M110" s="31">
        <f t="shared" si="35"/>
        <v>3.278568726</v>
      </c>
      <c r="N110" s="31">
        <f t="shared" si="35"/>
        <v>0</v>
      </c>
      <c r="O110" s="31">
        <f t="shared" si="35"/>
        <v>0.182</v>
      </c>
      <c r="P110" s="31">
        <f t="shared" si="35"/>
        <v>3.6683217787179241</v>
      </c>
      <c r="Q110" s="30">
        <f>SUM(D110:P110)</f>
        <v>31.213577486999874</v>
      </c>
    </row>
    <row r="111" spans="3:17">
      <c r="C111" s="28" t="s">
        <v>133</v>
      </c>
      <c r="D111" s="31">
        <f>D59*T59/1000</f>
        <v>0</v>
      </c>
      <c r="E111" s="31">
        <f t="shared" ref="E111" si="36">E59*U59/1000</f>
        <v>0</v>
      </c>
      <c r="F111" s="31">
        <f t="shared" ref="F111" si="37">F59*V59/1000</f>
        <v>0</v>
      </c>
      <c r="G111" s="31">
        <f t="shared" ref="G111" si="38">G59*W59/1000</f>
        <v>0</v>
      </c>
      <c r="H111" s="31">
        <f t="shared" ref="H111" si="39">H59*X59/1000</f>
        <v>7.3232038674763436</v>
      </c>
      <c r="I111" s="31">
        <f t="shared" ref="I111" si="40">I59*Y59/1000</f>
        <v>0</v>
      </c>
      <c r="J111" s="31">
        <f t="shared" ref="J111" si="41">J59*Z59/1000</f>
        <v>0</v>
      </c>
      <c r="K111" s="31">
        <f t="shared" ref="K111" si="42">K59*AA59/1000</f>
        <v>0</v>
      </c>
      <c r="L111" s="31">
        <f t="shared" ref="L111" si="43">L59*AB59/1000</f>
        <v>0</v>
      </c>
      <c r="M111" s="31">
        <f t="shared" ref="M111" si="44">M59*AC59/1000</f>
        <v>1.2011984669790425E-4</v>
      </c>
      <c r="N111" s="31">
        <f t="shared" ref="N111" si="45">N59*AD59/1000</f>
        <v>38.405402168558176</v>
      </c>
      <c r="O111" s="31">
        <f t="shared" ref="O111" si="46">O59*AE59/1000</f>
        <v>0</v>
      </c>
      <c r="P111" s="31">
        <f t="shared" ref="P111" si="47">P59*AF59/1000</f>
        <v>0</v>
      </c>
      <c r="Q111" s="30">
        <f>SUM(D111:P111)</f>
        <v>45.728726155881219</v>
      </c>
    </row>
    <row r="112" spans="3:17">
      <c r="C112" s="25" t="s">
        <v>46</v>
      </c>
      <c r="D112" s="26">
        <f>SUM(D113:D128)</f>
        <v>0</v>
      </c>
      <c r="E112" s="26">
        <f t="shared" ref="E112:Q112" si="48">SUM(E113:E128)</f>
        <v>2.1456723508771935E-2</v>
      </c>
      <c r="F112" s="26">
        <f t="shared" si="48"/>
        <v>8.8683962371721776</v>
      </c>
      <c r="G112" s="26">
        <f t="shared" si="48"/>
        <v>11.880437264458505</v>
      </c>
      <c r="H112" s="26">
        <f t="shared" si="48"/>
        <v>17.446913846510917</v>
      </c>
      <c r="I112" s="26">
        <f t="shared" si="48"/>
        <v>26.463911641819667</v>
      </c>
      <c r="J112" s="26">
        <f t="shared" si="48"/>
        <v>0.47730602960488866</v>
      </c>
      <c r="K112" s="26">
        <f t="shared" si="48"/>
        <v>4.1904336922000009</v>
      </c>
      <c r="L112" s="26">
        <f t="shared" si="48"/>
        <v>1.5176217446274967</v>
      </c>
      <c r="M112" s="26">
        <f t="shared" si="48"/>
        <v>34.017993973308577</v>
      </c>
      <c r="N112" s="26">
        <f t="shared" si="48"/>
        <v>3.8254750953849919</v>
      </c>
      <c r="O112" s="26">
        <f t="shared" si="48"/>
        <v>0</v>
      </c>
      <c r="P112" s="26">
        <f t="shared" si="48"/>
        <v>14.073592885902112</v>
      </c>
      <c r="Q112" s="27">
        <f t="shared" si="48"/>
        <v>122.78353913449813</v>
      </c>
    </row>
    <row r="113" spans="3:17">
      <c r="C113" s="28" t="s">
        <v>134</v>
      </c>
      <c r="D113" s="29">
        <f>D61*T61/1000</f>
        <v>0</v>
      </c>
      <c r="E113" s="29">
        <f t="shared" ref="E113:P113" si="49">E61*U61/1000</f>
        <v>0</v>
      </c>
      <c r="F113" s="29">
        <f t="shared" si="49"/>
        <v>0</v>
      </c>
      <c r="G113" s="29">
        <f t="shared" si="49"/>
        <v>7.6325214088136106E-5</v>
      </c>
      <c r="H113" s="29">
        <f t="shared" si="49"/>
        <v>8.5781106301997045</v>
      </c>
      <c r="I113" s="29">
        <f t="shared" si="49"/>
        <v>0.62805938774902514</v>
      </c>
      <c r="J113" s="29">
        <f t="shared" si="49"/>
        <v>1.1328176102480837E-2</v>
      </c>
      <c r="K113" s="29">
        <f t="shared" si="49"/>
        <v>0</v>
      </c>
      <c r="L113" s="29">
        <f t="shared" si="49"/>
        <v>0.12333175221197526</v>
      </c>
      <c r="M113" s="29">
        <f t="shared" si="49"/>
        <v>0.22291279100000003</v>
      </c>
      <c r="N113" s="29">
        <f t="shared" si="49"/>
        <v>2.5921883985171532</v>
      </c>
      <c r="O113" s="29">
        <f t="shared" si="49"/>
        <v>0</v>
      </c>
      <c r="P113" s="29">
        <f t="shared" si="49"/>
        <v>0</v>
      </c>
      <c r="Q113" s="30">
        <f>SUM(D113:P113)</f>
        <v>12.156007460994427</v>
      </c>
    </row>
    <row r="114" spans="3:17">
      <c r="C114" s="28" t="s">
        <v>135</v>
      </c>
      <c r="D114" s="29">
        <f t="shared" ref="D114:D128" si="50">D62*T62/1000</f>
        <v>0</v>
      </c>
      <c r="E114" s="29">
        <f t="shared" ref="E114:E128" si="51">E62*U62/1000</f>
        <v>2.1456723508771935E-2</v>
      </c>
      <c r="F114" s="29">
        <f t="shared" ref="F114:F128" si="52">F62*V62/1000</f>
        <v>0</v>
      </c>
      <c r="G114" s="29">
        <f t="shared" ref="G114:G128" si="53">G62*W62/1000</f>
        <v>6.6597009509649094</v>
      </c>
      <c r="H114" s="29">
        <f t="shared" ref="H114:H128" si="54">H62*X62/1000</f>
        <v>1.1286272333750995</v>
      </c>
      <c r="I114" s="29">
        <f t="shared" ref="I114:I128" si="55">I62*Y62/1000</f>
        <v>2.3847180469925204</v>
      </c>
      <c r="J114" s="29">
        <f t="shared" ref="J114:J128" si="56">J62*Z62/1000</f>
        <v>7.9092662994237478E-3</v>
      </c>
      <c r="K114" s="29">
        <f t="shared" ref="K114:K128" si="57">K62*AA62/1000</f>
        <v>0.22414185143743179</v>
      </c>
      <c r="L114" s="29">
        <f t="shared" ref="L114:L128" si="58">L62*AB62/1000</f>
        <v>1.766002674839625E-2</v>
      </c>
      <c r="M114" s="29">
        <f t="shared" ref="M114:M128" si="59">M62*AC62/1000</f>
        <v>5.1096226814999994</v>
      </c>
      <c r="N114" s="29">
        <f t="shared" ref="N114:N128" si="60">N62*AD62/1000</f>
        <v>3.5228562501698119E-2</v>
      </c>
      <c r="O114" s="29">
        <f t="shared" ref="O114:O128" si="61">O62*AE62/1000</f>
        <v>0</v>
      </c>
      <c r="P114" s="29">
        <f t="shared" ref="P114:P128" si="62">P62*AF62/1000</f>
        <v>0</v>
      </c>
      <c r="Q114" s="30">
        <f t="shared" ref="Q114:Q128" si="63">SUM(D114:P114)</f>
        <v>15.589065343328251</v>
      </c>
    </row>
    <row r="115" spans="3:17">
      <c r="C115" s="28" t="s">
        <v>136</v>
      </c>
      <c r="D115" s="29">
        <f t="shared" si="50"/>
        <v>0</v>
      </c>
      <c r="E115" s="29">
        <f t="shared" si="51"/>
        <v>0</v>
      </c>
      <c r="F115" s="29">
        <f t="shared" si="52"/>
        <v>0</v>
      </c>
      <c r="G115" s="29">
        <f t="shared" si="53"/>
        <v>0</v>
      </c>
      <c r="H115" s="29">
        <f t="shared" si="54"/>
        <v>1.4630344886703452</v>
      </c>
      <c r="I115" s="29">
        <f t="shared" si="55"/>
        <v>0.71733155013320182</v>
      </c>
      <c r="J115" s="29">
        <f t="shared" si="56"/>
        <v>0</v>
      </c>
      <c r="K115" s="29">
        <f t="shared" si="57"/>
        <v>2.9352620678239683E-5</v>
      </c>
      <c r="L115" s="29">
        <f t="shared" si="58"/>
        <v>0</v>
      </c>
      <c r="M115" s="29">
        <f t="shared" si="59"/>
        <v>0</v>
      </c>
      <c r="N115" s="29">
        <f t="shared" si="60"/>
        <v>7.5913931503675147E-2</v>
      </c>
      <c r="O115" s="29">
        <f t="shared" si="61"/>
        <v>0</v>
      </c>
      <c r="P115" s="29">
        <f t="shared" si="62"/>
        <v>0</v>
      </c>
      <c r="Q115" s="30">
        <f t="shared" si="63"/>
        <v>2.2563093229279003</v>
      </c>
    </row>
    <row r="116" spans="3:17">
      <c r="C116" s="28" t="s">
        <v>137</v>
      </c>
      <c r="D116" s="29">
        <f t="shared" si="50"/>
        <v>0</v>
      </c>
      <c r="E116" s="29">
        <f t="shared" si="51"/>
        <v>0</v>
      </c>
      <c r="F116" s="29">
        <f t="shared" si="52"/>
        <v>0</v>
      </c>
      <c r="G116" s="29">
        <f t="shared" si="53"/>
        <v>2.5477089792421081E-3</v>
      </c>
      <c r="H116" s="29">
        <f t="shared" si="54"/>
        <v>0.33254036306077578</v>
      </c>
      <c r="I116" s="29">
        <f t="shared" si="55"/>
        <v>0.28163007739938367</v>
      </c>
      <c r="J116" s="29">
        <f t="shared" si="56"/>
        <v>4.5161320873339399E-2</v>
      </c>
      <c r="K116" s="29">
        <f t="shared" si="57"/>
        <v>0</v>
      </c>
      <c r="L116" s="29">
        <f t="shared" si="58"/>
        <v>0.19117646205205244</v>
      </c>
      <c r="M116" s="29">
        <f t="shared" si="59"/>
        <v>0.36480688896039615</v>
      </c>
      <c r="N116" s="29">
        <f t="shared" si="60"/>
        <v>0.20022773684617054</v>
      </c>
      <c r="O116" s="29">
        <f t="shared" si="61"/>
        <v>0</v>
      </c>
      <c r="P116" s="29">
        <f t="shared" si="62"/>
        <v>0</v>
      </c>
      <c r="Q116" s="30">
        <f t="shared" si="63"/>
        <v>1.4180905581713599</v>
      </c>
    </row>
    <row r="117" spans="3:17">
      <c r="C117" s="28" t="s">
        <v>138</v>
      </c>
      <c r="D117" s="29">
        <f t="shared" si="50"/>
        <v>0</v>
      </c>
      <c r="E117" s="29">
        <f t="shared" si="51"/>
        <v>0</v>
      </c>
      <c r="F117" s="29">
        <f t="shared" si="52"/>
        <v>0</v>
      </c>
      <c r="G117" s="29">
        <f t="shared" si="53"/>
        <v>0</v>
      </c>
      <c r="H117" s="29">
        <f t="shared" si="54"/>
        <v>1.5754888032663131E-2</v>
      </c>
      <c r="I117" s="29">
        <f t="shared" si="55"/>
        <v>0.4881227312058542</v>
      </c>
      <c r="J117" s="29">
        <f t="shared" si="56"/>
        <v>0</v>
      </c>
      <c r="K117" s="29">
        <f t="shared" si="57"/>
        <v>0</v>
      </c>
      <c r="L117" s="29">
        <f t="shared" si="58"/>
        <v>0</v>
      </c>
      <c r="M117" s="29">
        <f t="shared" si="59"/>
        <v>0</v>
      </c>
      <c r="N117" s="29">
        <f t="shared" si="60"/>
        <v>4.2484818968538625E-2</v>
      </c>
      <c r="O117" s="29">
        <f t="shared" si="61"/>
        <v>0</v>
      </c>
      <c r="P117" s="29">
        <f t="shared" si="62"/>
        <v>0</v>
      </c>
      <c r="Q117" s="30">
        <f t="shared" si="63"/>
        <v>0.54636243820705599</v>
      </c>
    </row>
    <row r="118" spans="3:17">
      <c r="C118" s="28" t="s">
        <v>139</v>
      </c>
      <c r="D118" s="29">
        <f t="shared" si="50"/>
        <v>0</v>
      </c>
      <c r="E118" s="29">
        <f t="shared" si="51"/>
        <v>0</v>
      </c>
      <c r="F118" s="29">
        <f t="shared" si="52"/>
        <v>0</v>
      </c>
      <c r="G118" s="29">
        <f t="shared" si="53"/>
        <v>0.93525702820438916</v>
      </c>
      <c r="H118" s="29">
        <f t="shared" si="54"/>
        <v>0</v>
      </c>
      <c r="I118" s="29">
        <f t="shared" si="55"/>
        <v>0</v>
      </c>
      <c r="J118" s="29">
        <f t="shared" si="56"/>
        <v>1.9665760676016873E-4</v>
      </c>
      <c r="K118" s="29">
        <f t="shared" si="57"/>
        <v>0</v>
      </c>
      <c r="L118" s="29">
        <f t="shared" si="58"/>
        <v>2.7350146658578493E-3</v>
      </c>
      <c r="M118" s="29">
        <f t="shared" si="59"/>
        <v>8.4437437039603977E-2</v>
      </c>
      <c r="N118" s="29">
        <f t="shared" si="60"/>
        <v>0</v>
      </c>
      <c r="O118" s="29">
        <f t="shared" si="61"/>
        <v>0</v>
      </c>
      <c r="P118" s="29">
        <f t="shared" si="62"/>
        <v>0</v>
      </c>
      <c r="Q118" s="30">
        <f t="shared" si="63"/>
        <v>1.0226261375166112</v>
      </c>
    </row>
    <row r="119" spans="3:17">
      <c r="C119" s="28" t="s">
        <v>140</v>
      </c>
      <c r="D119" s="29">
        <f t="shared" si="50"/>
        <v>0</v>
      </c>
      <c r="E119" s="29">
        <f t="shared" si="51"/>
        <v>0</v>
      </c>
      <c r="F119" s="29">
        <f t="shared" si="52"/>
        <v>0</v>
      </c>
      <c r="G119" s="29">
        <f t="shared" si="53"/>
        <v>1.0400375691351451</v>
      </c>
      <c r="H119" s="29">
        <f t="shared" si="54"/>
        <v>9.6232476747556903E-2</v>
      </c>
      <c r="I119" s="29">
        <f t="shared" si="55"/>
        <v>1.172479300993007</v>
      </c>
      <c r="J119" s="29">
        <f t="shared" si="56"/>
        <v>2.7322384066587398E-3</v>
      </c>
      <c r="K119" s="29">
        <f t="shared" si="57"/>
        <v>0</v>
      </c>
      <c r="L119" s="29">
        <f t="shared" si="58"/>
        <v>0.18863781737904825</v>
      </c>
      <c r="M119" s="29">
        <f t="shared" si="59"/>
        <v>1.5753273978174511</v>
      </c>
      <c r="N119" s="29">
        <f t="shared" si="60"/>
        <v>1.7707937499291102E-3</v>
      </c>
      <c r="O119" s="29">
        <f t="shared" si="61"/>
        <v>0</v>
      </c>
      <c r="P119" s="29">
        <f t="shared" si="62"/>
        <v>0</v>
      </c>
      <c r="Q119" s="30">
        <f t="shared" si="63"/>
        <v>4.0772175942287969</v>
      </c>
    </row>
    <row r="120" spans="3:17">
      <c r="C120" s="28" t="s">
        <v>141</v>
      </c>
      <c r="D120" s="29">
        <f t="shared" si="50"/>
        <v>0</v>
      </c>
      <c r="E120" s="29">
        <f t="shared" si="51"/>
        <v>0</v>
      </c>
      <c r="F120" s="29">
        <f t="shared" si="52"/>
        <v>0</v>
      </c>
      <c r="G120" s="29">
        <f t="shared" si="53"/>
        <v>0</v>
      </c>
      <c r="H120" s="29">
        <f t="shared" si="54"/>
        <v>1.8674922021224325</v>
      </c>
      <c r="I120" s="29">
        <f t="shared" si="55"/>
        <v>0.80588588319540788</v>
      </c>
      <c r="J120" s="29">
        <f t="shared" si="56"/>
        <v>0</v>
      </c>
      <c r="K120" s="29">
        <f t="shared" si="57"/>
        <v>0</v>
      </c>
      <c r="L120" s="29">
        <f t="shared" si="58"/>
        <v>0</v>
      </c>
      <c r="M120" s="29">
        <f t="shared" si="59"/>
        <v>2.8482263000000001E-2</v>
      </c>
      <c r="N120" s="29">
        <f t="shared" si="60"/>
        <v>2.6844398762082201E-2</v>
      </c>
      <c r="O120" s="29">
        <f t="shared" si="61"/>
        <v>0</v>
      </c>
      <c r="P120" s="29">
        <f t="shared" si="62"/>
        <v>0</v>
      </c>
      <c r="Q120" s="30">
        <f t="shared" si="63"/>
        <v>2.7287047470799224</v>
      </c>
    </row>
    <row r="121" spans="3:17">
      <c r="C121" s="28" t="s">
        <v>142</v>
      </c>
      <c r="D121" s="29">
        <f t="shared" si="50"/>
        <v>0</v>
      </c>
      <c r="E121" s="29">
        <f t="shared" si="51"/>
        <v>0</v>
      </c>
      <c r="F121" s="29">
        <f t="shared" si="52"/>
        <v>0</v>
      </c>
      <c r="G121" s="29">
        <f t="shared" si="53"/>
        <v>2.4970434286189449</v>
      </c>
      <c r="H121" s="29">
        <f t="shared" si="54"/>
        <v>1.0857252555493646</v>
      </c>
      <c r="I121" s="29">
        <f t="shared" si="55"/>
        <v>0.72445661300886699</v>
      </c>
      <c r="J121" s="29">
        <f t="shared" si="56"/>
        <v>1.8642911950235271E-2</v>
      </c>
      <c r="K121" s="29">
        <f t="shared" si="57"/>
        <v>0</v>
      </c>
      <c r="L121" s="29">
        <f t="shared" si="58"/>
        <v>0.30352222826624198</v>
      </c>
      <c r="M121" s="29">
        <f t="shared" si="59"/>
        <v>0.8325001565000002</v>
      </c>
      <c r="N121" s="29">
        <f t="shared" si="60"/>
        <v>1.9168372585151618E-2</v>
      </c>
      <c r="O121" s="29">
        <f t="shared" si="61"/>
        <v>0</v>
      </c>
      <c r="P121" s="29">
        <f t="shared" si="62"/>
        <v>0.12787382027997243</v>
      </c>
      <c r="Q121" s="30">
        <f t="shared" si="63"/>
        <v>5.6089327867587766</v>
      </c>
    </row>
    <row r="122" spans="3:17">
      <c r="C122" s="28" t="s">
        <v>143</v>
      </c>
      <c r="D122" s="29">
        <f t="shared" si="50"/>
        <v>0</v>
      </c>
      <c r="E122" s="29">
        <f t="shared" si="51"/>
        <v>0</v>
      </c>
      <c r="F122" s="29">
        <f t="shared" si="52"/>
        <v>0</v>
      </c>
      <c r="G122" s="29">
        <f t="shared" si="53"/>
        <v>0.40385383006185793</v>
      </c>
      <c r="H122" s="29">
        <f t="shared" si="54"/>
        <v>1.2858192413493634</v>
      </c>
      <c r="I122" s="29">
        <f t="shared" si="55"/>
        <v>1.142153475673882</v>
      </c>
      <c r="J122" s="29">
        <f t="shared" si="56"/>
        <v>1.3545366521773452E-2</v>
      </c>
      <c r="K122" s="29">
        <f t="shared" si="57"/>
        <v>8.9612002395309392E-3</v>
      </c>
      <c r="L122" s="29">
        <f t="shared" si="58"/>
        <v>0.21387041159639966</v>
      </c>
      <c r="M122" s="29">
        <f t="shared" si="59"/>
        <v>1.2370426545450997</v>
      </c>
      <c r="N122" s="29">
        <f t="shared" si="60"/>
        <v>0.23642857924227581</v>
      </c>
      <c r="O122" s="29">
        <f t="shared" si="61"/>
        <v>0</v>
      </c>
      <c r="P122" s="29">
        <f t="shared" si="62"/>
        <v>0</v>
      </c>
      <c r="Q122" s="30">
        <f t="shared" si="63"/>
        <v>4.5416747592301832</v>
      </c>
    </row>
    <row r="123" spans="3:17">
      <c r="C123" s="28" t="s">
        <v>144</v>
      </c>
      <c r="D123" s="29">
        <f t="shared" si="50"/>
        <v>0</v>
      </c>
      <c r="E123" s="29">
        <f t="shared" si="51"/>
        <v>0</v>
      </c>
      <c r="F123" s="29">
        <f t="shared" si="52"/>
        <v>0</v>
      </c>
      <c r="G123" s="29">
        <f t="shared" si="53"/>
        <v>1.4271488434568079E-3</v>
      </c>
      <c r="H123" s="29">
        <f t="shared" si="54"/>
        <v>0.58392466034258383</v>
      </c>
      <c r="I123" s="29">
        <f t="shared" si="55"/>
        <v>1.3320962201294444</v>
      </c>
      <c r="J123" s="29">
        <f t="shared" si="56"/>
        <v>7.5851541978729731E-2</v>
      </c>
      <c r="K123" s="29">
        <f t="shared" si="57"/>
        <v>0</v>
      </c>
      <c r="L123" s="29">
        <f t="shared" si="58"/>
        <v>6.1782815553297579E-2</v>
      </c>
      <c r="M123" s="29">
        <f t="shared" si="59"/>
        <v>20.001742456784267</v>
      </c>
      <c r="N123" s="29">
        <f t="shared" si="60"/>
        <v>0.36302968721671663</v>
      </c>
      <c r="O123" s="29">
        <f t="shared" si="61"/>
        <v>0</v>
      </c>
      <c r="P123" s="29">
        <f t="shared" si="62"/>
        <v>0</v>
      </c>
      <c r="Q123" s="30">
        <f t="shared" si="63"/>
        <v>22.419854530848497</v>
      </c>
    </row>
    <row r="124" spans="3:17">
      <c r="C124" s="28" t="s">
        <v>145</v>
      </c>
      <c r="D124" s="29">
        <f t="shared" si="50"/>
        <v>0</v>
      </c>
      <c r="E124" s="29">
        <f t="shared" si="51"/>
        <v>0</v>
      </c>
      <c r="F124" s="29">
        <f t="shared" si="52"/>
        <v>0</v>
      </c>
      <c r="G124" s="29">
        <f t="shared" si="53"/>
        <v>0</v>
      </c>
      <c r="H124" s="29">
        <f t="shared" si="54"/>
        <v>0.25008856387489087</v>
      </c>
      <c r="I124" s="29">
        <f t="shared" si="55"/>
        <v>11.861402128066691</v>
      </c>
      <c r="J124" s="29">
        <f t="shared" si="56"/>
        <v>0.17725457062840638</v>
      </c>
      <c r="K124" s="29">
        <f t="shared" si="57"/>
        <v>0</v>
      </c>
      <c r="L124" s="29">
        <f t="shared" si="58"/>
        <v>7.5731187772042727E-2</v>
      </c>
      <c r="M124" s="29">
        <f t="shared" si="59"/>
        <v>1.7200169020125207</v>
      </c>
      <c r="N124" s="29">
        <f t="shared" si="60"/>
        <v>1.3668392223933599E-2</v>
      </c>
      <c r="O124" s="29">
        <f t="shared" si="61"/>
        <v>0</v>
      </c>
      <c r="P124" s="29">
        <f t="shared" si="62"/>
        <v>0</v>
      </c>
      <c r="Q124" s="30">
        <f t="shared" si="63"/>
        <v>14.098161744578487</v>
      </c>
    </row>
    <row r="125" spans="3:17">
      <c r="C125" s="28" t="s">
        <v>146</v>
      </c>
      <c r="D125" s="29">
        <f t="shared" si="50"/>
        <v>0</v>
      </c>
      <c r="E125" s="29">
        <f t="shared" si="51"/>
        <v>0</v>
      </c>
      <c r="F125" s="29">
        <f t="shared" si="52"/>
        <v>0</v>
      </c>
      <c r="G125" s="29">
        <f t="shared" si="53"/>
        <v>0</v>
      </c>
      <c r="H125" s="29">
        <f t="shared" si="54"/>
        <v>9.6170022810037181E-3</v>
      </c>
      <c r="I125" s="29">
        <f t="shared" si="55"/>
        <v>0.10659030272780363</v>
      </c>
      <c r="J125" s="29">
        <f t="shared" si="56"/>
        <v>4.5674071564178855E-5</v>
      </c>
      <c r="K125" s="29">
        <f t="shared" si="57"/>
        <v>0</v>
      </c>
      <c r="L125" s="29">
        <f t="shared" si="58"/>
        <v>0</v>
      </c>
      <c r="M125" s="29">
        <f t="shared" si="59"/>
        <v>4.1617684499999995E-2</v>
      </c>
      <c r="N125" s="29">
        <f t="shared" si="60"/>
        <v>4.2425577393246434E-2</v>
      </c>
      <c r="O125" s="29">
        <f t="shared" si="61"/>
        <v>0</v>
      </c>
      <c r="P125" s="29">
        <f t="shared" si="62"/>
        <v>0</v>
      </c>
      <c r="Q125" s="30">
        <f t="shared" si="63"/>
        <v>0.20029624097361795</v>
      </c>
    </row>
    <row r="126" spans="3:17">
      <c r="C126" s="28" t="s">
        <v>147</v>
      </c>
      <c r="D126" s="29">
        <f t="shared" si="50"/>
        <v>0</v>
      </c>
      <c r="E126" s="29">
        <f t="shared" si="51"/>
        <v>0</v>
      </c>
      <c r="F126" s="29">
        <f t="shared" si="52"/>
        <v>8.8683962371721776</v>
      </c>
      <c r="G126" s="29">
        <f t="shared" si="53"/>
        <v>0</v>
      </c>
      <c r="H126" s="29">
        <f t="shared" si="54"/>
        <v>7.5412509772882871E-2</v>
      </c>
      <c r="I126" s="29">
        <f t="shared" si="55"/>
        <v>2.1855516897142393</v>
      </c>
      <c r="J126" s="29">
        <f t="shared" si="56"/>
        <v>5.9836467529149534E-2</v>
      </c>
      <c r="K126" s="29">
        <f t="shared" si="57"/>
        <v>3.4829463429434506</v>
      </c>
      <c r="L126" s="29">
        <f t="shared" si="58"/>
        <v>0</v>
      </c>
      <c r="M126" s="29">
        <f t="shared" si="59"/>
        <v>1.7969048754999994</v>
      </c>
      <c r="N126" s="29">
        <f t="shared" si="60"/>
        <v>1.1149635957849853E-2</v>
      </c>
      <c r="O126" s="29">
        <f t="shared" si="61"/>
        <v>0</v>
      </c>
      <c r="P126" s="29">
        <f t="shared" si="62"/>
        <v>4.1119248792333591</v>
      </c>
      <c r="Q126" s="30">
        <f t="shared" si="63"/>
        <v>20.592122637823113</v>
      </c>
    </row>
    <row r="127" spans="3:17">
      <c r="C127" s="28" t="s">
        <v>148</v>
      </c>
      <c r="D127" s="29">
        <f t="shared" si="50"/>
        <v>0</v>
      </c>
      <c r="E127" s="29">
        <f t="shared" si="51"/>
        <v>0</v>
      </c>
      <c r="F127" s="29">
        <f t="shared" si="52"/>
        <v>0</v>
      </c>
      <c r="G127" s="29">
        <f t="shared" si="53"/>
        <v>3.4523615744136704E-2</v>
      </c>
      <c r="H127" s="29">
        <f t="shared" si="54"/>
        <v>4.6451981138901005E-2</v>
      </c>
      <c r="I127" s="29">
        <f t="shared" si="55"/>
        <v>0.18491430937145853</v>
      </c>
      <c r="J127" s="29">
        <f t="shared" si="56"/>
        <v>2.7426595763447997E-2</v>
      </c>
      <c r="K127" s="29">
        <f t="shared" si="57"/>
        <v>0</v>
      </c>
      <c r="L127" s="29">
        <f t="shared" si="58"/>
        <v>8.057193152266556E-3</v>
      </c>
      <c r="M127" s="29">
        <f t="shared" si="59"/>
        <v>0.27878151914923854</v>
      </c>
      <c r="N127" s="29">
        <f t="shared" si="60"/>
        <v>1.7395148739218869E-2</v>
      </c>
      <c r="O127" s="29">
        <f t="shared" si="61"/>
        <v>0</v>
      </c>
      <c r="P127" s="29">
        <f t="shared" si="62"/>
        <v>0</v>
      </c>
      <c r="Q127" s="30">
        <f t="shared" si="63"/>
        <v>0.59755036305866815</v>
      </c>
    </row>
    <row r="128" spans="3:17">
      <c r="C128" s="28" t="s">
        <v>149</v>
      </c>
      <c r="D128" s="29">
        <f t="shared" si="50"/>
        <v>0</v>
      </c>
      <c r="E128" s="29">
        <f t="shared" si="51"/>
        <v>0</v>
      </c>
      <c r="F128" s="29">
        <f t="shared" si="52"/>
        <v>0</v>
      </c>
      <c r="G128" s="29">
        <f t="shared" si="53"/>
        <v>0.30596965869233644</v>
      </c>
      <c r="H128" s="29">
        <f t="shared" si="54"/>
        <v>0.62808234999334722</v>
      </c>
      <c r="I128" s="29">
        <f t="shared" si="55"/>
        <v>2.448519925458887</v>
      </c>
      <c r="J128" s="29">
        <f t="shared" si="56"/>
        <v>3.7375241872919185E-2</v>
      </c>
      <c r="K128" s="29">
        <f t="shared" si="57"/>
        <v>0.47435494495890962</v>
      </c>
      <c r="L128" s="29">
        <f t="shared" si="58"/>
        <v>0.33111683522991814</v>
      </c>
      <c r="M128" s="29">
        <f t="shared" si="59"/>
        <v>0.723798265</v>
      </c>
      <c r="N128" s="29">
        <f t="shared" si="60"/>
        <v>0.14755106117735214</v>
      </c>
      <c r="O128" s="29">
        <f t="shared" si="61"/>
        <v>0</v>
      </c>
      <c r="P128" s="29">
        <f t="shared" si="62"/>
        <v>9.833794186388781</v>
      </c>
      <c r="Q128" s="30">
        <f t="shared" si="63"/>
        <v>14.93056246877245</v>
      </c>
    </row>
    <row r="129" spans="3:17">
      <c r="C129" s="25" t="s">
        <v>48</v>
      </c>
      <c r="D129" s="26">
        <f>SUM(D130)</f>
        <v>6.1920627873517304</v>
      </c>
      <c r="E129" s="26">
        <f t="shared" ref="E129:Q129" si="64">SUM(E130)</f>
        <v>0</v>
      </c>
      <c r="F129" s="26">
        <f t="shared" si="64"/>
        <v>0</v>
      </c>
      <c r="G129" s="26">
        <f t="shared" si="64"/>
        <v>7.7173329738795364E-3</v>
      </c>
      <c r="H129" s="26">
        <f t="shared" si="64"/>
        <v>14.49718489340748</v>
      </c>
      <c r="I129" s="26">
        <f t="shared" si="64"/>
        <v>0.1491492989545368</v>
      </c>
      <c r="J129" s="26">
        <f t="shared" si="64"/>
        <v>2.1689494489009951</v>
      </c>
      <c r="K129" s="26">
        <f t="shared" si="64"/>
        <v>0</v>
      </c>
      <c r="L129" s="26">
        <f t="shared" si="64"/>
        <v>0.15466726350210436</v>
      </c>
      <c r="M129" s="26">
        <f t="shared" si="64"/>
        <v>2.130591979247658E-3</v>
      </c>
      <c r="N129" s="26">
        <f t="shared" si="64"/>
        <v>0.44195715553302062</v>
      </c>
      <c r="O129" s="26">
        <f t="shared" si="64"/>
        <v>0</v>
      </c>
      <c r="P129" s="26">
        <f t="shared" si="64"/>
        <v>0</v>
      </c>
      <c r="Q129" s="27">
        <f t="shared" si="64"/>
        <v>23.613818772603</v>
      </c>
    </row>
    <row r="130" spans="3:17">
      <c r="C130" s="28" t="s">
        <v>150</v>
      </c>
      <c r="D130" s="29">
        <f>D78*T78/1000</f>
        <v>6.1920627873517304</v>
      </c>
      <c r="E130" s="29">
        <f t="shared" ref="E130:P130" si="65">E78*U78/1000</f>
        <v>0</v>
      </c>
      <c r="F130" s="29">
        <f t="shared" si="65"/>
        <v>0</v>
      </c>
      <c r="G130" s="29">
        <f t="shared" si="65"/>
        <v>7.7173329738795364E-3</v>
      </c>
      <c r="H130" s="29">
        <f t="shared" si="65"/>
        <v>14.49718489340748</v>
      </c>
      <c r="I130" s="29">
        <f t="shared" si="65"/>
        <v>0.1491492989545368</v>
      </c>
      <c r="J130" s="29">
        <f t="shared" si="65"/>
        <v>2.1689494489009951</v>
      </c>
      <c r="K130" s="29">
        <f t="shared" si="65"/>
        <v>0</v>
      </c>
      <c r="L130" s="29">
        <f t="shared" si="65"/>
        <v>0.15466726350210436</v>
      </c>
      <c r="M130" s="29">
        <f t="shared" si="65"/>
        <v>2.130591979247658E-3</v>
      </c>
      <c r="N130" s="29">
        <f t="shared" si="65"/>
        <v>0.44195715553302062</v>
      </c>
      <c r="O130" s="29">
        <f t="shared" si="65"/>
        <v>0</v>
      </c>
      <c r="P130" s="29">
        <f t="shared" si="65"/>
        <v>0</v>
      </c>
      <c r="Q130" s="30">
        <f>SUM(D130:P130)</f>
        <v>23.613818772603</v>
      </c>
    </row>
    <row r="131" spans="3:17">
      <c r="C131" s="28"/>
      <c r="D131" s="32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0"/>
    </row>
    <row r="132" spans="3:17">
      <c r="C132" s="4" t="s">
        <v>88</v>
      </c>
      <c r="D132" s="34">
        <f>SUM(D129,D112,D109,D92,D86)</f>
        <v>6.1920627873517304</v>
      </c>
      <c r="E132" s="34">
        <f t="shared" ref="E132:Q132" si="66">SUM(E129,E112,E109,E92,E86)</f>
        <v>0.16513082000000001</v>
      </c>
      <c r="F132" s="34">
        <f t="shared" si="66"/>
        <v>8.8683962371721776</v>
      </c>
      <c r="G132" s="34">
        <f t="shared" si="66"/>
        <v>13.476586596522292</v>
      </c>
      <c r="H132" s="34">
        <f t="shared" si="66"/>
        <v>60.165520405391803</v>
      </c>
      <c r="I132" s="34">
        <f t="shared" si="66"/>
        <v>70.615484245710945</v>
      </c>
      <c r="J132" s="34">
        <f t="shared" si="66"/>
        <v>3.810201637638797</v>
      </c>
      <c r="K132" s="34">
        <f t="shared" si="66"/>
        <v>5.830515254062707</v>
      </c>
      <c r="L132" s="34">
        <f t="shared" si="66"/>
        <v>3.7619297160803589</v>
      </c>
      <c r="M132" s="34">
        <f t="shared" si="66"/>
        <v>42.47182280036477</v>
      </c>
      <c r="N132" s="34">
        <f t="shared" si="66"/>
        <v>53.109273851755816</v>
      </c>
      <c r="O132" s="34">
        <f t="shared" si="66"/>
        <v>0.182</v>
      </c>
      <c r="P132" s="34">
        <f t="shared" si="66"/>
        <v>17.741914664620037</v>
      </c>
      <c r="Q132" s="35">
        <f t="shared" si="66"/>
        <v>286.39083901667146</v>
      </c>
    </row>
  </sheetData>
  <conditionalFormatting sqref="D113:P128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1:P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C3:S171"/>
  <sheetViews>
    <sheetView topLeftCell="C1" zoomScale="80" zoomScaleNormal="80" workbookViewId="0">
      <selection activeCell="R89" sqref="R89"/>
    </sheetView>
  </sheetViews>
  <sheetFormatPr defaultRowHeight="15"/>
  <cols>
    <col min="1" max="2" width="9.140625" style="250"/>
    <col min="3" max="3" width="28.5703125" style="250" customWidth="1"/>
    <col min="4" max="4" width="37.28515625" style="250" customWidth="1"/>
    <col min="5" max="5" width="9.140625" style="250"/>
    <col min="6" max="6" width="16.85546875" style="250" customWidth="1"/>
    <col min="7" max="7" width="27.42578125" style="250" customWidth="1"/>
    <col min="8" max="10" width="9.140625" style="250"/>
    <col min="11" max="11" width="9.140625" style="259"/>
    <col min="12" max="15" width="9.140625" style="250"/>
    <col min="16" max="17" width="10.140625" style="250" customWidth="1"/>
    <col min="18" max="18" width="11.42578125" style="250" bestFit="1" customWidth="1"/>
    <col min="19" max="19" width="26.140625" style="250" bestFit="1" customWidth="1"/>
    <col min="20" max="20" width="11.5703125" style="250" customWidth="1"/>
    <col min="21" max="21" width="13" style="250" customWidth="1"/>
    <col min="22" max="22" width="14" style="250" customWidth="1"/>
    <col min="23" max="16384" width="9.140625" style="250"/>
  </cols>
  <sheetData>
    <row r="3" spans="3:18">
      <c r="F3" s="186" t="s">
        <v>13</v>
      </c>
    </row>
    <row r="4" spans="3:18" ht="22.5">
      <c r="C4" s="246" t="s">
        <v>1</v>
      </c>
      <c r="D4" s="247" t="s">
        <v>312</v>
      </c>
      <c r="E4" s="246" t="s">
        <v>5</v>
      </c>
      <c r="F4" s="246" t="s">
        <v>6</v>
      </c>
      <c r="G4" s="246" t="s">
        <v>837</v>
      </c>
      <c r="H4" s="248" t="s">
        <v>56</v>
      </c>
      <c r="I4" s="248" t="s">
        <v>842</v>
      </c>
      <c r="J4" s="248" t="s">
        <v>313</v>
      </c>
      <c r="K4" s="249" t="s">
        <v>339</v>
      </c>
      <c r="L4" s="248" t="s">
        <v>349</v>
      </c>
      <c r="M4" s="248" t="s">
        <v>363</v>
      </c>
      <c r="N4" s="248" t="s">
        <v>357</v>
      </c>
      <c r="O4" s="248" t="s">
        <v>356</v>
      </c>
      <c r="P4" s="248" t="s">
        <v>838</v>
      </c>
      <c r="Q4" s="248" t="s">
        <v>841</v>
      </c>
      <c r="R4" s="248" t="s">
        <v>367</v>
      </c>
    </row>
    <row r="5" spans="3:18" ht="45.75" thickBot="1">
      <c r="C5" s="251" t="s">
        <v>37</v>
      </c>
      <c r="D5" s="251" t="s">
        <v>22</v>
      </c>
      <c r="E5" s="251" t="s">
        <v>32</v>
      </c>
      <c r="F5" s="251" t="s">
        <v>33</v>
      </c>
      <c r="G5" s="251" t="s">
        <v>839</v>
      </c>
      <c r="H5" s="251" t="s">
        <v>58</v>
      </c>
      <c r="I5" s="251"/>
      <c r="J5" s="251" t="s">
        <v>315</v>
      </c>
      <c r="K5" s="252" t="s">
        <v>537</v>
      </c>
      <c r="L5" s="251" t="s">
        <v>538</v>
      </c>
      <c r="M5" s="251" t="s">
        <v>539</v>
      </c>
      <c r="N5" s="251" t="s">
        <v>840</v>
      </c>
      <c r="O5" s="251" t="s">
        <v>317</v>
      </c>
      <c r="P5" s="251" t="s">
        <v>318</v>
      </c>
      <c r="Q5" s="251" t="s">
        <v>540</v>
      </c>
      <c r="R5" s="251" t="s">
        <v>318</v>
      </c>
    </row>
    <row r="6" spans="3:18">
      <c r="C6" s="253" t="s">
        <v>684</v>
      </c>
      <c r="D6" s="254" t="s">
        <v>541</v>
      </c>
      <c r="E6" s="255" t="s">
        <v>249</v>
      </c>
      <c r="F6" s="255" t="s">
        <v>685</v>
      </c>
      <c r="G6" s="286">
        <v>0.11312734000000001</v>
      </c>
      <c r="H6" s="256">
        <v>0.9</v>
      </c>
      <c r="I6" s="256"/>
      <c r="J6" s="257">
        <v>4</v>
      </c>
      <c r="K6" s="258">
        <v>5000</v>
      </c>
      <c r="L6" s="258">
        <v>0</v>
      </c>
      <c r="M6" s="257">
        <v>0.21689497716894976</v>
      </c>
      <c r="N6" s="257">
        <v>31.536000000000001</v>
      </c>
      <c r="O6" s="257">
        <f>+R6/M6/N6</f>
        <v>3.2300832605263153E-3</v>
      </c>
      <c r="P6" s="257">
        <f>+G6*H6</f>
        <v>0.101814606</v>
      </c>
      <c r="Q6" s="257">
        <v>0.78300000000000003</v>
      </c>
      <c r="R6" s="264">
        <f>+P6*(1-Q6)</f>
        <v>2.2093769501999996E-2</v>
      </c>
    </row>
    <row r="7" spans="3:18">
      <c r="C7" s="253" t="s">
        <v>687</v>
      </c>
      <c r="D7" s="254" t="s">
        <v>544</v>
      </c>
      <c r="E7" s="255" t="s">
        <v>249</v>
      </c>
      <c r="F7" s="255" t="s">
        <v>686</v>
      </c>
      <c r="G7" s="286">
        <v>6.0710839800000001E-3</v>
      </c>
      <c r="H7" s="256">
        <v>1.4999999999999999E-2</v>
      </c>
      <c r="I7" s="256">
        <v>0.01</v>
      </c>
      <c r="J7" s="257">
        <v>1</v>
      </c>
      <c r="K7" s="258">
        <v>22</v>
      </c>
      <c r="L7" s="258">
        <v>0</v>
      </c>
      <c r="M7" s="257">
        <v>0.21689497716894976</v>
      </c>
      <c r="N7" s="257">
        <v>31.536000000000001</v>
      </c>
      <c r="O7" s="257">
        <f t="shared" ref="O7:O70" si="0">+R7/M7/N7</f>
        <v>2.8890904027631578E-6</v>
      </c>
      <c r="P7" s="257">
        <f t="shared" ref="P7:P70" si="1">+G7*H7</f>
        <v>9.1066259700000002E-5</v>
      </c>
      <c r="Q7" s="257">
        <v>0.78300000000000003</v>
      </c>
      <c r="R7" s="264">
        <f t="shared" ref="R7:R67" si="2">+P7*(1-Q7)</f>
        <v>1.9761378354899998E-5</v>
      </c>
    </row>
    <row r="8" spans="3:18">
      <c r="C8" s="253" t="s">
        <v>688</v>
      </c>
      <c r="D8" s="254" t="s">
        <v>545</v>
      </c>
      <c r="E8" s="255" t="s">
        <v>249</v>
      </c>
      <c r="F8" s="255" t="s">
        <v>686</v>
      </c>
      <c r="G8" s="286">
        <v>0.49175780238</v>
      </c>
      <c r="H8" s="256">
        <v>0.13500000000000001</v>
      </c>
      <c r="I8" s="256">
        <v>0.81</v>
      </c>
      <c r="J8" s="257">
        <v>5</v>
      </c>
      <c r="K8" s="258">
        <v>333</v>
      </c>
      <c r="L8" s="258">
        <v>0</v>
      </c>
      <c r="M8" s="257">
        <v>0.21689497716894976</v>
      </c>
      <c r="N8" s="257">
        <v>31.536000000000001</v>
      </c>
      <c r="O8" s="257">
        <f t="shared" si="0"/>
        <v>2.1061469036143424E-3</v>
      </c>
      <c r="P8" s="257">
        <f t="shared" si="1"/>
        <v>6.6387303321300009E-2</v>
      </c>
      <c r="Q8" s="257">
        <v>0.78300000000000003</v>
      </c>
      <c r="R8" s="264">
        <f t="shared" si="2"/>
        <v>1.4406044820722099E-2</v>
      </c>
    </row>
    <row r="9" spans="3:18">
      <c r="C9" s="253" t="s">
        <v>689</v>
      </c>
      <c r="D9" s="254" t="s">
        <v>546</v>
      </c>
      <c r="E9" s="255" t="s">
        <v>249</v>
      </c>
      <c r="F9" s="255" t="s">
        <v>686</v>
      </c>
      <c r="G9" s="286">
        <v>0.10927951163999999</v>
      </c>
      <c r="H9" s="256">
        <v>0.25</v>
      </c>
      <c r="I9" s="256">
        <v>0.18</v>
      </c>
      <c r="J9" s="257">
        <v>20</v>
      </c>
      <c r="K9" s="258">
        <v>1000</v>
      </c>
      <c r="L9" s="258">
        <v>0</v>
      </c>
      <c r="M9" s="257">
        <v>0.21689497716894976</v>
      </c>
      <c r="N9" s="257">
        <v>31.536000000000001</v>
      </c>
      <c r="O9" s="257">
        <f t="shared" si="0"/>
        <v>8.6672712082894719E-4</v>
      </c>
      <c r="P9" s="257">
        <f t="shared" si="1"/>
        <v>2.7319877909999998E-2</v>
      </c>
      <c r="Q9" s="257">
        <v>0.78300000000000003</v>
      </c>
      <c r="R9" s="264">
        <f t="shared" si="2"/>
        <v>5.9284135064699992E-3</v>
      </c>
    </row>
    <row r="10" spans="3:18">
      <c r="C10" s="253" t="s">
        <v>690</v>
      </c>
      <c r="D10" s="254" t="s">
        <v>547</v>
      </c>
      <c r="E10" s="255" t="s">
        <v>237</v>
      </c>
      <c r="F10" s="255" t="s">
        <v>691</v>
      </c>
      <c r="G10" s="286">
        <v>0.102211913</v>
      </c>
      <c r="H10" s="256">
        <v>0.75</v>
      </c>
      <c r="I10" s="256"/>
      <c r="J10" s="257">
        <v>25</v>
      </c>
      <c r="K10" s="258">
        <v>4000</v>
      </c>
      <c r="L10" s="258">
        <v>15</v>
      </c>
      <c r="M10" s="257">
        <v>0.16267123287671231</v>
      </c>
      <c r="N10" s="257">
        <v>31.536000000000001</v>
      </c>
      <c r="O10" s="257">
        <f t="shared" si="0"/>
        <v>3.2426878831871338E-3</v>
      </c>
      <c r="P10" s="257">
        <f t="shared" si="1"/>
        <v>7.6658934750000005E-2</v>
      </c>
      <c r="Q10" s="257">
        <v>0.78300000000000003</v>
      </c>
      <c r="R10" s="264">
        <f t="shared" si="2"/>
        <v>1.6634988840749997E-2</v>
      </c>
    </row>
    <row r="11" spans="3:18">
      <c r="C11" s="253" t="s">
        <v>692</v>
      </c>
      <c r="D11" s="254" t="s">
        <v>549</v>
      </c>
      <c r="E11" s="255" t="s">
        <v>324</v>
      </c>
      <c r="F11" s="255" t="s">
        <v>691</v>
      </c>
      <c r="G11" s="286">
        <v>2.2291644000000003E-2</v>
      </c>
      <c r="H11" s="256">
        <v>0.85</v>
      </c>
      <c r="I11" s="256"/>
      <c r="J11" s="257">
        <v>25</v>
      </c>
      <c r="K11" s="258">
        <v>1900</v>
      </c>
      <c r="L11" s="258">
        <v>3</v>
      </c>
      <c r="M11" s="257">
        <v>0.16267123287671231</v>
      </c>
      <c r="N11" s="257">
        <v>31.536000000000001</v>
      </c>
      <c r="O11" s="257">
        <f t="shared" si="0"/>
        <v>8.0149975356725157E-4</v>
      </c>
      <c r="P11" s="257">
        <f t="shared" si="1"/>
        <v>1.8947897400000004E-2</v>
      </c>
      <c r="Q11" s="257">
        <v>0.78300000000000003</v>
      </c>
      <c r="R11" s="264">
        <f t="shared" si="2"/>
        <v>4.1116937358000004E-3</v>
      </c>
    </row>
    <row r="12" spans="3:18">
      <c r="C12" s="253" t="s">
        <v>693</v>
      </c>
      <c r="D12" s="254" t="s">
        <v>550</v>
      </c>
      <c r="E12" s="255" t="s">
        <v>337</v>
      </c>
      <c r="F12" s="255" t="s">
        <v>691</v>
      </c>
      <c r="G12" s="286">
        <v>3.7161910000000002E-3</v>
      </c>
      <c r="H12" s="256">
        <v>0.84</v>
      </c>
      <c r="I12" s="256"/>
      <c r="J12" s="257">
        <v>25</v>
      </c>
      <c r="K12" s="258">
        <v>1900</v>
      </c>
      <c r="L12" s="258">
        <v>3</v>
      </c>
      <c r="M12" s="257">
        <v>0.16267123287671231</v>
      </c>
      <c r="N12" s="257">
        <v>31.536000000000001</v>
      </c>
      <c r="O12" s="257">
        <f t="shared" si="0"/>
        <v>1.3204430711111112E-4</v>
      </c>
      <c r="P12" s="257">
        <f t="shared" si="1"/>
        <v>3.12160044E-3</v>
      </c>
      <c r="Q12" s="257">
        <v>0.78300000000000003</v>
      </c>
      <c r="R12" s="264">
        <f t="shared" si="2"/>
        <v>6.7738729547999995E-4</v>
      </c>
    </row>
    <row r="13" spans="3:18">
      <c r="C13" s="253" t="s">
        <v>694</v>
      </c>
      <c r="D13" s="254" t="s">
        <v>551</v>
      </c>
      <c r="E13" s="255" t="s">
        <v>240</v>
      </c>
      <c r="F13" s="255" t="s">
        <v>691</v>
      </c>
      <c r="G13" s="286">
        <v>0.42693983699999999</v>
      </c>
      <c r="H13" s="256">
        <v>0.85</v>
      </c>
      <c r="I13" s="256"/>
      <c r="J13" s="257">
        <v>25</v>
      </c>
      <c r="K13" s="258">
        <v>1250</v>
      </c>
      <c r="L13" s="258">
        <v>2</v>
      </c>
      <c r="M13" s="257">
        <v>0.16267123287671231</v>
      </c>
      <c r="N13" s="257">
        <v>31.536000000000001</v>
      </c>
      <c r="O13" s="257">
        <f t="shared" si="0"/>
        <v>0</v>
      </c>
      <c r="P13" s="257">
        <f t="shared" si="1"/>
        <v>0.36289886145</v>
      </c>
      <c r="Q13" s="257">
        <v>1</v>
      </c>
      <c r="R13" s="264">
        <f t="shared" si="2"/>
        <v>0</v>
      </c>
    </row>
    <row r="14" spans="3:18">
      <c r="C14" s="253" t="s">
        <v>695</v>
      </c>
      <c r="D14" s="254" t="s">
        <v>552</v>
      </c>
      <c r="E14" s="255" t="s">
        <v>240</v>
      </c>
      <c r="F14" s="255" t="s">
        <v>691</v>
      </c>
      <c r="G14" s="286">
        <v>0.23460196899999999</v>
      </c>
      <c r="H14" s="256">
        <v>0.8</v>
      </c>
      <c r="I14" s="256"/>
      <c r="J14" s="257">
        <v>12.5</v>
      </c>
      <c r="K14" s="258">
        <v>300</v>
      </c>
      <c r="L14" s="258">
        <v>0</v>
      </c>
      <c r="M14" s="257">
        <v>0.16267123287671231</v>
      </c>
      <c r="N14" s="257">
        <v>31.536000000000001</v>
      </c>
      <c r="O14" s="257">
        <f t="shared" si="0"/>
        <v>0</v>
      </c>
      <c r="P14" s="257">
        <f t="shared" si="1"/>
        <v>0.18768157520000001</v>
      </c>
      <c r="Q14" s="257">
        <v>1</v>
      </c>
      <c r="R14" s="264">
        <f t="shared" si="2"/>
        <v>0</v>
      </c>
    </row>
    <row r="15" spans="3:18">
      <c r="C15" s="253" t="s">
        <v>696</v>
      </c>
      <c r="D15" s="254" t="s">
        <v>553</v>
      </c>
      <c r="E15" s="255" t="s">
        <v>249</v>
      </c>
      <c r="F15" s="255" t="s">
        <v>691</v>
      </c>
      <c r="G15" s="286">
        <v>2.0628284E-2</v>
      </c>
      <c r="H15" s="256">
        <v>3.5</v>
      </c>
      <c r="I15" s="256"/>
      <c r="J15" s="257">
        <v>10</v>
      </c>
      <c r="K15" s="258">
        <v>1718</v>
      </c>
      <c r="L15" s="258">
        <v>0</v>
      </c>
      <c r="M15" s="257">
        <v>0.16267123287671231</v>
      </c>
      <c r="N15" s="257">
        <v>31.536000000000001</v>
      </c>
      <c r="O15" s="257">
        <f t="shared" si="0"/>
        <v>3.0540315200779725E-3</v>
      </c>
      <c r="P15" s="257">
        <f t="shared" si="1"/>
        <v>7.2198994000000002E-2</v>
      </c>
      <c r="Q15" s="257">
        <v>0.78300000000000003</v>
      </c>
      <c r="R15" s="264">
        <f t="shared" si="2"/>
        <v>1.5667181697999997E-2</v>
      </c>
    </row>
    <row r="16" spans="3:18">
      <c r="C16" s="253" t="s">
        <v>697</v>
      </c>
      <c r="D16" s="254" t="s">
        <v>554</v>
      </c>
      <c r="E16" s="255" t="s">
        <v>249</v>
      </c>
      <c r="F16" s="255" t="s">
        <v>691</v>
      </c>
      <c r="G16" s="286">
        <v>1.3732300900000001</v>
      </c>
      <c r="H16" s="256">
        <v>0.99</v>
      </c>
      <c r="I16" s="256"/>
      <c r="J16" s="257">
        <v>10</v>
      </c>
      <c r="K16" s="258">
        <v>80</v>
      </c>
      <c r="L16" s="258">
        <v>0</v>
      </c>
      <c r="M16" s="257">
        <v>0.16267123287671231</v>
      </c>
      <c r="N16" s="257">
        <v>31.536000000000001</v>
      </c>
      <c r="O16" s="257">
        <f t="shared" si="0"/>
        <v>5.7507021488245602E-2</v>
      </c>
      <c r="P16" s="257">
        <f t="shared" si="1"/>
        <v>1.3594977891</v>
      </c>
      <c r="Q16" s="257">
        <v>0.78300000000000003</v>
      </c>
      <c r="R16" s="264">
        <f t="shared" si="2"/>
        <v>0.29501102023469994</v>
      </c>
    </row>
    <row r="17" spans="3:18">
      <c r="C17" s="253" t="s">
        <v>698</v>
      </c>
      <c r="D17" s="254" t="s">
        <v>547</v>
      </c>
      <c r="E17" s="255" t="s">
        <v>237</v>
      </c>
      <c r="F17" s="255" t="s">
        <v>699</v>
      </c>
      <c r="G17" s="286">
        <v>1.2202465999999999E-2</v>
      </c>
      <c r="H17" s="256">
        <v>0.75</v>
      </c>
      <c r="I17" s="256"/>
      <c r="J17" s="257">
        <v>25</v>
      </c>
      <c r="K17" s="258">
        <v>4000</v>
      </c>
      <c r="L17" s="258">
        <v>15</v>
      </c>
      <c r="M17" s="257">
        <v>0.21689497716894976</v>
      </c>
      <c r="N17" s="257">
        <v>31.536000000000001</v>
      </c>
      <c r="O17" s="257">
        <f t="shared" si="0"/>
        <v>2.9034376337719298E-4</v>
      </c>
      <c r="P17" s="257">
        <f t="shared" si="1"/>
        <v>9.1518494999999998E-3</v>
      </c>
      <c r="Q17" s="257">
        <v>0.78300000000000003</v>
      </c>
      <c r="R17" s="264">
        <f t="shared" si="2"/>
        <v>1.9859513414999998E-3</v>
      </c>
    </row>
    <row r="18" spans="3:18">
      <c r="C18" s="253" t="s">
        <v>700</v>
      </c>
      <c r="D18" s="254" t="s">
        <v>556</v>
      </c>
      <c r="E18" s="255" t="s">
        <v>249</v>
      </c>
      <c r="F18" s="255" t="s">
        <v>699</v>
      </c>
      <c r="G18" s="286">
        <v>0.126398024</v>
      </c>
      <c r="H18" s="256">
        <v>0.9</v>
      </c>
      <c r="I18" s="256"/>
      <c r="J18" s="257">
        <v>15</v>
      </c>
      <c r="K18" s="258">
        <v>655</v>
      </c>
      <c r="L18" s="258">
        <v>0</v>
      </c>
      <c r="M18" s="257">
        <v>0.21689497716894976</v>
      </c>
      <c r="N18" s="257">
        <v>31.536000000000001</v>
      </c>
      <c r="O18" s="257">
        <f t="shared" si="0"/>
        <v>3.6089962115789468E-3</v>
      </c>
      <c r="P18" s="257">
        <f t="shared" si="1"/>
        <v>0.1137582216</v>
      </c>
      <c r="Q18" s="257">
        <v>0.78300000000000003</v>
      </c>
      <c r="R18" s="264">
        <f t="shared" si="2"/>
        <v>2.4685534087199996E-2</v>
      </c>
    </row>
    <row r="19" spans="3:18">
      <c r="C19" s="253" t="s">
        <v>701</v>
      </c>
      <c r="D19" s="254" t="s">
        <v>557</v>
      </c>
      <c r="E19" s="255" t="s">
        <v>240</v>
      </c>
      <c r="F19" s="255" t="s">
        <v>699</v>
      </c>
      <c r="G19" s="286">
        <v>5.4405725000000002E-2</v>
      </c>
      <c r="H19" s="256">
        <v>0.6</v>
      </c>
      <c r="I19" s="256"/>
      <c r="J19" s="257">
        <v>15</v>
      </c>
      <c r="K19" s="258">
        <v>316</v>
      </c>
      <c r="L19" s="258">
        <v>0</v>
      </c>
      <c r="M19" s="257">
        <v>0.21689497716894976</v>
      </c>
      <c r="N19" s="257">
        <v>31.536000000000001</v>
      </c>
      <c r="O19" s="257">
        <f t="shared" si="0"/>
        <v>0</v>
      </c>
      <c r="P19" s="257">
        <f t="shared" si="1"/>
        <v>3.2643434999999998E-2</v>
      </c>
      <c r="Q19" s="257">
        <v>1</v>
      </c>
      <c r="R19" s="264">
        <f t="shared" si="2"/>
        <v>0</v>
      </c>
    </row>
    <row r="20" spans="3:18">
      <c r="C20" s="253" t="s">
        <v>702</v>
      </c>
      <c r="D20" s="254" t="s">
        <v>558</v>
      </c>
      <c r="E20" s="255" t="s">
        <v>324</v>
      </c>
      <c r="F20" s="255" t="s">
        <v>703</v>
      </c>
      <c r="G20" s="286">
        <v>0.44968067800000006</v>
      </c>
      <c r="H20" s="256">
        <v>0.16</v>
      </c>
      <c r="I20" s="256"/>
      <c r="J20" s="257">
        <v>20</v>
      </c>
      <c r="K20" s="258">
        <v>929</v>
      </c>
      <c r="L20" s="258">
        <v>7</v>
      </c>
      <c r="M20" s="257">
        <v>0.05</v>
      </c>
      <c r="N20" s="257">
        <v>31.536000000000001</v>
      </c>
      <c r="O20" s="257">
        <f t="shared" si="0"/>
        <v>9.9016445587011646E-3</v>
      </c>
      <c r="P20" s="257">
        <f t="shared" si="1"/>
        <v>7.1948908480000004E-2</v>
      </c>
      <c r="Q20" s="257">
        <v>0.78300000000000003</v>
      </c>
      <c r="R20" s="264">
        <f t="shared" si="2"/>
        <v>1.5612913140159999E-2</v>
      </c>
    </row>
    <row r="21" spans="3:18">
      <c r="C21" s="253" t="s">
        <v>704</v>
      </c>
      <c r="D21" s="254" t="s">
        <v>560</v>
      </c>
      <c r="E21" s="255" t="s">
        <v>325</v>
      </c>
      <c r="F21" s="255" t="s">
        <v>703</v>
      </c>
      <c r="G21" s="286">
        <v>0.11004496</v>
      </c>
      <c r="H21" s="256">
        <v>0.14000000000000001</v>
      </c>
      <c r="I21" s="256"/>
      <c r="J21" s="257">
        <v>20</v>
      </c>
      <c r="K21" s="258">
        <v>650</v>
      </c>
      <c r="L21" s="258">
        <v>7</v>
      </c>
      <c r="M21" s="257">
        <v>0.05</v>
      </c>
      <c r="N21" s="257">
        <v>31.536000000000001</v>
      </c>
      <c r="O21" s="257">
        <f t="shared" si="0"/>
        <v>2.1202218954845249E-3</v>
      </c>
      <c r="P21" s="257">
        <f t="shared" si="1"/>
        <v>1.5406294400000001E-2</v>
      </c>
      <c r="Q21" s="257">
        <v>0.78300000000000003</v>
      </c>
      <c r="R21" s="264">
        <f t="shared" si="2"/>
        <v>3.3431658847999997E-3</v>
      </c>
    </row>
    <row r="22" spans="3:18">
      <c r="C22" s="253" t="s">
        <v>705</v>
      </c>
      <c r="D22" s="254" t="s">
        <v>561</v>
      </c>
      <c r="E22" s="255" t="s">
        <v>249</v>
      </c>
      <c r="F22" s="255" t="s">
        <v>706</v>
      </c>
      <c r="G22" s="286">
        <v>1.1123094E-2</v>
      </c>
      <c r="H22" s="256">
        <v>0.86</v>
      </c>
      <c r="I22" s="256"/>
      <c r="J22" s="257">
        <v>10</v>
      </c>
      <c r="K22" s="258">
        <v>187</v>
      </c>
      <c r="L22" s="258">
        <v>0</v>
      </c>
      <c r="M22" s="257">
        <v>0.21689497716894976</v>
      </c>
      <c r="N22" s="257">
        <v>31.536000000000001</v>
      </c>
      <c r="O22" s="257">
        <f t="shared" si="0"/>
        <v>3.034783336666666E-4</v>
      </c>
      <c r="P22" s="257">
        <f t="shared" si="1"/>
        <v>9.5658608399999991E-3</v>
      </c>
      <c r="Q22" s="257">
        <v>0.78300000000000003</v>
      </c>
      <c r="R22" s="264">
        <f t="shared" si="2"/>
        <v>2.0757918022799994E-3</v>
      </c>
    </row>
    <row r="23" spans="3:18">
      <c r="C23" s="253" t="s">
        <v>707</v>
      </c>
      <c r="D23" s="254" t="s">
        <v>563</v>
      </c>
      <c r="E23" s="255" t="s">
        <v>325</v>
      </c>
      <c r="F23" s="255" t="s">
        <v>706</v>
      </c>
      <c r="G23" s="286">
        <v>3.5189599999999998E-3</v>
      </c>
      <c r="H23" s="256">
        <v>0.14000000000000001</v>
      </c>
      <c r="I23" s="256"/>
      <c r="J23" s="257">
        <v>20</v>
      </c>
      <c r="K23" s="258">
        <v>150</v>
      </c>
      <c r="L23" s="258">
        <v>5</v>
      </c>
      <c r="M23" s="257">
        <v>0.21689497716894976</v>
      </c>
      <c r="N23" s="257">
        <v>31.536000000000001</v>
      </c>
      <c r="O23" s="257">
        <f t="shared" si="0"/>
        <v>1.5629532865497077E-5</v>
      </c>
      <c r="P23" s="257">
        <f t="shared" si="1"/>
        <v>4.9265440000000006E-4</v>
      </c>
      <c r="Q23" s="257">
        <v>0.78300000000000003</v>
      </c>
      <c r="R23" s="264">
        <f t="shared" si="2"/>
        <v>1.0690600479999999E-4</v>
      </c>
    </row>
    <row r="24" spans="3:18">
      <c r="C24" s="253" t="s">
        <v>708</v>
      </c>
      <c r="D24" s="254" t="s">
        <v>564</v>
      </c>
      <c r="E24" s="255" t="s">
        <v>249</v>
      </c>
      <c r="F24" s="255" t="s">
        <v>709</v>
      </c>
      <c r="G24" s="286">
        <v>2.0264609999999998E-3</v>
      </c>
      <c r="H24" s="256">
        <v>1.8</v>
      </c>
      <c r="I24" s="256"/>
      <c r="J24" s="257">
        <v>8</v>
      </c>
      <c r="K24" s="258">
        <v>7500</v>
      </c>
      <c r="L24" s="258">
        <v>5</v>
      </c>
      <c r="M24" s="257">
        <v>0.21689497716894976</v>
      </c>
      <c r="N24" s="257">
        <v>31.536000000000001</v>
      </c>
      <c r="O24" s="257">
        <f t="shared" si="0"/>
        <v>1.1572158868421049E-4</v>
      </c>
      <c r="P24" s="257">
        <f t="shared" si="1"/>
        <v>3.6476297999999997E-3</v>
      </c>
      <c r="Q24" s="257">
        <v>0.78300000000000003</v>
      </c>
      <c r="R24" s="264">
        <f t="shared" si="2"/>
        <v>7.9153566659999981E-4</v>
      </c>
    </row>
    <row r="25" spans="3:18">
      <c r="C25" s="253" t="s">
        <v>710</v>
      </c>
      <c r="D25" s="254" t="s">
        <v>566</v>
      </c>
      <c r="E25" s="255" t="s">
        <v>249</v>
      </c>
      <c r="F25" s="255" t="s">
        <v>711</v>
      </c>
      <c r="G25" s="286">
        <v>0.129344445</v>
      </c>
      <c r="H25" s="256">
        <v>3.5</v>
      </c>
      <c r="I25" s="256"/>
      <c r="J25" s="257">
        <v>10</v>
      </c>
      <c r="K25" s="258">
        <v>1718</v>
      </c>
      <c r="L25" s="258">
        <v>0</v>
      </c>
      <c r="M25" s="257">
        <v>0.10844748858447488</v>
      </c>
      <c r="N25" s="257">
        <v>31.536000000000001</v>
      </c>
      <c r="O25" s="257">
        <f t="shared" si="0"/>
        <v>2.8724299993421049E-2</v>
      </c>
      <c r="P25" s="257">
        <f t="shared" si="1"/>
        <v>0.45270555750000002</v>
      </c>
      <c r="Q25" s="257">
        <v>0.78300000000000003</v>
      </c>
      <c r="R25" s="264">
        <f t="shared" si="2"/>
        <v>9.8237105977499989E-2</v>
      </c>
    </row>
    <row r="26" spans="3:18">
      <c r="C26" s="253" t="s">
        <v>568</v>
      </c>
      <c r="D26" s="254"/>
      <c r="E26" s="255"/>
      <c r="F26" s="255"/>
      <c r="G26" s="286"/>
      <c r="H26" s="256"/>
      <c r="I26" s="256"/>
      <c r="J26" s="257"/>
      <c r="K26" s="258"/>
      <c r="L26" s="258"/>
      <c r="M26" s="257"/>
      <c r="N26" s="257"/>
      <c r="O26" s="257"/>
      <c r="P26" s="257"/>
      <c r="Q26" s="257"/>
      <c r="R26" s="264"/>
    </row>
    <row r="27" spans="3:18">
      <c r="C27" s="265" t="s">
        <v>712</v>
      </c>
      <c r="D27" s="266" t="s">
        <v>569</v>
      </c>
      <c r="E27" s="267" t="s">
        <v>249</v>
      </c>
      <c r="F27" s="267" t="s">
        <v>713</v>
      </c>
      <c r="G27" s="287">
        <v>0.24216808400000001</v>
      </c>
      <c r="H27" s="268">
        <v>0.9</v>
      </c>
      <c r="I27" s="268"/>
      <c r="J27" s="269">
        <v>4</v>
      </c>
      <c r="K27" s="270">
        <v>5000</v>
      </c>
      <c r="L27" s="270">
        <v>0</v>
      </c>
      <c r="M27" s="269">
        <v>0.4562500000000001</v>
      </c>
      <c r="N27" s="269">
        <v>31.536000000000001</v>
      </c>
      <c r="O27" s="269">
        <f t="shared" si="0"/>
        <v>4.0141704047038209E-3</v>
      </c>
      <c r="P27" s="269">
        <f t="shared" si="1"/>
        <v>0.21795127560000002</v>
      </c>
      <c r="Q27" s="269">
        <v>0.73499999999999999</v>
      </c>
      <c r="R27" s="271">
        <f t="shared" si="2"/>
        <v>5.7757088034000009E-2</v>
      </c>
    </row>
    <row r="28" spans="3:18">
      <c r="C28" s="265" t="s">
        <v>715</v>
      </c>
      <c r="D28" s="266" t="s">
        <v>572</v>
      </c>
      <c r="E28" s="267" t="s">
        <v>249</v>
      </c>
      <c r="F28" s="267" t="s">
        <v>714</v>
      </c>
      <c r="G28" s="287">
        <v>4.4443226899999995E-3</v>
      </c>
      <c r="H28" s="268">
        <v>1.4999999999999999E-2</v>
      </c>
      <c r="I28" s="268">
        <v>0.01</v>
      </c>
      <c r="J28" s="269">
        <v>1</v>
      </c>
      <c r="K28" s="270">
        <v>88</v>
      </c>
      <c r="L28" s="270">
        <v>0</v>
      </c>
      <c r="M28" s="269">
        <v>0.4562500000000001</v>
      </c>
      <c r="N28" s="269">
        <v>31.536000000000001</v>
      </c>
      <c r="O28" s="269">
        <f t="shared" si="0"/>
        <v>1.227815842924459E-6</v>
      </c>
      <c r="P28" s="269">
        <f t="shared" si="1"/>
        <v>6.6664840349999992E-5</v>
      </c>
      <c r="Q28" s="269">
        <v>0.73499999999999999</v>
      </c>
      <c r="R28" s="271">
        <f t="shared" si="2"/>
        <v>1.766618269275E-5</v>
      </c>
    </row>
    <row r="29" spans="3:18">
      <c r="C29" s="265" t="s">
        <v>716</v>
      </c>
      <c r="D29" s="266" t="s">
        <v>573</v>
      </c>
      <c r="E29" s="267" t="s">
        <v>249</v>
      </c>
      <c r="F29" s="267" t="s">
        <v>714</v>
      </c>
      <c r="G29" s="287">
        <v>0.35999013789000001</v>
      </c>
      <c r="H29" s="268">
        <v>0.13500000000000001</v>
      </c>
      <c r="I29" s="268">
        <v>0.81</v>
      </c>
      <c r="J29" s="269">
        <v>5</v>
      </c>
      <c r="K29" s="270">
        <v>1332</v>
      </c>
      <c r="L29" s="270">
        <v>0</v>
      </c>
      <c r="M29" s="269">
        <v>0.4562500000000001</v>
      </c>
      <c r="N29" s="269">
        <v>31.536000000000001</v>
      </c>
      <c r="O29" s="269">
        <f t="shared" si="0"/>
        <v>8.9507774949193085E-4</v>
      </c>
      <c r="P29" s="269">
        <f t="shared" si="1"/>
        <v>4.8598668615150005E-2</v>
      </c>
      <c r="Q29" s="269">
        <v>0.73499999999999999</v>
      </c>
      <c r="R29" s="271">
        <f t="shared" si="2"/>
        <v>1.2878647183014753E-2</v>
      </c>
    </row>
    <row r="30" spans="3:18">
      <c r="C30" s="265" t="s">
        <v>717</v>
      </c>
      <c r="D30" s="266" t="s">
        <v>574</v>
      </c>
      <c r="E30" s="267" t="s">
        <v>249</v>
      </c>
      <c r="F30" s="267" t="s">
        <v>714</v>
      </c>
      <c r="G30" s="287">
        <v>7.9997808419999997E-2</v>
      </c>
      <c r="H30" s="268">
        <v>0.25</v>
      </c>
      <c r="I30" s="268">
        <v>0.18</v>
      </c>
      <c r="J30" s="269">
        <v>20</v>
      </c>
      <c r="K30" s="270">
        <v>4000</v>
      </c>
      <c r="L30" s="270">
        <v>0</v>
      </c>
      <c r="M30" s="269">
        <v>0.4562500000000001</v>
      </c>
      <c r="N30" s="269">
        <v>31.536000000000001</v>
      </c>
      <c r="O30" s="269">
        <f t="shared" si="0"/>
        <v>3.6834475287733773E-4</v>
      </c>
      <c r="P30" s="269">
        <f t="shared" si="1"/>
        <v>1.9999452104999999E-2</v>
      </c>
      <c r="Q30" s="269">
        <v>0.73499999999999999</v>
      </c>
      <c r="R30" s="271">
        <f t="shared" si="2"/>
        <v>5.2998548078250001E-3</v>
      </c>
    </row>
    <row r="31" spans="3:18">
      <c r="C31" s="265" t="s">
        <v>718</v>
      </c>
      <c r="D31" s="266" t="s">
        <v>575</v>
      </c>
      <c r="E31" s="267" t="s">
        <v>237</v>
      </c>
      <c r="F31" s="267" t="s">
        <v>719</v>
      </c>
      <c r="G31" s="287">
        <v>6.8500063E-2</v>
      </c>
      <c r="H31" s="268">
        <v>0.75</v>
      </c>
      <c r="I31" s="268"/>
      <c r="J31" s="269">
        <v>25</v>
      </c>
      <c r="K31" s="270">
        <v>1600</v>
      </c>
      <c r="L31" s="270">
        <v>15</v>
      </c>
      <c r="M31" s="269">
        <v>0.34218750000000009</v>
      </c>
      <c r="N31" s="269">
        <v>31.536000000000001</v>
      </c>
      <c r="O31" s="269">
        <f t="shared" si="0"/>
        <v>1.261616500559482E-3</v>
      </c>
      <c r="P31" s="269">
        <f t="shared" si="1"/>
        <v>5.137504725E-2</v>
      </c>
      <c r="Q31" s="269">
        <v>0.73499999999999999</v>
      </c>
      <c r="R31" s="271">
        <f t="shared" si="2"/>
        <v>1.361438752125E-2</v>
      </c>
    </row>
    <row r="32" spans="3:18">
      <c r="C32" s="265" t="s">
        <v>720</v>
      </c>
      <c r="D32" s="266" t="s">
        <v>577</v>
      </c>
      <c r="E32" s="267" t="s">
        <v>324</v>
      </c>
      <c r="F32" s="267" t="s">
        <v>719</v>
      </c>
      <c r="G32" s="287">
        <v>1.2358415000000001E-2</v>
      </c>
      <c r="H32" s="268">
        <v>0.85</v>
      </c>
      <c r="I32" s="268"/>
      <c r="J32" s="269">
        <v>25</v>
      </c>
      <c r="K32" s="270">
        <v>760</v>
      </c>
      <c r="L32" s="270">
        <v>3</v>
      </c>
      <c r="M32" s="269">
        <v>0.34218750000000009</v>
      </c>
      <c r="N32" s="269">
        <v>31.536000000000001</v>
      </c>
      <c r="O32" s="269">
        <f t="shared" si="0"/>
        <v>2.5796264823965763E-4</v>
      </c>
      <c r="P32" s="269">
        <f t="shared" si="1"/>
        <v>1.0504652750000001E-2</v>
      </c>
      <c r="Q32" s="269">
        <v>0.73499999999999999</v>
      </c>
      <c r="R32" s="271">
        <f t="shared" si="2"/>
        <v>2.7837329787500005E-3</v>
      </c>
    </row>
    <row r="33" spans="3:19">
      <c r="C33" s="265" t="s">
        <v>721</v>
      </c>
      <c r="D33" s="266" t="s">
        <v>578</v>
      </c>
      <c r="E33" s="267" t="s">
        <v>240</v>
      </c>
      <c r="F33" s="267" t="s">
        <v>719</v>
      </c>
      <c r="G33" s="287">
        <v>1.5158104269999999</v>
      </c>
      <c r="H33" s="268">
        <v>0.85</v>
      </c>
      <c r="I33" s="268"/>
      <c r="J33" s="269">
        <v>25</v>
      </c>
      <c r="K33" s="270">
        <v>500</v>
      </c>
      <c r="L33" s="270">
        <v>2</v>
      </c>
      <c r="M33" s="269">
        <v>0.34218750000000009</v>
      </c>
      <c r="N33" s="269">
        <v>31.536000000000001</v>
      </c>
      <c r="O33" s="269">
        <f t="shared" si="0"/>
        <v>0</v>
      </c>
      <c r="P33" s="269">
        <f t="shared" si="1"/>
        <v>1.2884388629499999</v>
      </c>
      <c r="Q33" s="269">
        <v>1</v>
      </c>
      <c r="R33" s="271">
        <f t="shared" si="2"/>
        <v>0</v>
      </c>
    </row>
    <row r="34" spans="3:19">
      <c r="C34" s="265" t="s">
        <v>722</v>
      </c>
      <c r="D34" s="266" t="s">
        <v>579</v>
      </c>
      <c r="E34" s="267" t="s">
        <v>249</v>
      </c>
      <c r="F34" s="267" t="s">
        <v>719</v>
      </c>
      <c r="G34" s="287">
        <v>9.9243250000000005E-2</v>
      </c>
      <c r="H34" s="268">
        <v>3.5</v>
      </c>
      <c r="I34" s="268"/>
      <c r="J34" s="269">
        <v>10</v>
      </c>
      <c r="K34" s="270">
        <v>1718</v>
      </c>
      <c r="L34" s="270">
        <v>0</v>
      </c>
      <c r="M34" s="269">
        <v>0.34218750000000009</v>
      </c>
      <c r="N34" s="269">
        <v>31.536000000000001</v>
      </c>
      <c r="O34" s="269">
        <f t="shared" si="0"/>
        <v>8.5299041003222501E-3</v>
      </c>
      <c r="P34" s="269">
        <f t="shared" si="1"/>
        <v>0.34735137500000002</v>
      </c>
      <c r="Q34" s="269">
        <v>0.73499999999999999</v>
      </c>
      <c r="R34" s="271">
        <f t="shared" si="2"/>
        <v>9.2048114375000004E-2</v>
      </c>
    </row>
    <row r="35" spans="3:19">
      <c r="C35" s="265" t="s">
        <v>723</v>
      </c>
      <c r="D35" s="266" t="s">
        <v>580</v>
      </c>
      <c r="E35" s="267" t="s">
        <v>249</v>
      </c>
      <c r="F35" s="267" t="s">
        <v>719</v>
      </c>
      <c r="G35" s="287">
        <v>0.53835852900000003</v>
      </c>
      <c r="H35" s="268">
        <v>0.99</v>
      </c>
      <c r="I35" s="268"/>
      <c r="J35" s="269">
        <v>10</v>
      </c>
      <c r="K35" s="270">
        <v>80</v>
      </c>
      <c r="L35" s="270">
        <v>0</v>
      </c>
      <c r="M35" s="269">
        <v>0.34218750000000009</v>
      </c>
      <c r="N35" s="269">
        <v>31.536000000000001</v>
      </c>
      <c r="O35" s="269">
        <f t="shared" si="0"/>
        <v>1.3088260144992802E-2</v>
      </c>
      <c r="P35" s="269">
        <f t="shared" si="1"/>
        <v>0.53297494370999998</v>
      </c>
      <c r="Q35" s="269">
        <v>0.73499999999999999</v>
      </c>
      <c r="R35" s="271">
        <f t="shared" si="2"/>
        <v>0.14123836008314999</v>
      </c>
    </row>
    <row r="36" spans="3:19">
      <c r="C36" s="265" t="s">
        <v>724</v>
      </c>
      <c r="D36" s="266" t="s">
        <v>581</v>
      </c>
      <c r="E36" s="267" t="s">
        <v>337</v>
      </c>
      <c r="F36" s="267" t="s">
        <v>725</v>
      </c>
      <c r="G36" s="287">
        <v>2.4147930000000001E-3</v>
      </c>
      <c r="H36" s="268">
        <v>0.84</v>
      </c>
      <c r="I36" s="268"/>
      <c r="J36" s="269">
        <v>25</v>
      </c>
      <c r="K36" s="270">
        <v>760</v>
      </c>
      <c r="L36" s="270">
        <v>3</v>
      </c>
      <c r="M36" s="269">
        <v>0.4562500000000001</v>
      </c>
      <c r="N36" s="269">
        <v>31.536000000000001</v>
      </c>
      <c r="O36" s="269">
        <f t="shared" si="0"/>
        <v>3.7359029336335776E-5</v>
      </c>
      <c r="P36" s="269">
        <f t="shared" si="1"/>
        <v>2.0284261200000002E-3</v>
      </c>
      <c r="Q36" s="269">
        <v>0.73499999999999999</v>
      </c>
      <c r="R36" s="271">
        <f t="shared" si="2"/>
        <v>5.3753292180000012E-4</v>
      </c>
    </row>
    <row r="37" spans="3:19">
      <c r="C37" s="265" t="s">
        <v>726</v>
      </c>
      <c r="D37" s="266" t="s">
        <v>575</v>
      </c>
      <c r="E37" s="267" t="s">
        <v>237</v>
      </c>
      <c r="F37" s="267" t="s">
        <v>725</v>
      </c>
      <c r="G37" s="287">
        <v>6.7708933999999998E-2</v>
      </c>
      <c r="H37" s="268">
        <v>0.75</v>
      </c>
      <c r="I37" s="268"/>
      <c r="J37" s="269">
        <v>25</v>
      </c>
      <c r="K37" s="270">
        <v>1600</v>
      </c>
      <c r="L37" s="270">
        <v>15</v>
      </c>
      <c r="M37" s="269">
        <v>0.4562500000000001</v>
      </c>
      <c r="N37" s="269">
        <v>31.536000000000001</v>
      </c>
      <c r="O37" s="269">
        <f t="shared" si="0"/>
        <v>9.3528426794687322E-4</v>
      </c>
      <c r="P37" s="269">
        <f t="shared" si="1"/>
        <v>5.0781700499999999E-2</v>
      </c>
      <c r="Q37" s="269">
        <v>0.73499999999999999</v>
      </c>
      <c r="R37" s="271">
        <f t="shared" si="2"/>
        <v>1.34571506325E-2</v>
      </c>
    </row>
    <row r="38" spans="3:19">
      <c r="C38" s="265" t="s">
        <v>727</v>
      </c>
      <c r="D38" s="266" t="s">
        <v>583</v>
      </c>
      <c r="E38" s="267" t="s">
        <v>249</v>
      </c>
      <c r="F38" s="267" t="s">
        <v>725</v>
      </c>
      <c r="G38" s="287">
        <v>0.57175911099999999</v>
      </c>
      <c r="H38" s="268">
        <v>0.9</v>
      </c>
      <c r="I38" s="268"/>
      <c r="J38" s="269">
        <v>15</v>
      </c>
      <c r="K38" s="270">
        <v>655</v>
      </c>
      <c r="L38" s="270">
        <v>0</v>
      </c>
      <c r="M38" s="269">
        <v>0.4562500000000001</v>
      </c>
      <c r="N38" s="269">
        <v>31.536000000000001</v>
      </c>
      <c r="O38" s="269">
        <f t="shared" si="0"/>
        <v>9.4774607127666218E-3</v>
      </c>
      <c r="P38" s="269">
        <f t="shared" si="1"/>
        <v>0.51458319990000001</v>
      </c>
      <c r="Q38" s="269">
        <v>0.73499999999999999</v>
      </c>
      <c r="R38" s="271">
        <f t="shared" si="2"/>
        <v>0.13636454797350001</v>
      </c>
      <c r="S38" s="250" t="s">
        <v>293</v>
      </c>
    </row>
    <row r="39" spans="3:19">
      <c r="C39" s="265" t="s">
        <v>728</v>
      </c>
      <c r="D39" s="266" t="s">
        <v>584</v>
      </c>
      <c r="E39" s="267" t="s">
        <v>242</v>
      </c>
      <c r="F39" s="267" t="s">
        <v>725</v>
      </c>
      <c r="G39" s="287">
        <v>5.6619999999999997E-2</v>
      </c>
      <c r="H39" s="268">
        <v>1</v>
      </c>
      <c r="I39" s="268"/>
      <c r="J39" s="269">
        <v>10</v>
      </c>
      <c r="K39" s="270">
        <v>100</v>
      </c>
      <c r="L39" s="270">
        <v>0</v>
      </c>
      <c r="M39" s="269">
        <v>0.4562500000000001</v>
      </c>
      <c r="N39" s="269">
        <v>31.536000000000001</v>
      </c>
      <c r="O39" s="269">
        <f t="shared" si="0"/>
        <v>0</v>
      </c>
      <c r="P39" s="269">
        <f t="shared" si="1"/>
        <v>5.6619999999999997E-2</v>
      </c>
      <c r="Q39" s="269">
        <v>1</v>
      </c>
      <c r="R39" s="271">
        <f t="shared" si="2"/>
        <v>0</v>
      </c>
    </row>
    <row r="40" spans="3:19">
      <c r="C40" s="265" t="s">
        <v>729</v>
      </c>
      <c r="D40" s="266" t="s">
        <v>580</v>
      </c>
      <c r="E40" s="267" t="s">
        <v>249</v>
      </c>
      <c r="F40" s="267" t="s">
        <v>730</v>
      </c>
      <c r="G40" s="287">
        <v>0.27279948700000001</v>
      </c>
      <c r="H40" s="268">
        <v>0.99</v>
      </c>
      <c r="I40" s="268"/>
      <c r="J40" s="269">
        <v>10</v>
      </c>
      <c r="K40" s="270">
        <v>80</v>
      </c>
      <c r="L40" s="270">
        <v>0</v>
      </c>
      <c r="M40" s="269">
        <v>0.4562500000000001</v>
      </c>
      <c r="N40" s="269">
        <v>31.536000000000001</v>
      </c>
      <c r="O40" s="269">
        <f t="shared" si="0"/>
        <v>4.9741071158128465E-3</v>
      </c>
      <c r="P40" s="269">
        <f t="shared" si="1"/>
        <v>0.27007149212999998</v>
      </c>
      <c r="Q40" s="269">
        <v>0.73499999999999999</v>
      </c>
      <c r="R40" s="271">
        <f t="shared" si="2"/>
        <v>7.1568945414449997E-2</v>
      </c>
    </row>
    <row r="41" spans="3:19">
      <c r="C41" s="265" t="s">
        <v>731</v>
      </c>
      <c r="D41" s="266" t="s">
        <v>575</v>
      </c>
      <c r="E41" s="267" t="s">
        <v>237</v>
      </c>
      <c r="F41" s="267" t="s">
        <v>730</v>
      </c>
      <c r="G41" s="287">
        <v>2.9487453E-2</v>
      </c>
      <c r="H41" s="268">
        <v>0.75</v>
      </c>
      <c r="I41" s="268"/>
      <c r="J41" s="269">
        <v>25</v>
      </c>
      <c r="K41" s="270">
        <v>1600</v>
      </c>
      <c r="L41" s="270">
        <v>15</v>
      </c>
      <c r="M41" s="269">
        <v>0.4562500000000001</v>
      </c>
      <c r="N41" s="269">
        <v>31.536000000000001</v>
      </c>
      <c r="O41" s="269">
        <f t="shared" si="0"/>
        <v>4.0731923046850562E-4</v>
      </c>
      <c r="P41" s="269">
        <f t="shared" si="1"/>
        <v>2.2115589750000001E-2</v>
      </c>
      <c r="Q41" s="269">
        <v>0.73499999999999999</v>
      </c>
      <c r="R41" s="271">
        <f t="shared" si="2"/>
        <v>5.8606312837500008E-3</v>
      </c>
    </row>
    <row r="42" spans="3:19">
      <c r="C42" s="265" t="s">
        <v>732</v>
      </c>
      <c r="D42" s="266" t="s">
        <v>586</v>
      </c>
      <c r="E42" s="267" t="s">
        <v>324</v>
      </c>
      <c r="F42" s="267" t="s">
        <v>733</v>
      </c>
      <c r="G42" s="287">
        <v>4.9292726000000002E-2</v>
      </c>
      <c r="H42" s="268">
        <v>0.16</v>
      </c>
      <c r="I42" s="268"/>
      <c r="J42" s="269">
        <v>20</v>
      </c>
      <c r="K42" s="270">
        <v>929</v>
      </c>
      <c r="L42" s="270">
        <v>7</v>
      </c>
      <c r="M42" s="269">
        <v>0.05</v>
      </c>
      <c r="N42" s="269">
        <v>31.536000000000001</v>
      </c>
      <c r="O42" s="269">
        <f t="shared" si="0"/>
        <v>1.325476650431253E-3</v>
      </c>
      <c r="P42" s="269">
        <f t="shared" si="1"/>
        <v>7.8868361600000006E-3</v>
      </c>
      <c r="Q42" s="269">
        <v>0.73499999999999999</v>
      </c>
      <c r="R42" s="271">
        <f t="shared" si="2"/>
        <v>2.0900115824000003E-3</v>
      </c>
    </row>
    <row r="43" spans="3:19">
      <c r="C43" s="265" t="s">
        <v>734</v>
      </c>
      <c r="D43" s="266" t="s">
        <v>588</v>
      </c>
      <c r="E43" s="267" t="s">
        <v>325</v>
      </c>
      <c r="F43" s="267" t="s">
        <v>733</v>
      </c>
      <c r="G43" s="287">
        <v>2.6631500000000002E-2</v>
      </c>
      <c r="H43" s="268">
        <v>0.14000000000000001</v>
      </c>
      <c r="I43" s="268"/>
      <c r="J43" s="269">
        <v>20</v>
      </c>
      <c r="K43" s="270">
        <v>650</v>
      </c>
      <c r="L43" s="270">
        <v>7</v>
      </c>
      <c r="M43" s="269">
        <v>0.05</v>
      </c>
      <c r="N43" s="269">
        <v>31.536000000000001</v>
      </c>
      <c r="O43" s="269">
        <f t="shared" si="0"/>
        <v>6.2660365930999504E-4</v>
      </c>
      <c r="P43" s="269">
        <f t="shared" si="1"/>
        <v>3.7284100000000006E-3</v>
      </c>
      <c r="Q43" s="269">
        <v>0.73499999999999999</v>
      </c>
      <c r="R43" s="271">
        <f t="shared" si="2"/>
        <v>9.8802865000000017E-4</v>
      </c>
    </row>
    <row r="44" spans="3:19">
      <c r="C44" s="265" t="s">
        <v>735</v>
      </c>
      <c r="D44" s="266" t="s">
        <v>589</v>
      </c>
      <c r="E44" s="267" t="s">
        <v>249</v>
      </c>
      <c r="F44" s="267" t="s">
        <v>736</v>
      </c>
      <c r="G44" s="287">
        <v>7.125228900000001E-2</v>
      </c>
      <c r="H44" s="268">
        <v>0.86</v>
      </c>
      <c r="I44" s="268"/>
      <c r="J44" s="269">
        <v>10</v>
      </c>
      <c r="K44" s="270">
        <v>187</v>
      </c>
      <c r="L44" s="270">
        <v>0</v>
      </c>
      <c r="M44" s="269">
        <v>0.4562500000000001</v>
      </c>
      <c r="N44" s="269">
        <v>31.536000000000001</v>
      </c>
      <c r="O44" s="269">
        <f t="shared" si="0"/>
        <v>1.1285834089572778E-3</v>
      </c>
      <c r="P44" s="269">
        <f t="shared" si="1"/>
        <v>6.1276968540000011E-2</v>
      </c>
      <c r="Q44" s="269">
        <v>0.73499999999999999</v>
      </c>
      <c r="R44" s="271">
        <f t="shared" si="2"/>
        <v>1.6238396663100004E-2</v>
      </c>
    </row>
    <row r="45" spans="3:19">
      <c r="C45" s="265" t="s">
        <v>737</v>
      </c>
      <c r="D45" s="266" t="s">
        <v>591</v>
      </c>
      <c r="E45" s="267" t="s">
        <v>249</v>
      </c>
      <c r="F45" s="267" t="s">
        <v>738</v>
      </c>
      <c r="G45" s="287">
        <v>6.7219139999999997E-2</v>
      </c>
      <c r="H45" s="268">
        <v>1.8</v>
      </c>
      <c r="I45" s="268"/>
      <c r="J45" s="269">
        <v>8</v>
      </c>
      <c r="K45" s="270">
        <v>7500</v>
      </c>
      <c r="L45" s="270">
        <v>5</v>
      </c>
      <c r="M45" s="269">
        <v>0.4562500000000001</v>
      </c>
      <c r="N45" s="269">
        <v>31.536000000000001</v>
      </c>
      <c r="O45" s="269">
        <f t="shared" si="0"/>
        <v>2.2284446237568018E-3</v>
      </c>
      <c r="P45" s="269">
        <f t="shared" si="1"/>
        <v>0.120994452</v>
      </c>
      <c r="Q45" s="269">
        <v>0.73499999999999999</v>
      </c>
      <c r="R45" s="271">
        <f t="shared" si="2"/>
        <v>3.2063529780000002E-2</v>
      </c>
    </row>
    <row r="46" spans="3:19">
      <c r="C46" s="265" t="s">
        <v>739</v>
      </c>
      <c r="D46" s="266" t="s">
        <v>593</v>
      </c>
      <c r="E46" s="267" t="s">
        <v>249</v>
      </c>
      <c r="F46" s="267" t="s">
        <v>740</v>
      </c>
      <c r="G46" s="287">
        <v>0.213015446</v>
      </c>
      <c r="H46" s="268">
        <v>3.5</v>
      </c>
      <c r="I46" s="268"/>
      <c r="J46" s="269">
        <v>10</v>
      </c>
      <c r="K46" s="270">
        <v>1718</v>
      </c>
      <c r="L46" s="270">
        <v>0</v>
      </c>
      <c r="M46" s="269">
        <v>0.22812500000000005</v>
      </c>
      <c r="N46" s="269">
        <v>31.536000000000001</v>
      </c>
      <c r="O46" s="269">
        <f t="shared" si="0"/>
        <v>2.7462844973346393E-2</v>
      </c>
      <c r="P46" s="269">
        <f t="shared" si="1"/>
        <v>0.74555406099999999</v>
      </c>
      <c r="Q46" s="269">
        <v>0.73499999999999999</v>
      </c>
      <c r="R46" s="271">
        <f t="shared" si="2"/>
        <v>0.19757182616500002</v>
      </c>
    </row>
    <row r="47" spans="3:19">
      <c r="C47" s="265" t="s">
        <v>568</v>
      </c>
      <c r="D47" s="266"/>
      <c r="E47" s="267"/>
      <c r="F47" s="267"/>
      <c r="G47" s="287"/>
      <c r="H47" s="268"/>
      <c r="I47" s="268"/>
      <c r="J47" s="269"/>
      <c r="K47" s="270"/>
      <c r="L47" s="270"/>
      <c r="M47" s="269"/>
      <c r="N47" s="269"/>
      <c r="O47" s="269"/>
      <c r="P47" s="269"/>
      <c r="Q47" s="269"/>
      <c r="R47" s="271"/>
    </row>
    <row r="48" spans="3:19" ht="15" customHeight="1">
      <c r="C48" s="272" t="s">
        <v>741</v>
      </c>
      <c r="D48" s="273" t="s">
        <v>595</v>
      </c>
      <c r="E48" s="274" t="s">
        <v>249</v>
      </c>
      <c r="F48" s="274" t="s">
        <v>742</v>
      </c>
      <c r="G48" s="288">
        <v>2.3449984240000004</v>
      </c>
      <c r="H48" s="276">
        <v>0.9</v>
      </c>
      <c r="I48" s="276"/>
      <c r="J48" s="275">
        <v>4</v>
      </c>
      <c r="K48" s="277">
        <v>5000</v>
      </c>
      <c r="L48" s="277">
        <v>0</v>
      </c>
      <c r="M48" s="275">
        <v>0.44754332660911988</v>
      </c>
      <c r="N48" s="275">
        <v>31.536000000000001</v>
      </c>
      <c r="O48" s="275">
        <f t="shared" si="0"/>
        <v>3.4991231650619313E-2</v>
      </c>
      <c r="P48" s="275">
        <f t="shared" si="1"/>
        <v>2.1104985816000004</v>
      </c>
      <c r="Q48" s="275">
        <v>0.76600000000000001</v>
      </c>
      <c r="R48" s="278">
        <f t="shared" si="2"/>
        <v>0.49385666809440004</v>
      </c>
    </row>
    <row r="49" spans="3:18">
      <c r="C49" s="272" t="s">
        <v>744</v>
      </c>
      <c r="D49" s="273" t="s">
        <v>598</v>
      </c>
      <c r="E49" s="274" t="s">
        <v>249</v>
      </c>
      <c r="F49" s="274" t="s">
        <v>743</v>
      </c>
      <c r="G49" s="288">
        <v>3.378048946E-2</v>
      </c>
      <c r="H49" s="276">
        <v>1.4999999999999999E-2</v>
      </c>
      <c r="I49" s="276">
        <v>0.01</v>
      </c>
      <c r="J49" s="275">
        <v>1</v>
      </c>
      <c r="K49" s="277">
        <v>44</v>
      </c>
      <c r="L49" s="277">
        <v>0</v>
      </c>
      <c r="M49" s="275">
        <v>0.44754332660911988</v>
      </c>
      <c r="N49" s="275">
        <v>31.536000000000001</v>
      </c>
      <c r="O49" s="275">
        <f t="shared" si="0"/>
        <v>8.4010072947079875E-6</v>
      </c>
      <c r="P49" s="275">
        <f t="shared" si="1"/>
        <v>5.0670734189999997E-4</v>
      </c>
      <c r="Q49" s="275">
        <v>0.76600000000000001</v>
      </c>
      <c r="R49" s="278">
        <f t="shared" si="2"/>
        <v>1.1856951800459998E-4</v>
      </c>
    </row>
    <row r="50" spans="3:18">
      <c r="C50" s="272" t="s">
        <v>745</v>
      </c>
      <c r="D50" s="273" t="s">
        <v>599</v>
      </c>
      <c r="E50" s="274" t="s">
        <v>249</v>
      </c>
      <c r="F50" s="274" t="s">
        <v>743</v>
      </c>
      <c r="G50" s="288">
        <v>2.7362196462599999</v>
      </c>
      <c r="H50" s="276">
        <v>0.13500000000000001</v>
      </c>
      <c r="I50" s="276">
        <v>0.81</v>
      </c>
      <c r="J50" s="275">
        <v>5</v>
      </c>
      <c r="K50" s="277">
        <v>666</v>
      </c>
      <c r="L50" s="277">
        <v>0</v>
      </c>
      <c r="M50" s="275">
        <v>0.44754332660911988</v>
      </c>
      <c r="N50" s="275">
        <v>31.536000000000001</v>
      </c>
      <c r="O50" s="275">
        <f t="shared" si="0"/>
        <v>6.1243343178421228E-3</v>
      </c>
      <c r="P50" s="275">
        <f t="shared" si="1"/>
        <v>0.36938965224510001</v>
      </c>
      <c r="Q50" s="275">
        <v>0.76600000000000001</v>
      </c>
      <c r="R50" s="278">
        <f t="shared" si="2"/>
        <v>8.6437178625353397E-2</v>
      </c>
    </row>
    <row r="51" spans="3:18">
      <c r="C51" s="272" t="s">
        <v>746</v>
      </c>
      <c r="D51" s="273" t="s">
        <v>600</v>
      </c>
      <c r="E51" s="274" t="s">
        <v>249</v>
      </c>
      <c r="F51" s="274" t="s">
        <v>743</v>
      </c>
      <c r="G51" s="288">
        <v>0.60804881028000002</v>
      </c>
      <c r="H51" s="276">
        <v>0.25</v>
      </c>
      <c r="I51" s="276">
        <v>0.18</v>
      </c>
      <c r="J51" s="275">
        <v>20</v>
      </c>
      <c r="K51" s="277">
        <v>2000</v>
      </c>
      <c r="L51" s="277">
        <v>0</v>
      </c>
      <c r="M51" s="275">
        <v>0.44754332660911988</v>
      </c>
      <c r="N51" s="275">
        <v>31.536000000000001</v>
      </c>
      <c r="O51" s="275">
        <f t="shared" si="0"/>
        <v>2.5203021884123962E-3</v>
      </c>
      <c r="P51" s="275">
        <f t="shared" si="1"/>
        <v>0.15201220257</v>
      </c>
      <c r="Q51" s="275">
        <v>0.76600000000000001</v>
      </c>
      <c r="R51" s="278">
        <f t="shared" si="2"/>
        <v>3.5570855401379997E-2</v>
      </c>
    </row>
    <row r="52" spans="3:18">
      <c r="C52" s="272" t="s">
        <v>747</v>
      </c>
      <c r="D52" s="273" t="s">
        <v>601</v>
      </c>
      <c r="E52" s="274" t="s">
        <v>237</v>
      </c>
      <c r="F52" s="274" t="s">
        <v>748</v>
      </c>
      <c r="G52" s="288">
        <v>5.1380347999999999E-2</v>
      </c>
      <c r="H52" s="276">
        <v>0.75</v>
      </c>
      <c r="I52" s="276"/>
      <c r="J52" s="275">
        <v>25</v>
      </c>
      <c r="K52" s="277">
        <v>800</v>
      </c>
      <c r="L52" s="277">
        <v>15</v>
      </c>
      <c r="M52" s="275">
        <v>0.33565749495683994</v>
      </c>
      <c r="N52" s="275">
        <v>31.536000000000001</v>
      </c>
      <c r="O52" s="275">
        <f t="shared" si="0"/>
        <v>8.5186584574458671E-4</v>
      </c>
      <c r="P52" s="275">
        <f t="shared" si="1"/>
        <v>3.8535261000000001E-2</v>
      </c>
      <c r="Q52" s="275">
        <v>0.76600000000000001</v>
      </c>
      <c r="R52" s="278">
        <f t="shared" si="2"/>
        <v>9.0172510739999993E-3</v>
      </c>
    </row>
    <row r="53" spans="3:18">
      <c r="C53" s="272" t="s">
        <v>749</v>
      </c>
      <c r="D53" s="273" t="s">
        <v>603</v>
      </c>
      <c r="E53" s="274" t="s">
        <v>324</v>
      </c>
      <c r="F53" s="274" t="s">
        <v>748</v>
      </c>
      <c r="G53" s="288">
        <v>1.3847856650000001</v>
      </c>
      <c r="H53" s="276">
        <v>0.85</v>
      </c>
      <c r="I53" s="276"/>
      <c r="J53" s="275">
        <v>25</v>
      </c>
      <c r="K53" s="277">
        <v>380</v>
      </c>
      <c r="L53" s="277">
        <v>3</v>
      </c>
      <c r="M53" s="275">
        <v>0.33565749495683994</v>
      </c>
      <c r="N53" s="275">
        <v>31.536000000000001</v>
      </c>
      <c r="O53" s="275">
        <f t="shared" si="0"/>
        <v>2.6020425031938261E-2</v>
      </c>
      <c r="P53" s="275">
        <f t="shared" si="1"/>
        <v>1.17706781525</v>
      </c>
      <c r="Q53" s="275">
        <v>0.76600000000000001</v>
      </c>
      <c r="R53" s="278">
        <f t="shared" si="2"/>
        <v>0.27543386876850001</v>
      </c>
    </row>
    <row r="54" spans="3:18">
      <c r="C54" s="272" t="s">
        <v>750</v>
      </c>
      <c r="D54" s="273" t="s">
        <v>604</v>
      </c>
      <c r="E54" s="274" t="s">
        <v>337</v>
      </c>
      <c r="F54" s="274" t="s">
        <v>748</v>
      </c>
      <c r="G54" s="288">
        <v>2.9553379999999997E-2</v>
      </c>
      <c r="H54" s="276">
        <v>0.84</v>
      </c>
      <c r="I54" s="276"/>
      <c r="J54" s="275">
        <v>25</v>
      </c>
      <c r="K54" s="277">
        <v>380</v>
      </c>
      <c r="L54" s="277">
        <v>3</v>
      </c>
      <c r="M54" s="275">
        <v>0.33565749495683994</v>
      </c>
      <c r="N54" s="275">
        <v>31.536000000000001</v>
      </c>
      <c r="O54" s="275">
        <f t="shared" si="0"/>
        <v>5.4878135224207679E-4</v>
      </c>
      <c r="P54" s="275">
        <f t="shared" si="1"/>
        <v>2.4824839199999997E-2</v>
      </c>
      <c r="Q54" s="275">
        <v>0.76600000000000001</v>
      </c>
      <c r="R54" s="278">
        <f t="shared" si="2"/>
        <v>5.8090123727999989E-3</v>
      </c>
    </row>
    <row r="55" spans="3:18">
      <c r="C55" s="272" t="s">
        <v>751</v>
      </c>
      <c r="D55" s="273" t="s">
        <v>605</v>
      </c>
      <c r="E55" s="274" t="s">
        <v>240</v>
      </c>
      <c r="F55" s="274" t="s">
        <v>748</v>
      </c>
      <c r="G55" s="288">
        <v>1.1000750499999998</v>
      </c>
      <c r="H55" s="276">
        <v>0.85</v>
      </c>
      <c r="I55" s="276"/>
      <c r="J55" s="275">
        <v>25</v>
      </c>
      <c r="K55" s="277">
        <v>250</v>
      </c>
      <c r="L55" s="277">
        <v>2</v>
      </c>
      <c r="M55" s="275">
        <v>0.33565749495683994</v>
      </c>
      <c r="N55" s="275">
        <v>31.536000000000001</v>
      </c>
      <c r="O55" s="275">
        <f t="shared" si="0"/>
        <v>0</v>
      </c>
      <c r="P55" s="275">
        <f t="shared" si="1"/>
        <v>0.93506379249999982</v>
      </c>
      <c r="Q55" s="275">
        <v>1</v>
      </c>
      <c r="R55" s="278">
        <f t="shared" si="2"/>
        <v>0</v>
      </c>
    </row>
    <row r="56" spans="3:18">
      <c r="C56" s="272" t="s">
        <v>752</v>
      </c>
      <c r="D56" s="273" t="s">
        <v>606</v>
      </c>
      <c r="E56" s="274" t="s">
        <v>240</v>
      </c>
      <c r="F56" s="274" t="s">
        <v>748</v>
      </c>
      <c r="G56" s="288">
        <v>7.5737823999999995E-2</v>
      </c>
      <c r="H56" s="276">
        <v>0.8</v>
      </c>
      <c r="I56" s="276"/>
      <c r="J56" s="275">
        <v>12.5</v>
      </c>
      <c r="K56" s="277">
        <v>300</v>
      </c>
      <c r="L56" s="277">
        <v>0</v>
      </c>
      <c r="M56" s="275">
        <v>0.33565749495683994</v>
      </c>
      <c r="N56" s="275">
        <v>31.536000000000001</v>
      </c>
      <c r="O56" s="275">
        <f t="shared" si="0"/>
        <v>0</v>
      </c>
      <c r="P56" s="275">
        <f t="shared" si="1"/>
        <v>6.0590259199999996E-2</v>
      </c>
      <c r="Q56" s="275">
        <v>1</v>
      </c>
      <c r="R56" s="278">
        <f t="shared" si="2"/>
        <v>0</v>
      </c>
    </row>
    <row r="57" spans="3:18">
      <c r="C57" s="272" t="s">
        <v>753</v>
      </c>
      <c r="D57" s="273" t="s">
        <v>607</v>
      </c>
      <c r="E57" s="274" t="s">
        <v>249</v>
      </c>
      <c r="F57" s="274" t="s">
        <v>748</v>
      </c>
      <c r="G57" s="288">
        <v>1.274196621</v>
      </c>
      <c r="H57" s="276">
        <v>3.5</v>
      </c>
      <c r="I57" s="276"/>
      <c r="J57" s="275">
        <v>10</v>
      </c>
      <c r="K57" s="277">
        <v>1718</v>
      </c>
      <c r="L57" s="277">
        <v>0</v>
      </c>
      <c r="M57" s="275">
        <v>0.33565749495683994</v>
      </c>
      <c r="N57" s="275">
        <v>31.536000000000001</v>
      </c>
      <c r="O57" s="275">
        <f t="shared" si="0"/>
        <v>9.8586487780002535E-2</v>
      </c>
      <c r="P57" s="275">
        <f t="shared" si="1"/>
        <v>4.4596881735</v>
      </c>
      <c r="Q57" s="275">
        <v>0.76600000000000001</v>
      </c>
      <c r="R57" s="278">
        <f t="shared" si="2"/>
        <v>1.0435670325989999</v>
      </c>
    </row>
    <row r="58" spans="3:18">
      <c r="C58" s="272" t="s">
        <v>754</v>
      </c>
      <c r="D58" s="273" t="s">
        <v>608</v>
      </c>
      <c r="E58" s="274" t="s">
        <v>249</v>
      </c>
      <c r="F58" s="274" t="s">
        <v>748</v>
      </c>
      <c r="G58" s="288">
        <v>0.68447619299999996</v>
      </c>
      <c r="H58" s="276">
        <v>0.99</v>
      </c>
      <c r="I58" s="276"/>
      <c r="J58" s="275">
        <v>10</v>
      </c>
      <c r="K58" s="277">
        <v>80</v>
      </c>
      <c r="L58" s="277">
        <v>0</v>
      </c>
      <c r="M58" s="275">
        <v>0.33565749495683994</v>
      </c>
      <c r="N58" s="275">
        <v>31.536000000000001</v>
      </c>
      <c r="O58" s="275">
        <f t="shared" si="0"/>
        <v>1.4979814776174995E-2</v>
      </c>
      <c r="P58" s="275">
        <f t="shared" si="1"/>
        <v>0.6776314310699999</v>
      </c>
      <c r="Q58" s="275">
        <v>0.76600000000000001</v>
      </c>
      <c r="R58" s="278">
        <f t="shared" si="2"/>
        <v>0.15856575487037997</v>
      </c>
    </row>
    <row r="59" spans="3:18">
      <c r="C59" s="272" t="s">
        <v>755</v>
      </c>
      <c r="D59" s="273" t="s">
        <v>604</v>
      </c>
      <c r="E59" s="274" t="s">
        <v>337</v>
      </c>
      <c r="F59" s="274" t="s">
        <v>756</v>
      </c>
      <c r="G59" s="288">
        <v>8.5997999999999999E-5</v>
      </c>
      <c r="H59" s="276">
        <v>0.84</v>
      </c>
      <c r="I59" s="276"/>
      <c r="J59" s="275">
        <v>25</v>
      </c>
      <c r="K59" s="277">
        <v>380</v>
      </c>
      <c r="L59" s="277">
        <v>3</v>
      </c>
      <c r="M59" s="275">
        <v>0.44754332660911988</v>
      </c>
      <c r="N59" s="275">
        <v>31.536000000000001</v>
      </c>
      <c r="O59" s="275">
        <f t="shared" si="0"/>
        <v>1.1976827708906932E-6</v>
      </c>
      <c r="P59" s="275">
        <f t="shared" si="1"/>
        <v>7.223831999999999E-5</v>
      </c>
      <c r="Q59" s="275">
        <v>0.76600000000000001</v>
      </c>
      <c r="R59" s="278">
        <f t="shared" si="2"/>
        <v>1.6903766879999997E-5</v>
      </c>
    </row>
    <row r="60" spans="3:18">
      <c r="C60" s="272" t="s">
        <v>757</v>
      </c>
      <c r="D60" s="273" t="s">
        <v>601</v>
      </c>
      <c r="E60" s="274" t="s">
        <v>237</v>
      </c>
      <c r="F60" s="274" t="s">
        <v>756</v>
      </c>
      <c r="G60" s="288">
        <v>3.6497599999999998E-4</v>
      </c>
      <c r="H60" s="276">
        <v>0.75</v>
      </c>
      <c r="I60" s="276"/>
      <c r="J60" s="275">
        <v>25</v>
      </c>
      <c r="K60" s="277">
        <v>800</v>
      </c>
      <c r="L60" s="277">
        <v>15</v>
      </c>
      <c r="M60" s="275">
        <v>0.44754332660911988</v>
      </c>
      <c r="N60" s="275">
        <v>31.536000000000001</v>
      </c>
      <c r="O60" s="275">
        <f t="shared" si="0"/>
        <v>4.5383682821174584E-6</v>
      </c>
      <c r="P60" s="275">
        <f t="shared" si="1"/>
        <v>2.73732E-4</v>
      </c>
      <c r="Q60" s="275">
        <v>0.76600000000000001</v>
      </c>
      <c r="R60" s="278">
        <f t="shared" si="2"/>
        <v>6.4053287999999993E-5</v>
      </c>
    </row>
    <row r="61" spans="3:18">
      <c r="C61" s="272" t="s">
        <v>758</v>
      </c>
      <c r="D61" s="273" t="s">
        <v>610</v>
      </c>
      <c r="E61" s="274" t="s">
        <v>249</v>
      </c>
      <c r="F61" s="274" t="s">
        <v>756</v>
      </c>
      <c r="G61" s="288">
        <v>0.21437958399999998</v>
      </c>
      <c r="H61" s="276">
        <v>2.5</v>
      </c>
      <c r="I61" s="276"/>
      <c r="J61" s="275">
        <v>10</v>
      </c>
      <c r="K61" s="277">
        <v>3750</v>
      </c>
      <c r="L61" s="277">
        <v>0</v>
      </c>
      <c r="M61" s="275">
        <v>0.44754332660911988</v>
      </c>
      <c r="N61" s="275">
        <v>31.536000000000001</v>
      </c>
      <c r="O61" s="275">
        <f t="shared" si="0"/>
        <v>8.8858217559431782E-3</v>
      </c>
      <c r="P61" s="275">
        <f t="shared" si="1"/>
        <v>0.53594895999999992</v>
      </c>
      <c r="Q61" s="275">
        <v>0.76600000000000001</v>
      </c>
      <c r="R61" s="278">
        <f t="shared" si="2"/>
        <v>0.12541205663999996</v>
      </c>
    </row>
    <row r="62" spans="3:18">
      <c r="C62" s="272" t="s">
        <v>759</v>
      </c>
      <c r="D62" s="273" t="s">
        <v>611</v>
      </c>
      <c r="E62" s="274" t="s">
        <v>249</v>
      </c>
      <c r="F62" s="274" t="s">
        <v>756</v>
      </c>
      <c r="G62" s="288">
        <v>0.23234386800000001</v>
      </c>
      <c r="H62" s="276">
        <v>0.9</v>
      </c>
      <c r="I62" s="276"/>
      <c r="J62" s="275">
        <v>15</v>
      </c>
      <c r="K62" s="277">
        <v>655</v>
      </c>
      <c r="L62" s="277">
        <v>0</v>
      </c>
      <c r="M62" s="275">
        <v>0.44754332660911988</v>
      </c>
      <c r="N62" s="275">
        <v>31.536000000000001</v>
      </c>
      <c r="O62" s="275">
        <f t="shared" si="0"/>
        <v>3.4669524826038498E-3</v>
      </c>
      <c r="P62" s="275">
        <f t="shared" si="1"/>
        <v>0.2091094812</v>
      </c>
      <c r="Q62" s="275">
        <v>0.76600000000000001</v>
      </c>
      <c r="R62" s="278">
        <f t="shared" si="2"/>
        <v>4.8931618600799996E-2</v>
      </c>
    </row>
    <row r="63" spans="3:18">
      <c r="C63" s="272" t="s">
        <v>760</v>
      </c>
      <c r="D63" s="273" t="s">
        <v>612</v>
      </c>
      <c r="E63" s="274" t="s">
        <v>240</v>
      </c>
      <c r="F63" s="274" t="s">
        <v>756</v>
      </c>
      <c r="G63" s="288">
        <v>2.4199599999999998E-2</v>
      </c>
      <c r="H63" s="276">
        <v>0.6</v>
      </c>
      <c r="I63" s="276"/>
      <c r="J63" s="275">
        <v>15</v>
      </c>
      <c r="K63" s="277">
        <v>316</v>
      </c>
      <c r="L63" s="277">
        <v>0</v>
      </c>
      <c r="M63" s="275">
        <v>0.44754332660911988</v>
      </c>
      <c r="N63" s="275">
        <v>31.536000000000001</v>
      </c>
      <c r="O63" s="275">
        <f t="shared" si="0"/>
        <v>0</v>
      </c>
      <c r="P63" s="275">
        <f t="shared" si="1"/>
        <v>1.4519759999999998E-2</v>
      </c>
      <c r="Q63" s="275">
        <v>1</v>
      </c>
      <c r="R63" s="278">
        <f t="shared" si="2"/>
        <v>0</v>
      </c>
    </row>
    <row r="64" spans="3:18">
      <c r="C64" s="272" t="s">
        <v>761</v>
      </c>
      <c r="D64" s="273" t="s">
        <v>613</v>
      </c>
      <c r="E64" s="274" t="s">
        <v>324</v>
      </c>
      <c r="F64" s="274" t="s">
        <v>762</v>
      </c>
      <c r="G64" s="288">
        <v>1.549150858</v>
      </c>
      <c r="H64" s="276">
        <v>0.16</v>
      </c>
      <c r="I64" s="276"/>
      <c r="J64" s="275">
        <v>20</v>
      </c>
      <c r="K64" s="277">
        <v>929</v>
      </c>
      <c r="L64" s="277">
        <v>7</v>
      </c>
      <c r="M64" s="275">
        <v>0.1</v>
      </c>
      <c r="N64" s="275">
        <v>31.536000000000001</v>
      </c>
      <c r="O64" s="275">
        <f t="shared" si="0"/>
        <v>1.8391745346118718E-2</v>
      </c>
      <c r="P64" s="275">
        <f t="shared" si="1"/>
        <v>0.24786413728000001</v>
      </c>
      <c r="Q64" s="275">
        <v>0.76600000000000001</v>
      </c>
      <c r="R64" s="278">
        <f t="shared" si="2"/>
        <v>5.8000208123519997E-2</v>
      </c>
    </row>
    <row r="65" spans="3:18">
      <c r="C65" s="272" t="s">
        <v>763</v>
      </c>
      <c r="D65" s="273" t="s">
        <v>615</v>
      </c>
      <c r="E65" s="274" t="s">
        <v>325</v>
      </c>
      <c r="F65" s="274" t="s">
        <v>762</v>
      </c>
      <c r="G65" s="288">
        <v>0.18642049999999999</v>
      </c>
      <c r="H65" s="276">
        <v>0.14000000000000001</v>
      </c>
      <c r="I65" s="276"/>
      <c r="J65" s="275">
        <v>20</v>
      </c>
      <c r="K65" s="277">
        <v>650</v>
      </c>
      <c r="L65" s="277">
        <v>7</v>
      </c>
      <c r="M65" s="275">
        <v>0.1</v>
      </c>
      <c r="N65" s="275">
        <v>31.536000000000001</v>
      </c>
      <c r="O65" s="275">
        <f t="shared" si="0"/>
        <v>1.9365599885844747E-3</v>
      </c>
      <c r="P65" s="275">
        <f t="shared" si="1"/>
        <v>2.609887E-2</v>
      </c>
      <c r="Q65" s="275">
        <v>0.76600000000000001</v>
      </c>
      <c r="R65" s="278">
        <f t="shared" si="2"/>
        <v>6.1071355799999999E-3</v>
      </c>
    </row>
    <row r="66" spans="3:18">
      <c r="C66" s="272" t="s">
        <v>764</v>
      </c>
      <c r="D66" s="273" t="s">
        <v>616</v>
      </c>
      <c r="E66" s="274" t="s">
        <v>323</v>
      </c>
      <c r="F66" s="274" t="s">
        <v>762</v>
      </c>
      <c r="G66" s="288">
        <v>1.0942873000000001E-2</v>
      </c>
      <c r="H66" s="276">
        <v>0.14000000000000001</v>
      </c>
      <c r="I66" s="276"/>
      <c r="J66" s="275">
        <v>20</v>
      </c>
      <c r="K66" s="277">
        <v>681</v>
      </c>
      <c r="L66" s="277">
        <v>7</v>
      </c>
      <c r="M66" s="275">
        <v>0.1</v>
      </c>
      <c r="N66" s="275">
        <v>31.536000000000001</v>
      </c>
      <c r="O66" s="275">
        <f t="shared" si="0"/>
        <v>1.1367596381278539E-4</v>
      </c>
      <c r="P66" s="275">
        <f t="shared" si="1"/>
        <v>1.5320022200000002E-3</v>
      </c>
      <c r="Q66" s="275">
        <v>0.76600000000000001</v>
      </c>
      <c r="R66" s="278">
        <f t="shared" si="2"/>
        <v>3.5848851948000005E-4</v>
      </c>
    </row>
    <row r="67" spans="3:18">
      <c r="C67" s="272" t="s">
        <v>765</v>
      </c>
      <c r="D67" s="273" t="s">
        <v>617</v>
      </c>
      <c r="E67" s="274" t="s">
        <v>249</v>
      </c>
      <c r="F67" s="274" t="s">
        <v>766</v>
      </c>
      <c r="G67" s="288">
        <v>0.74204921099999999</v>
      </c>
      <c r="H67" s="276">
        <v>0.86</v>
      </c>
      <c r="I67" s="276"/>
      <c r="J67" s="275">
        <v>10</v>
      </c>
      <c r="K67" s="277">
        <v>187</v>
      </c>
      <c r="L67" s="277">
        <v>0</v>
      </c>
      <c r="M67" s="275">
        <v>0.44754332660911988</v>
      </c>
      <c r="N67" s="275">
        <v>31.536000000000001</v>
      </c>
      <c r="O67" s="275">
        <f t="shared" si="0"/>
        <v>1.0580478857263709E-2</v>
      </c>
      <c r="P67" s="275">
        <f t="shared" si="1"/>
        <v>0.63816232145999996</v>
      </c>
      <c r="Q67" s="275">
        <v>0.76600000000000001</v>
      </c>
      <c r="R67" s="278">
        <f t="shared" si="2"/>
        <v>0.14932998322163998</v>
      </c>
    </row>
    <row r="68" spans="3:18">
      <c r="C68" s="272" t="s">
        <v>767</v>
      </c>
      <c r="D68" s="273" t="s">
        <v>619</v>
      </c>
      <c r="E68" s="274" t="s">
        <v>249</v>
      </c>
      <c r="F68" s="274" t="s">
        <v>768</v>
      </c>
      <c r="G68" s="288">
        <v>1.6515852040000001</v>
      </c>
      <c r="H68" s="276">
        <v>3.5</v>
      </c>
      <c r="I68" s="276"/>
      <c r="J68" s="275">
        <v>10</v>
      </c>
      <c r="K68" s="277">
        <v>1718</v>
      </c>
      <c r="L68" s="277">
        <v>0</v>
      </c>
      <c r="M68" s="275">
        <v>0.22377166330455994</v>
      </c>
      <c r="N68" s="275">
        <v>31.536000000000001</v>
      </c>
      <c r="O68" s="275">
        <f t="shared" si="0"/>
        <v>0.19167840564982044</v>
      </c>
      <c r="P68" s="275">
        <f t="shared" si="1"/>
        <v>5.7805482140000004</v>
      </c>
      <c r="Q68" s="275">
        <v>0.76600000000000001</v>
      </c>
      <c r="R68" s="278">
        <f t="shared" ref="R68:R120" si="3">+P68*(1-Q68)</f>
        <v>1.352648282076</v>
      </c>
    </row>
    <row r="69" spans="3:18">
      <c r="C69" s="265" t="s">
        <v>568</v>
      </c>
      <c r="D69" s="266"/>
      <c r="E69" s="267"/>
      <c r="F69" s="267"/>
      <c r="G69" s="287"/>
      <c r="H69" s="268"/>
      <c r="I69" s="268"/>
      <c r="J69" s="269"/>
      <c r="K69" s="270"/>
      <c r="L69" s="270"/>
      <c r="M69" s="269"/>
      <c r="N69" s="269"/>
      <c r="O69" s="269"/>
      <c r="P69" s="269"/>
      <c r="Q69" s="269"/>
      <c r="R69" s="271"/>
    </row>
    <row r="70" spans="3:18">
      <c r="C70" s="279" t="s">
        <v>769</v>
      </c>
      <c r="D70" s="280" t="s">
        <v>621</v>
      </c>
      <c r="E70" s="281" t="s">
        <v>249</v>
      </c>
      <c r="F70" s="281" t="s">
        <v>770</v>
      </c>
      <c r="G70" s="289">
        <v>0.73722576500000003</v>
      </c>
      <c r="H70" s="282">
        <v>0.9</v>
      </c>
      <c r="I70" s="282"/>
      <c r="J70" s="283">
        <v>4</v>
      </c>
      <c r="K70" s="284">
        <v>5000</v>
      </c>
      <c r="L70" s="284">
        <v>0</v>
      </c>
      <c r="M70" s="283">
        <v>0.48299999999999998</v>
      </c>
      <c r="N70" s="283">
        <v>31.536000000000001</v>
      </c>
      <c r="O70" s="283">
        <f t="shared" si="0"/>
        <v>1.0193072986684249E-2</v>
      </c>
      <c r="P70" s="283">
        <f t="shared" si="1"/>
        <v>0.66350318850000001</v>
      </c>
      <c r="Q70" s="283">
        <v>0.76600000000000001</v>
      </c>
      <c r="R70" s="285">
        <f t="shared" si="3"/>
        <v>0.15525974610899998</v>
      </c>
    </row>
    <row r="71" spans="3:18">
      <c r="C71" s="279" t="s">
        <v>771</v>
      </c>
      <c r="D71" s="280" t="s">
        <v>623</v>
      </c>
      <c r="E71" s="281" t="s">
        <v>249</v>
      </c>
      <c r="F71" s="281" t="s">
        <v>772</v>
      </c>
      <c r="G71" s="289">
        <v>0.43474620700000005</v>
      </c>
      <c r="H71" s="282">
        <v>0.74</v>
      </c>
      <c r="I71" s="282"/>
      <c r="J71" s="283">
        <v>15</v>
      </c>
      <c r="K71" s="284">
        <v>312</v>
      </c>
      <c r="L71" s="284">
        <v>0</v>
      </c>
      <c r="M71" s="283">
        <v>0.48299999999999998</v>
      </c>
      <c r="N71" s="283">
        <v>31.536000000000001</v>
      </c>
      <c r="O71" s="283">
        <f t="shared" ref="O71:O120" si="4">+R71/M71/N71</f>
        <v>4.9423061149162862E-3</v>
      </c>
      <c r="P71" s="283">
        <f t="shared" ref="P71:P120" si="5">+G71*H71</f>
        <v>0.32171219318000005</v>
      </c>
      <c r="Q71" s="283">
        <v>0.76600000000000001</v>
      </c>
      <c r="R71" s="285">
        <f t="shared" si="3"/>
        <v>7.5280653204120002E-2</v>
      </c>
    </row>
    <row r="72" spans="3:18">
      <c r="C72" s="279" t="s">
        <v>773</v>
      </c>
      <c r="D72" s="280" t="s">
        <v>625</v>
      </c>
      <c r="E72" s="281" t="s">
        <v>249</v>
      </c>
      <c r="F72" s="281" t="s">
        <v>772</v>
      </c>
      <c r="G72" s="289">
        <v>0.69135391499999999</v>
      </c>
      <c r="H72" s="282">
        <v>0.65</v>
      </c>
      <c r="I72" s="282"/>
      <c r="J72" s="283">
        <v>20</v>
      </c>
      <c r="K72" s="284">
        <v>1225</v>
      </c>
      <c r="L72" s="284">
        <v>0</v>
      </c>
      <c r="M72" s="283">
        <v>0.48299999999999998</v>
      </c>
      <c r="N72" s="283">
        <v>31.536000000000001</v>
      </c>
      <c r="O72" s="283">
        <f t="shared" si="4"/>
        <v>6.9036044954834215E-3</v>
      </c>
      <c r="P72" s="283">
        <f t="shared" si="5"/>
        <v>0.44938004474999999</v>
      </c>
      <c r="Q72" s="283">
        <v>0.76600000000000001</v>
      </c>
      <c r="R72" s="285">
        <f t="shared" si="3"/>
        <v>0.10515493047149999</v>
      </c>
    </row>
    <row r="73" spans="3:18">
      <c r="C73" s="279" t="s">
        <v>774</v>
      </c>
      <c r="D73" s="280" t="s">
        <v>626</v>
      </c>
      <c r="E73" s="281" t="s">
        <v>323</v>
      </c>
      <c r="F73" s="281" t="s">
        <v>772</v>
      </c>
      <c r="G73" s="289">
        <v>1.0716941919999998</v>
      </c>
      <c r="H73" s="282">
        <v>0.3</v>
      </c>
      <c r="I73" s="282"/>
      <c r="J73" s="283">
        <v>20</v>
      </c>
      <c r="K73" s="284">
        <v>824</v>
      </c>
      <c r="L73" s="284">
        <v>0</v>
      </c>
      <c r="M73" s="283">
        <v>0.48299999999999998</v>
      </c>
      <c r="N73" s="283">
        <v>31.536000000000001</v>
      </c>
      <c r="O73" s="283">
        <f t="shared" si="4"/>
        <v>4.9391731529538551E-3</v>
      </c>
      <c r="P73" s="283">
        <f t="shared" si="5"/>
        <v>0.32150825759999996</v>
      </c>
      <c r="Q73" s="283">
        <v>0.76600000000000001</v>
      </c>
      <c r="R73" s="285">
        <f t="shared" si="3"/>
        <v>7.5232932278399986E-2</v>
      </c>
    </row>
    <row r="74" spans="3:18">
      <c r="C74" s="279" t="s">
        <v>775</v>
      </c>
      <c r="D74" s="280" t="s">
        <v>627</v>
      </c>
      <c r="E74" s="281" t="s">
        <v>240</v>
      </c>
      <c r="F74" s="281" t="s">
        <v>772</v>
      </c>
      <c r="G74" s="289">
        <v>0.890721239</v>
      </c>
      <c r="H74" s="282">
        <v>0.3</v>
      </c>
      <c r="I74" s="282"/>
      <c r="J74" s="283">
        <v>20</v>
      </c>
      <c r="K74" s="284">
        <v>824</v>
      </c>
      <c r="L74" s="284">
        <v>0</v>
      </c>
      <c r="M74" s="283">
        <v>0.48299999999999998</v>
      </c>
      <c r="N74" s="283">
        <v>31.536000000000001</v>
      </c>
      <c r="O74" s="283">
        <f t="shared" si="4"/>
        <v>0</v>
      </c>
      <c r="P74" s="283">
        <f t="shared" si="5"/>
        <v>0.26721637170000001</v>
      </c>
      <c r="Q74" s="283">
        <v>1</v>
      </c>
      <c r="R74" s="285">
        <f t="shared" si="3"/>
        <v>0</v>
      </c>
    </row>
    <row r="75" spans="3:18">
      <c r="C75" s="279" t="s">
        <v>777</v>
      </c>
      <c r="D75" s="280" t="s">
        <v>629</v>
      </c>
      <c r="E75" s="281" t="s">
        <v>249</v>
      </c>
      <c r="F75" s="281" t="s">
        <v>776</v>
      </c>
      <c r="G75" s="289">
        <v>2.5730260100000006E-2</v>
      </c>
      <c r="H75" s="282">
        <v>1.4999999999999999E-2</v>
      </c>
      <c r="I75" s="282">
        <v>0.01</v>
      </c>
      <c r="J75" s="283">
        <v>1</v>
      </c>
      <c r="K75" s="284">
        <v>22</v>
      </c>
      <c r="L75" s="284">
        <v>0</v>
      </c>
      <c r="M75" s="283">
        <v>0.48299999999999998</v>
      </c>
      <c r="N75" s="283">
        <v>31.536000000000001</v>
      </c>
      <c r="O75" s="283">
        <f t="shared" si="4"/>
        <v>5.9292198676224516E-6</v>
      </c>
      <c r="P75" s="283">
        <f t="shared" si="5"/>
        <v>3.8595390150000005E-4</v>
      </c>
      <c r="Q75" s="283">
        <v>0.76600000000000001</v>
      </c>
      <c r="R75" s="285">
        <f t="shared" si="3"/>
        <v>9.0313212951000001E-5</v>
      </c>
    </row>
    <row r="76" spans="3:18">
      <c r="C76" s="279" t="s">
        <v>778</v>
      </c>
      <c r="D76" s="280" t="s">
        <v>630</v>
      </c>
      <c r="E76" s="281" t="s">
        <v>249</v>
      </c>
      <c r="F76" s="281" t="s">
        <v>776</v>
      </c>
      <c r="G76" s="289">
        <v>2.0841510681000006</v>
      </c>
      <c r="H76" s="282">
        <v>0.13500000000000001</v>
      </c>
      <c r="I76" s="282">
        <v>0.81</v>
      </c>
      <c r="J76" s="283">
        <v>5</v>
      </c>
      <c r="K76" s="284">
        <v>333</v>
      </c>
      <c r="L76" s="284">
        <v>0</v>
      </c>
      <c r="M76" s="283">
        <v>0.48299999999999998</v>
      </c>
      <c r="N76" s="283">
        <v>31.536000000000001</v>
      </c>
      <c r="O76" s="283">
        <f t="shared" si="4"/>
        <v>4.3224012834967686E-3</v>
      </c>
      <c r="P76" s="283">
        <f t="shared" si="5"/>
        <v>0.28136039419350012</v>
      </c>
      <c r="Q76" s="283">
        <v>0.76600000000000001</v>
      </c>
      <c r="R76" s="285">
        <f t="shared" si="3"/>
        <v>6.5838332241279024E-2</v>
      </c>
    </row>
    <row r="77" spans="3:18">
      <c r="C77" s="279" t="s">
        <v>779</v>
      </c>
      <c r="D77" s="280" t="s">
        <v>631</v>
      </c>
      <c r="E77" s="281" t="s">
        <v>249</v>
      </c>
      <c r="F77" s="281" t="s">
        <v>776</v>
      </c>
      <c r="G77" s="289">
        <v>0.46314468180000007</v>
      </c>
      <c r="H77" s="282">
        <v>0.25</v>
      </c>
      <c r="I77" s="282">
        <v>0.18</v>
      </c>
      <c r="J77" s="283">
        <v>20</v>
      </c>
      <c r="K77" s="284">
        <v>1000</v>
      </c>
      <c r="L77" s="284">
        <v>0</v>
      </c>
      <c r="M77" s="283">
        <v>0.48299999999999998</v>
      </c>
      <c r="N77" s="283">
        <v>31.536000000000001</v>
      </c>
      <c r="O77" s="283">
        <f t="shared" si="4"/>
        <v>1.7787659602867354E-3</v>
      </c>
      <c r="P77" s="283">
        <f t="shared" si="5"/>
        <v>0.11578617045000002</v>
      </c>
      <c r="Q77" s="283">
        <v>0.76600000000000001</v>
      </c>
      <c r="R77" s="285">
        <f t="shared" si="3"/>
        <v>2.7093963885300002E-2</v>
      </c>
    </row>
    <row r="78" spans="3:18">
      <c r="C78" s="279" t="s">
        <v>780</v>
      </c>
      <c r="D78" s="280" t="s">
        <v>632</v>
      </c>
      <c r="E78" s="281" t="s">
        <v>237</v>
      </c>
      <c r="F78" s="281" t="s">
        <v>781</v>
      </c>
      <c r="G78" s="289">
        <v>3.602755E-3</v>
      </c>
      <c r="H78" s="282">
        <v>0.75</v>
      </c>
      <c r="I78" s="282"/>
      <c r="J78" s="283">
        <v>25</v>
      </c>
      <c r="K78" s="284">
        <v>800</v>
      </c>
      <c r="L78" s="284">
        <v>15</v>
      </c>
      <c r="M78" s="283">
        <v>0.36224999999999996</v>
      </c>
      <c r="N78" s="283">
        <v>31.536000000000001</v>
      </c>
      <c r="O78" s="283">
        <f t="shared" si="4"/>
        <v>5.5347352212673839E-5</v>
      </c>
      <c r="P78" s="283">
        <f t="shared" si="5"/>
        <v>2.7020662500000002E-3</v>
      </c>
      <c r="Q78" s="283">
        <v>0.76600000000000001</v>
      </c>
      <c r="R78" s="285">
        <f t="shared" si="3"/>
        <v>6.3228350250000003E-4</v>
      </c>
    </row>
    <row r="79" spans="3:18">
      <c r="C79" s="279" t="s">
        <v>782</v>
      </c>
      <c r="D79" s="280" t="s">
        <v>634</v>
      </c>
      <c r="E79" s="281" t="s">
        <v>324</v>
      </c>
      <c r="F79" s="281" t="s">
        <v>781</v>
      </c>
      <c r="G79" s="289">
        <v>1.9749251000000002E-2</v>
      </c>
      <c r="H79" s="282">
        <v>0.85</v>
      </c>
      <c r="I79" s="282"/>
      <c r="J79" s="283">
        <v>25</v>
      </c>
      <c r="K79" s="284">
        <v>380</v>
      </c>
      <c r="L79" s="284">
        <v>3</v>
      </c>
      <c r="M79" s="283">
        <v>0.36224999999999996</v>
      </c>
      <c r="N79" s="283">
        <v>31.536000000000001</v>
      </c>
      <c r="O79" s="283">
        <f t="shared" si="4"/>
        <v>3.4385109483473094E-4</v>
      </c>
      <c r="P79" s="283">
        <f t="shared" si="5"/>
        <v>1.678686335E-2</v>
      </c>
      <c r="Q79" s="283">
        <v>0.76600000000000001</v>
      </c>
      <c r="R79" s="285">
        <f t="shared" si="3"/>
        <v>3.9281260238999997E-3</v>
      </c>
    </row>
    <row r="80" spans="3:18">
      <c r="C80" s="279" t="s">
        <v>783</v>
      </c>
      <c r="D80" s="280" t="s">
        <v>635</v>
      </c>
      <c r="E80" s="281" t="s">
        <v>337</v>
      </c>
      <c r="F80" s="281" t="s">
        <v>781</v>
      </c>
      <c r="G80" s="289">
        <v>1.6981988E-2</v>
      </c>
      <c r="H80" s="282">
        <v>0.84</v>
      </c>
      <c r="I80" s="282"/>
      <c r="J80" s="283">
        <v>25</v>
      </c>
      <c r="K80" s="284">
        <v>380</v>
      </c>
      <c r="L80" s="284">
        <v>3</v>
      </c>
      <c r="M80" s="283">
        <v>0.36224999999999996</v>
      </c>
      <c r="N80" s="283">
        <v>31.536000000000001</v>
      </c>
      <c r="O80" s="283">
        <f t="shared" si="4"/>
        <v>2.921922361193832E-4</v>
      </c>
      <c r="P80" s="283">
        <f t="shared" si="5"/>
        <v>1.4264869919999999E-2</v>
      </c>
      <c r="Q80" s="283">
        <v>0.76600000000000001</v>
      </c>
      <c r="R80" s="285">
        <f t="shared" si="3"/>
        <v>3.3379795612799995E-3</v>
      </c>
    </row>
    <row r="81" spans="3:18">
      <c r="C81" s="279" t="s">
        <v>784</v>
      </c>
      <c r="D81" s="280" t="s">
        <v>636</v>
      </c>
      <c r="E81" s="281" t="s">
        <v>323</v>
      </c>
      <c r="F81" s="281" t="s">
        <v>781</v>
      </c>
      <c r="G81" s="289">
        <v>3.8526269999999994E-2</v>
      </c>
      <c r="H81" s="282">
        <v>0.85</v>
      </c>
      <c r="I81" s="282"/>
      <c r="J81" s="283">
        <v>25</v>
      </c>
      <c r="K81" s="284">
        <v>250</v>
      </c>
      <c r="L81" s="284">
        <v>2</v>
      </c>
      <c r="M81" s="283">
        <v>0.36224999999999996</v>
      </c>
      <c r="N81" s="283">
        <v>31.536000000000001</v>
      </c>
      <c r="O81" s="283">
        <f t="shared" si="4"/>
        <v>6.7077481163201806E-4</v>
      </c>
      <c r="P81" s="283">
        <f t="shared" si="5"/>
        <v>3.2747329499999991E-2</v>
      </c>
      <c r="Q81" s="283">
        <v>0.76600000000000001</v>
      </c>
      <c r="R81" s="285">
        <f t="shared" si="3"/>
        <v>7.6628751029999978E-3</v>
      </c>
    </row>
    <row r="82" spans="3:18">
      <c r="C82" s="279" t="s">
        <v>785</v>
      </c>
      <c r="D82" s="280" t="s">
        <v>637</v>
      </c>
      <c r="E82" s="281" t="s">
        <v>240</v>
      </c>
      <c r="F82" s="281" t="s">
        <v>781</v>
      </c>
      <c r="G82" s="289">
        <v>0.81503023199999991</v>
      </c>
      <c r="H82" s="282">
        <v>0.85</v>
      </c>
      <c r="I82" s="282"/>
      <c r="J82" s="283">
        <v>25</v>
      </c>
      <c r="K82" s="284">
        <v>250</v>
      </c>
      <c r="L82" s="284">
        <v>2</v>
      </c>
      <c r="M82" s="283">
        <v>0.36224999999999996</v>
      </c>
      <c r="N82" s="283">
        <v>31.536000000000001</v>
      </c>
      <c r="O82" s="283">
        <f t="shared" si="4"/>
        <v>0</v>
      </c>
      <c r="P82" s="283">
        <f t="shared" si="5"/>
        <v>0.69277569719999987</v>
      </c>
      <c r="Q82" s="283">
        <v>1</v>
      </c>
      <c r="R82" s="285">
        <f t="shared" si="3"/>
        <v>0</v>
      </c>
    </row>
    <row r="83" spans="3:18">
      <c r="C83" s="279" t="s">
        <v>786</v>
      </c>
      <c r="D83" s="280" t="s">
        <v>638</v>
      </c>
      <c r="E83" s="281" t="s">
        <v>237</v>
      </c>
      <c r="F83" s="281" t="s">
        <v>781</v>
      </c>
      <c r="G83" s="289">
        <v>0.30877327400000004</v>
      </c>
      <c r="H83" s="282">
        <v>0.77</v>
      </c>
      <c r="I83" s="282"/>
      <c r="J83" s="283">
        <v>12.5</v>
      </c>
      <c r="K83" s="284">
        <v>500</v>
      </c>
      <c r="L83" s="284">
        <v>0</v>
      </c>
      <c r="M83" s="283">
        <v>0.36224999999999996</v>
      </c>
      <c r="N83" s="283">
        <v>31.536000000000001</v>
      </c>
      <c r="O83" s="283">
        <f t="shared" si="4"/>
        <v>4.8700260496768368E-3</v>
      </c>
      <c r="P83" s="283">
        <f t="shared" si="5"/>
        <v>0.23775542098000005</v>
      </c>
      <c r="Q83" s="283">
        <v>0.76600000000000001</v>
      </c>
      <c r="R83" s="285">
        <f t="shared" si="3"/>
        <v>5.5634768509320011E-2</v>
      </c>
    </row>
    <row r="84" spans="3:18">
      <c r="C84" s="279" t="s">
        <v>787</v>
      </c>
      <c r="D84" s="280" t="s">
        <v>639</v>
      </c>
      <c r="E84" s="281" t="s">
        <v>337</v>
      </c>
      <c r="F84" s="281" t="s">
        <v>781</v>
      </c>
      <c r="G84" s="289">
        <v>7.6371039999999987E-3</v>
      </c>
      <c r="H84" s="282">
        <v>0.75</v>
      </c>
      <c r="I84" s="282"/>
      <c r="J84" s="283">
        <v>12.5</v>
      </c>
      <c r="K84" s="284">
        <v>250</v>
      </c>
      <c r="L84" s="284">
        <v>0</v>
      </c>
      <c r="M84" s="283">
        <v>0.36224999999999996</v>
      </c>
      <c r="N84" s="283">
        <v>31.536000000000001</v>
      </c>
      <c r="O84" s="283">
        <f t="shared" si="4"/>
        <v>1.173250706675364E-4</v>
      </c>
      <c r="P84" s="283">
        <f t="shared" si="5"/>
        <v>5.727827999999999E-3</v>
      </c>
      <c r="Q84" s="283">
        <v>0.76600000000000001</v>
      </c>
      <c r="R84" s="285">
        <f t="shared" si="3"/>
        <v>1.3403117519999997E-3</v>
      </c>
    </row>
    <row r="85" spans="3:18">
      <c r="C85" s="279" t="s">
        <v>788</v>
      </c>
      <c r="D85" s="280" t="s">
        <v>640</v>
      </c>
      <c r="E85" s="281" t="s">
        <v>323</v>
      </c>
      <c r="F85" s="281" t="s">
        <v>781</v>
      </c>
      <c r="G85" s="289">
        <v>0.55119676699999998</v>
      </c>
      <c r="H85" s="282">
        <v>0.8</v>
      </c>
      <c r="I85" s="282"/>
      <c r="J85" s="283">
        <v>12.5</v>
      </c>
      <c r="K85" s="284">
        <v>300</v>
      </c>
      <c r="L85" s="284">
        <v>0</v>
      </c>
      <c r="M85" s="283">
        <v>0.36224999999999996</v>
      </c>
      <c r="N85" s="283">
        <v>31.536000000000001</v>
      </c>
      <c r="O85" s="283">
        <f t="shared" si="4"/>
        <v>9.0322823436726953E-3</v>
      </c>
      <c r="P85" s="283">
        <f t="shared" si="5"/>
        <v>0.44095741360000001</v>
      </c>
      <c r="Q85" s="283">
        <v>0.76600000000000001</v>
      </c>
      <c r="R85" s="285">
        <f t="shared" si="3"/>
        <v>0.1031840347824</v>
      </c>
    </row>
    <row r="86" spans="3:18">
      <c r="C86" s="279" t="s">
        <v>789</v>
      </c>
      <c r="D86" s="280" t="s">
        <v>641</v>
      </c>
      <c r="E86" s="281" t="s">
        <v>240</v>
      </c>
      <c r="F86" s="281" t="s">
        <v>781</v>
      </c>
      <c r="G86" s="289">
        <v>0.92499946599999994</v>
      </c>
      <c r="H86" s="282">
        <v>0.8</v>
      </c>
      <c r="I86" s="282"/>
      <c r="J86" s="283">
        <v>12.5</v>
      </c>
      <c r="K86" s="284">
        <v>300</v>
      </c>
      <c r="L86" s="284">
        <v>0</v>
      </c>
      <c r="M86" s="283">
        <v>0.36224999999999996</v>
      </c>
      <c r="N86" s="283">
        <v>31.536000000000001</v>
      </c>
      <c r="O86" s="283">
        <f t="shared" si="4"/>
        <v>0</v>
      </c>
      <c r="P86" s="283">
        <f t="shared" si="5"/>
        <v>0.73999957279999995</v>
      </c>
      <c r="Q86" s="283">
        <v>1</v>
      </c>
      <c r="R86" s="285">
        <f t="shared" si="3"/>
        <v>0</v>
      </c>
    </row>
    <row r="87" spans="3:18">
      <c r="C87" s="279" t="s">
        <v>790</v>
      </c>
      <c r="D87" s="280" t="s">
        <v>642</v>
      </c>
      <c r="E87" s="281" t="s">
        <v>249</v>
      </c>
      <c r="F87" s="281" t="s">
        <v>781</v>
      </c>
      <c r="G87" s="289">
        <v>0.28875119800000004</v>
      </c>
      <c r="H87" s="282">
        <v>3.5</v>
      </c>
      <c r="I87" s="282"/>
      <c r="J87" s="283">
        <v>10</v>
      </c>
      <c r="K87" s="284">
        <v>1718</v>
      </c>
      <c r="L87" s="284">
        <v>0</v>
      </c>
      <c r="M87" s="283">
        <v>0.36224999999999996</v>
      </c>
      <c r="N87" s="283">
        <v>31.536000000000001</v>
      </c>
      <c r="O87" s="283">
        <f t="shared" si="4"/>
        <v>2.0701065305627254E-2</v>
      </c>
      <c r="P87" s="283">
        <f t="shared" si="5"/>
        <v>1.0106291930000002</v>
      </c>
      <c r="Q87" s="283">
        <v>0.76600000000000001</v>
      </c>
      <c r="R87" s="285">
        <f t="shared" si="3"/>
        <v>0.23648723116200004</v>
      </c>
    </row>
    <row r="88" spans="3:18">
      <c r="C88" s="279" t="s">
        <v>791</v>
      </c>
      <c r="D88" s="280" t="s">
        <v>643</v>
      </c>
      <c r="E88" s="281" t="s">
        <v>249</v>
      </c>
      <c r="F88" s="281" t="s">
        <v>781</v>
      </c>
      <c r="G88" s="289">
        <v>1.9110438809999999</v>
      </c>
      <c r="H88" s="282">
        <v>0.99</v>
      </c>
      <c r="I88" s="282"/>
      <c r="J88" s="283">
        <v>10</v>
      </c>
      <c r="K88" s="284">
        <v>80</v>
      </c>
      <c r="L88" s="284">
        <v>0</v>
      </c>
      <c r="M88" s="283">
        <v>0.36224999999999996</v>
      </c>
      <c r="N88" s="283">
        <v>31.536000000000001</v>
      </c>
      <c r="O88" s="283">
        <f t="shared" si="4"/>
        <v>3.8753123313622045E-2</v>
      </c>
      <c r="P88" s="283">
        <f t="shared" si="5"/>
        <v>1.8919334421899998</v>
      </c>
      <c r="Q88" s="283">
        <v>0.76600000000000001</v>
      </c>
      <c r="R88" s="285">
        <f t="shared" si="3"/>
        <v>0.44271242547245993</v>
      </c>
    </row>
    <row r="89" spans="3:18">
      <c r="C89" s="279" t="s">
        <v>843</v>
      </c>
      <c r="D89" s="280" t="s">
        <v>644</v>
      </c>
      <c r="E89" s="281" t="s">
        <v>242</v>
      </c>
      <c r="F89" s="281" t="s">
        <v>781</v>
      </c>
      <c r="G89" s="289">
        <v>0.22</v>
      </c>
      <c r="H89" s="282">
        <v>1</v>
      </c>
      <c r="I89" s="282"/>
      <c r="J89" s="283">
        <v>10</v>
      </c>
      <c r="K89" s="284">
        <v>100</v>
      </c>
      <c r="L89" s="284">
        <v>0</v>
      </c>
      <c r="M89" s="283">
        <v>0.36224999999999996</v>
      </c>
      <c r="N89" s="283">
        <v>31.536000000000001</v>
      </c>
      <c r="O89" s="283">
        <f t="shared" si="4"/>
        <v>0</v>
      </c>
      <c r="P89" s="283">
        <f t="shared" si="5"/>
        <v>0.22</v>
      </c>
      <c r="Q89" s="283">
        <v>1</v>
      </c>
      <c r="R89" s="285">
        <f t="shared" si="3"/>
        <v>0</v>
      </c>
    </row>
    <row r="90" spans="3:18">
      <c r="C90" s="279" t="s">
        <v>834</v>
      </c>
      <c r="D90" s="280" t="s">
        <v>632</v>
      </c>
      <c r="E90" s="281" t="s">
        <v>237</v>
      </c>
      <c r="F90" s="281" t="s">
        <v>833</v>
      </c>
      <c r="G90" s="289">
        <v>1.2990679999999999E-2</v>
      </c>
      <c r="H90" s="282">
        <v>0.75</v>
      </c>
      <c r="I90" s="282"/>
      <c r="J90" s="283">
        <v>25</v>
      </c>
      <c r="K90" s="284">
        <v>800</v>
      </c>
      <c r="L90" s="284">
        <v>15</v>
      </c>
      <c r="M90" s="283">
        <v>0.48299999999999998</v>
      </c>
      <c r="N90" s="283">
        <v>31.536000000000001</v>
      </c>
      <c r="O90" s="283">
        <f t="shared" si="4"/>
        <v>1.4967706826625826E-4</v>
      </c>
      <c r="P90" s="283">
        <f t="shared" si="5"/>
        <v>9.7430099999999999E-3</v>
      </c>
      <c r="Q90" s="283">
        <v>0.76600000000000001</v>
      </c>
      <c r="R90" s="285">
        <f t="shared" si="3"/>
        <v>2.2798643399999999E-3</v>
      </c>
    </row>
    <row r="91" spans="3:18">
      <c r="C91" s="279" t="s">
        <v>835</v>
      </c>
      <c r="D91" s="280" t="s">
        <v>646</v>
      </c>
      <c r="E91" s="281" t="s">
        <v>249</v>
      </c>
      <c r="F91" s="281" t="s">
        <v>833</v>
      </c>
      <c r="G91" s="289">
        <v>2.2292090860000005</v>
      </c>
      <c r="H91" s="282">
        <v>0.9</v>
      </c>
      <c r="I91" s="282"/>
      <c r="J91" s="283">
        <v>15</v>
      </c>
      <c r="K91" s="284">
        <v>655</v>
      </c>
      <c r="L91" s="284">
        <v>0</v>
      </c>
      <c r="M91" s="283">
        <v>0.48299999999999998</v>
      </c>
      <c r="N91" s="283">
        <v>31.536000000000001</v>
      </c>
      <c r="O91" s="283">
        <f t="shared" si="4"/>
        <v>3.0821618010295249E-2</v>
      </c>
      <c r="P91" s="283">
        <f t="shared" si="5"/>
        <v>2.0062881774000005</v>
      </c>
      <c r="Q91" s="283">
        <v>0.76600000000000001</v>
      </c>
      <c r="R91" s="285">
        <f t="shared" si="3"/>
        <v>0.46947143351160009</v>
      </c>
    </row>
    <row r="92" spans="3:18">
      <c r="C92" s="279" t="s">
        <v>836</v>
      </c>
      <c r="D92" s="280" t="s">
        <v>647</v>
      </c>
      <c r="E92" s="281" t="s">
        <v>240</v>
      </c>
      <c r="F92" s="281" t="s">
        <v>833</v>
      </c>
      <c r="G92" s="289">
        <v>0.87812855300000003</v>
      </c>
      <c r="H92" s="282">
        <v>0.6</v>
      </c>
      <c r="I92" s="282"/>
      <c r="J92" s="283">
        <v>15</v>
      </c>
      <c r="K92" s="284">
        <v>316</v>
      </c>
      <c r="L92" s="284">
        <v>0</v>
      </c>
      <c r="M92" s="283">
        <v>0.48299999999999998</v>
      </c>
      <c r="N92" s="283">
        <v>31.536000000000001</v>
      </c>
      <c r="O92" s="283">
        <f t="shared" si="4"/>
        <v>0</v>
      </c>
      <c r="P92" s="283">
        <f t="shared" si="5"/>
        <v>0.52687713179999995</v>
      </c>
      <c r="Q92" s="283">
        <v>1</v>
      </c>
      <c r="R92" s="285">
        <f t="shared" si="3"/>
        <v>0</v>
      </c>
    </row>
    <row r="93" spans="3:18">
      <c r="C93" s="279" t="s">
        <v>792</v>
      </c>
      <c r="D93" s="280" t="s">
        <v>648</v>
      </c>
      <c r="E93" s="281" t="s">
        <v>324</v>
      </c>
      <c r="F93" s="281" t="s">
        <v>793</v>
      </c>
      <c r="G93" s="289">
        <v>0.29328455200000003</v>
      </c>
      <c r="H93" s="282">
        <v>0.16</v>
      </c>
      <c r="I93" s="282"/>
      <c r="J93" s="283">
        <v>20</v>
      </c>
      <c r="K93" s="284">
        <v>929</v>
      </c>
      <c r="L93" s="284">
        <v>7</v>
      </c>
      <c r="M93" s="283">
        <v>0.48299999999999998</v>
      </c>
      <c r="N93" s="283">
        <v>31.536000000000001</v>
      </c>
      <c r="O93" s="283">
        <f t="shared" si="4"/>
        <v>7.2089380035357412E-4</v>
      </c>
      <c r="P93" s="283">
        <f t="shared" si="5"/>
        <v>4.6925528320000007E-2</v>
      </c>
      <c r="Q93" s="283">
        <v>0.76600000000000001</v>
      </c>
      <c r="R93" s="285">
        <f t="shared" si="3"/>
        <v>1.0980573626880001E-2</v>
      </c>
    </row>
    <row r="94" spans="3:18">
      <c r="C94" s="279" t="s">
        <v>794</v>
      </c>
      <c r="D94" s="280" t="s">
        <v>650</v>
      </c>
      <c r="E94" s="281" t="s">
        <v>325</v>
      </c>
      <c r="F94" s="281" t="s">
        <v>793</v>
      </c>
      <c r="G94" s="289">
        <v>2.6631500000000002E-2</v>
      </c>
      <c r="H94" s="282">
        <v>0.14000000000000001</v>
      </c>
      <c r="I94" s="282"/>
      <c r="J94" s="283">
        <v>20</v>
      </c>
      <c r="K94" s="284">
        <v>650</v>
      </c>
      <c r="L94" s="284">
        <v>7</v>
      </c>
      <c r="M94" s="283">
        <v>0.48299999999999998</v>
      </c>
      <c r="N94" s="283">
        <v>31.536000000000001</v>
      </c>
      <c r="O94" s="283">
        <f t="shared" si="4"/>
        <v>5.72777281450599E-5</v>
      </c>
      <c r="P94" s="283">
        <f t="shared" si="5"/>
        <v>3.7284100000000006E-3</v>
      </c>
      <c r="Q94" s="283">
        <v>0.76600000000000001</v>
      </c>
      <c r="R94" s="285">
        <f t="shared" si="3"/>
        <v>8.7244794000000008E-4</v>
      </c>
    </row>
    <row r="95" spans="3:18">
      <c r="C95" s="279" t="s">
        <v>795</v>
      </c>
      <c r="D95" s="280" t="s">
        <v>651</v>
      </c>
      <c r="E95" s="281" t="s">
        <v>323</v>
      </c>
      <c r="F95" s="281" t="s">
        <v>793</v>
      </c>
      <c r="G95" s="289">
        <v>1.8636251999999999E-2</v>
      </c>
      <c r="H95" s="282">
        <v>0.14000000000000001</v>
      </c>
      <c r="I95" s="282"/>
      <c r="J95" s="283">
        <v>20</v>
      </c>
      <c r="K95" s="284">
        <v>681</v>
      </c>
      <c r="L95" s="284">
        <v>7</v>
      </c>
      <c r="M95" s="283">
        <v>0.48299999999999998</v>
      </c>
      <c r="N95" s="283">
        <v>31.536000000000001</v>
      </c>
      <c r="O95" s="283">
        <f t="shared" si="4"/>
        <v>4.0081939646615045E-5</v>
      </c>
      <c r="P95" s="283">
        <f t="shared" si="5"/>
        <v>2.6090752799999999E-3</v>
      </c>
      <c r="Q95" s="283">
        <v>0.76600000000000001</v>
      </c>
      <c r="R95" s="285">
        <f t="shared" si="3"/>
        <v>6.1052361551999995E-4</v>
      </c>
    </row>
    <row r="96" spans="3:18">
      <c r="C96" s="279" t="s">
        <v>796</v>
      </c>
      <c r="D96" s="280" t="s">
        <v>652</v>
      </c>
      <c r="E96" s="281" t="s">
        <v>249</v>
      </c>
      <c r="F96" s="281" t="s">
        <v>797</v>
      </c>
      <c r="G96" s="289">
        <v>1.4481901700000002</v>
      </c>
      <c r="H96" s="282">
        <v>0.86</v>
      </c>
      <c r="I96" s="282"/>
      <c r="J96" s="283">
        <v>10</v>
      </c>
      <c r="K96" s="284">
        <v>187</v>
      </c>
      <c r="L96" s="284">
        <v>0</v>
      </c>
      <c r="M96" s="283">
        <v>0.48299999999999998</v>
      </c>
      <c r="N96" s="283">
        <v>31.536000000000001</v>
      </c>
      <c r="O96" s="283">
        <f t="shared" si="4"/>
        <v>1.9133136339421614E-2</v>
      </c>
      <c r="P96" s="283">
        <f t="shared" si="5"/>
        <v>1.2454435462000002</v>
      </c>
      <c r="Q96" s="283">
        <v>0.76600000000000001</v>
      </c>
      <c r="R96" s="285">
        <f t="shared" si="3"/>
        <v>0.29143378981080004</v>
      </c>
    </row>
    <row r="97" spans="3:18">
      <c r="C97" s="279" t="s">
        <v>798</v>
      </c>
      <c r="D97" s="280" t="s">
        <v>654</v>
      </c>
      <c r="E97" s="281" t="s">
        <v>249</v>
      </c>
      <c r="F97" s="281" t="s">
        <v>799</v>
      </c>
      <c r="G97" s="289">
        <v>5.305321417</v>
      </c>
      <c r="H97" s="282">
        <v>1.8</v>
      </c>
      <c r="I97" s="282"/>
      <c r="J97" s="283">
        <v>8</v>
      </c>
      <c r="K97" s="284">
        <v>7500</v>
      </c>
      <c r="L97" s="284">
        <v>5</v>
      </c>
      <c r="M97" s="283">
        <v>0.48299999999999998</v>
      </c>
      <c r="N97" s="283">
        <v>31.536000000000001</v>
      </c>
      <c r="O97" s="283">
        <f t="shared" si="4"/>
        <v>0.14670547609333784</v>
      </c>
      <c r="P97" s="283">
        <f t="shared" si="5"/>
        <v>9.5495785505999997</v>
      </c>
      <c r="Q97" s="283">
        <v>0.76600000000000001</v>
      </c>
      <c r="R97" s="285">
        <f t="shared" si="3"/>
        <v>2.2346013808403997</v>
      </c>
    </row>
    <row r="98" spans="3:18">
      <c r="C98" s="279" t="s">
        <v>800</v>
      </c>
      <c r="D98" s="280" t="s">
        <v>656</v>
      </c>
      <c r="E98" s="281" t="s">
        <v>249</v>
      </c>
      <c r="F98" s="281" t="s">
        <v>801</v>
      </c>
      <c r="G98" s="289">
        <v>0.35429417400000002</v>
      </c>
      <c r="H98" s="282">
        <v>3.5</v>
      </c>
      <c r="I98" s="282"/>
      <c r="J98" s="283">
        <v>10</v>
      </c>
      <c r="K98" s="284">
        <v>1718</v>
      </c>
      <c r="L98" s="284">
        <v>0</v>
      </c>
      <c r="M98" s="283">
        <v>0.24149999999999999</v>
      </c>
      <c r="N98" s="283">
        <v>31.536000000000001</v>
      </c>
      <c r="O98" s="283">
        <f t="shared" si="4"/>
        <v>3.8099929372642449E-2</v>
      </c>
      <c r="P98" s="283">
        <f t="shared" si="5"/>
        <v>1.240029609</v>
      </c>
      <c r="Q98" s="283">
        <v>0.76600000000000001</v>
      </c>
      <c r="R98" s="285">
        <f t="shared" si="3"/>
        <v>0.29016692850600001</v>
      </c>
    </row>
    <row r="99" spans="3:18">
      <c r="C99" s="253" t="s">
        <v>568</v>
      </c>
      <c r="D99" s="254"/>
      <c r="E99" s="255"/>
      <c r="F99" s="255"/>
      <c r="G99" s="286"/>
      <c r="H99" s="256"/>
      <c r="I99" s="256"/>
      <c r="J99" s="257"/>
      <c r="K99" s="258"/>
      <c r="L99" s="258"/>
      <c r="M99" s="257"/>
      <c r="N99" s="257"/>
      <c r="O99" s="257"/>
      <c r="P99" s="257"/>
      <c r="Q99" s="257"/>
      <c r="R99" s="264"/>
    </row>
    <row r="100" spans="3:18">
      <c r="C100" s="253" t="s">
        <v>802</v>
      </c>
      <c r="D100" s="254" t="s">
        <v>658</v>
      </c>
      <c r="E100" s="255" t="s">
        <v>249</v>
      </c>
      <c r="F100" s="255" t="s">
        <v>803</v>
      </c>
      <c r="G100" s="286">
        <v>0.34491319299999995</v>
      </c>
      <c r="H100" s="256">
        <v>0.9</v>
      </c>
      <c r="I100" s="256"/>
      <c r="J100" s="257">
        <v>4</v>
      </c>
      <c r="K100" s="258">
        <v>5000</v>
      </c>
      <c r="L100" s="258">
        <v>0</v>
      </c>
      <c r="M100" s="257">
        <v>0.54913291608480974</v>
      </c>
      <c r="N100" s="257">
        <v>31.536000000000001</v>
      </c>
      <c r="O100" s="257">
        <f t="shared" si="4"/>
        <v>4.2303883266201032E-3</v>
      </c>
      <c r="P100" s="257">
        <f t="shared" si="5"/>
        <v>0.31042187369999996</v>
      </c>
      <c r="Q100" s="257">
        <v>0.76400000000000001</v>
      </c>
      <c r="R100" s="264">
        <f t="shared" si="3"/>
        <v>7.3259562193199984E-2</v>
      </c>
    </row>
    <row r="101" spans="3:18">
      <c r="C101" s="253" t="s">
        <v>805</v>
      </c>
      <c r="D101" s="254" t="s">
        <v>661</v>
      </c>
      <c r="E101" s="255" t="s">
        <v>249</v>
      </c>
      <c r="F101" s="255" t="s">
        <v>804</v>
      </c>
      <c r="G101" s="286">
        <v>8.7113685600000001E-3</v>
      </c>
      <c r="H101" s="256">
        <v>1.4999999999999999E-2</v>
      </c>
      <c r="I101" s="256">
        <v>0.01</v>
      </c>
      <c r="J101" s="257">
        <v>1</v>
      </c>
      <c r="K101" s="258">
        <v>22</v>
      </c>
      <c r="L101" s="258">
        <v>0</v>
      </c>
      <c r="M101" s="257">
        <v>0.54913291608480974</v>
      </c>
      <c r="N101" s="257">
        <v>31.536000000000001</v>
      </c>
      <c r="O101" s="257">
        <f t="shared" si="4"/>
        <v>1.7807607156925706E-6</v>
      </c>
      <c r="P101" s="257">
        <f t="shared" si="5"/>
        <v>1.3067052839999999E-4</v>
      </c>
      <c r="Q101" s="257">
        <v>0.76400000000000001</v>
      </c>
      <c r="R101" s="264">
        <f t="shared" si="3"/>
        <v>3.0838244702399997E-5</v>
      </c>
    </row>
    <row r="102" spans="3:18">
      <c r="C102" s="253" t="s">
        <v>806</v>
      </c>
      <c r="D102" s="254" t="s">
        <v>662</v>
      </c>
      <c r="E102" s="255" t="s">
        <v>249</v>
      </c>
      <c r="F102" s="255" t="s">
        <v>804</v>
      </c>
      <c r="G102" s="286">
        <v>0.70562085336000002</v>
      </c>
      <c r="H102" s="256">
        <v>0.13500000000000001</v>
      </c>
      <c r="I102" s="256">
        <v>0.81</v>
      </c>
      <c r="J102" s="257">
        <v>5</v>
      </c>
      <c r="K102" s="258">
        <v>333</v>
      </c>
      <c r="L102" s="258">
        <v>0</v>
      </c>
      <c r="M102" s="257">
        <v>0.54913291608480974</v>
      </c>
      <c r="N102" s="257">
        <v>31.536000000000001</v>
      </c>
      <c r="O102" s="257">
        <f t="shared" si="4"/>
        <v>1.2981745617398842E-3</v>
      </c>
      <c r="P102" s="257">
        <f t="shared" si="5"/>
        <v>9.5258815203600009E-2</v>
      </c>
      <c r="Q102" s="257">
        <v>0.76400000000000001</v>
      </c>
      <c r="R102" s="264">
        <f t="shared" si="3"/>
        <v>2.24810803880496E-2</v>
      </c>
    </row>
    <row r="103" spans="3:18">
      <c r="C103" s="253" t="s">
        <v>807</v>
      </c>
      <c r="D103" s="254" t="s">
        <v>663</v>
      </c>
      <c r="E103" s="255" t="s">
        <v>249</v>
      </c>
      <c r="F103" s="255" t="s">
        <v>804</v>
      </c>
      <c r="G103" s="286">
        <v>0.15680463408</v>
      </c>
      <c r="H103" s="256">
        <v>0.25</v>
      </c>
      <c r="I103" s="256">
        <v>0.18</v>
      </c>
      <c r="J103" s="257">
        <v>20</v>
      </c>
      <c r="K103" s="258">
        <v>1000</v>
      </c>
      <c r="L103" s="258">
        <v>0</v>
      </c>
      <c r="M103" s="257">
        <v>0.54913291608480974</v>
      </c>
      <c r="N103" s="257">
        <v>31.536000000000001</v>
      </c>
      <c r="O103" s="257">
        <f t="shared" si="4"/>
        <v>5.3422821470777118E-4</v>
      </c>
      <c r="P103" s="257">
        <f t="shared" si="5"/>
        <v>3.9201158520000001E-2</v>
      </c>
      <c r="Q103" s="257">
        <v>0.76400000000000001</v>
      </c>
      <c r="R103" s="264">
        <f t="shared" si="3"/>
        <v>9.2514734107199993E-3</v>
      </c>
    </row>
    <row r="104" spans="3:18">
      <c r="C104" s="253" t="s">
        <v>808</v>
      </c>
      <c r="D104" s="254" t="s">
        <v>664</v>
      </c>
      <c r="E104" s="255" t="s">
        <v>237</v>
      </c>
      <c r="F104" s="255" t="s">
        <v>809</v>
      </c>
      <c r="G104" s="286">
        <v>6.7187292999999995E-2</v>
      </c>
      <c r="H104" s="256">
        <v>0.75</v>
      </c>
      <c r="I104" s="256"/>
      <c r="J104" s="257">
        <v>25</v>
      </c>
      <c r="K104" s="258">
        <v>800</v>
      </c>
      <c r="L104" s="258">
        <v>15</v>
      </c>
      <c r="M104" s="257">
        <v>0.41184968706360731</v>
      </c>
      <c r="N104" s="257">
        <v>31.536000000000001</v>
      </c>
      <c r="O104" s="257">
        <f t="shared" si="4"/>
        <v>9.1561956190977219E-4</v>
      </c>
      <c r="P104" s="257">
        <f t="shared" si="5"/>
        <v>5.039046975E-2</v>
      </c>
      <c r="Q104" s="257">
        <v>0.76400000000000001</v>
      </c>
      <c r="R104" s="264">
        <f t="shared" si="3"/>
        <v>1.1892150860999999E-2</v>
      </c>
    </row>
    <row r="105" spans="3:18">
      <c r="C105" s="253" t="s">
        <v>810</v>
      </c>
      <c r="D105" s="254" t="s">
        <v>666</v>
      </c>
      <c r="E105" s="255" t="s">
        <v>324</v>
      </c>
      <c r="F105" s="255" t="s">
        <v>809</v>
      </c>
      <c r="G105" s="286">
        <v>0.22513804499999998</v>
      </c>
      <c r="H105" s="256">
        <v>0.85</v>
      </c>
      <c r="I105" s="256"/>
      <c r="J105" s="257">
        <v>25</v>
      </c>
      <c r="K105" s="258">
        <v>380</v>
      </c>
      <c r="L105" s="258">
        <v>3</v>
      </c>
      <c r="M105" s="257">
        <v>0.41184968706360731</v>
      </c>
      <c r="N105" s="257">
        <v>31.536000000000001</v>
      </c>
      <c r="O105" s="257">
        <f t="shared" si="4"/>
        <v>3.4772384397608077E-3</v>
      </c>
      <c r="P105" s="257">
        <f t="shared" si="5"/>
        <v>0.19136733824999999</v>
      </c>
      <c r="Q105" s="257">
        <v>0.76400000000000001</v>
      </c>
      <c r="R105" s="264">
        <f t="shared" si="3"/>
        <v>4.5162691826999994E-2</v>
      </c>
    </row>
    <row r="106" spans="3:18">
      <c r="C106" s="253" t="s">
        <v>811</v>
      </c>
      <c r="D106" s="254" t="s">
        <v>667</v>
      </c>
      <c r="E106" s="255" t="s">
        <v>337</v>
      </c>
      <c r="F106" s="255" t="s">
        <v>809</v>
      </c>
      <c r="G106" s="286">
        <v>7.8277759999999998E-3</v>
      </c>
      <c r="H106" s="256">
        <v>0.84</v>
      </c>
      <c r="I106" s="256"/>
      <c r="J106" s="257">
        <v>25</v>
      </c>
      <c r="K106" s="258">
        <v>380</v>
      </c>
      <c r="L106" s="258">
        <v>3</v>
      </c>
      <c r="M106" s="257">
        <v>0.41184968706360731</v>
      </c>
      <c r="N106" s="257">
        <v>31.536000000000001</v>
      </c>
      <c r="O106" s="257">
        <f t="shared" si="4"/>
        <v>1.1947700604144846E-4</v>
      </c>
      <c r="P106" s="257">
        <f t="shared" si="5"/>
        <v>6.5753318399999995E-3</v>
      </c>
      <c r="Q106" s="257">
        <v>0.76400000000000001</v>
      </c>
      <c r="R106" s="264">
        <f t="shared" si="3"/>
        <v>1.5517783142399999E-3</v>
      </c>
    </row>
    <row r="107" spans="3:18">
      <c r="C107" s="253" t="s">
        <v>812</v>
      </c>
      <c r="D107" s="254" t="s">
        <v>668</v>
      </c>
      <c r="E107" s="255" t="s">
        <v>240</v>
      </c>
      <c r="F107" s="255" t="s">
        <v>809</v>
      </c>
      <c r="G107" s="286">
        <v>0.92968734999999991</v>
      </c>
      <c r="H107" s="256">
        <v>0.85</v>
      </c>
      <c r="I107" s="256"/>
      <c r="J107" s="257">
        <v>25</v>
      </c>
      <c r="K107" s="258">
        <v>250</v>
      </c>
      <c r="L107" s="258">
        <v>2</v>
      </c>
      <c r="M107" s="257">
        <v>0.41184968706360731</v>
      </c>
      <c r="N107" s="257">
        <v>31.536000000000001</v>
      </c>
      <c r="O107" s="257">
        <f t="shared" si="4"/>
        <v>0</v>
      </c>
      <c r="P107" s="257">
        <f t="shared" si="5"/>
        <v>0.79023424749999993</v>
      </c>
      <c r="Q107" s="257">
        <v>1</v>
      </c>
      <c r="R107" s="264">
        <f t="shared" si="3"/>
        <v>0</v>
      </c>
    </row>
    <row r="108" spans="3:18">
      <c r="C108" s="253" t="s">
        <v>813</v>
      </c>
      <c r="D108" s="254" t="s">
        <v>669</v>
      </c>
      <c r="E108" s="255" t="s">
        <v>240</v>
      </c>
      <c r="F108" s="255" t="s">
        <v>809</v>
      </c>
      <c r="G108" s="286">
        <v>0.32453894599999999</v>
      </c>
      <c r="H108" s="256">
        <v>0.8</v>
      </c>
      <c r="I108" s="256"/>
      <c r="J108" s="257">
        <v>12.5</v>
      </c>
      <c r="K108" s="258">
        <v>300</v>
      </c>
      <c r="L108" s="258">
        <v>0</v>
      </c>
      <c r="M108" s="257">
        <v>0.41184968706360731</v>
      </c>
      <c r="N108" s="257">
        <v>31.536000000000001</v>
      </c>
      <c r="O108" s="257">
        <f t="shared" si="4"/>
        <v>0</v>
      </c>
      <c r="P108" s="257">
        <f t="shared" si="5"/>
        <v>0.25963115679999998</v>
      </c>
      <c r="Q108" s="257">
        <v>1</v>
      </c>
      <c r="R108" s="264">
        <f t="shared" si="3"/>
        <v>0</v>
      </c>
    </row>
    <row r="109" spans="3:18">
      <c r="C109" s="253" t="s">
        <v>814</v>
      </c>
      <c r="D109" s="254" t="s">
        <v>670</v>
      </c>
      <c r="E109" s="255" t="s">
        <v>249</v>
      </c>
      <c r="F109" s="255" t="s">
        <v>809</v>
      </c>
      <c r="G109" s="286">
        <v>0.27384730100000004</v>
      </c>
      <c r="H109" s="256">
        <v>3.5</v>
      </c>
      <c r="I109" s="256"/>
      <c r="J109" s="257">
        <v>10</v>
      </c>
      <c r="K109" s="258">
        <v>1718</v>
      </c>
      <c r="L109" s="258">
        <v>0</v>
      </c>
      <c r="M109" s="257">
        <v>0.41184968706360731</v>
      </c>
      <c r="N109" s="257">
        <v>31.536000000000001</v>
      </c>
      <c r="O109" s="257">
        <f t="shared" si="4"/>
        <v>1.7415789425167593E-2</v>
      </c>
      <c r="P109" s="257">
        <f t="shared" si="5"/>
        <v>0.95846555350000018</v>
      </c>
      <c r="Q109" s="257">
        <v>0.76400000000000001</v>
      </c>
      <c r="R109" s="264">
        <f t="shared" si="3"/>
        <v>0.22619787062600002</v>
      </c>
    </row>
    <row r="110" spans="3:18">
      <c r="C110" s="253" t="s">
        <v>815</v>
      </c>
      <c r="D110" s="254" t="s">
        <v>671</v>
      </c>
      <c r="E110" s="255" t="s">
        <v>249</v>
      </c>
      <c r="F110" s="255" t="s">
        <v>809</v>
      </c>
      <c r="G110" s="286">
        <v>0.42938552399999996</v>
      </c>
      <c r="H110" s="256">
        <v>0.99</v>
      </c>
      <c r="I110" s="256"/>
      <c r="J110" s="257">
        <v>10</v>
      </c>
      <c r="K110" s="258">
        <v>80</v>
      </c>
      <c r="L110" s="258">
        <v>0</v>
      </c>
      <c r="M110" s="257">
        <v>0.41184968706360731</v>
      </c>
      <c r="N110" s="257">
        <v>31.536000000000001</v>
      </c>
      <c r="O110" s="257">
        <f t="shared" si="4"/>
        <v>7.7241242134188518E-3</v>
      </c>
      <c r="P110" s="257">
        <f t="shared" si="5"/>
        <v>0.42509166875999999</v>
      </c>
      <c r="Q110" s="257">
        <v>0.76400000000000001</v>
      </c>
      <c r="R110" s="264">
        <f t="shared" si="3"/>
        <v>0.10032163382735999</v>
      </c>
    </row>
    <row r="111" spans="3:18">
      <c r="C111" s="253" t="s">
        <v>816</v>
      </c>
      <c r="D111" s="254" t="s">
        <v>667</v>
      </c>
      <c r="E111" s="255" t="s">
        <v>337</v>
      </c>
      <c r="F111" s="255" t="s">
        <v>817</v>
      </c>
      <c r="G111" s="286">
        <v>1.2697660000000001E-3</v>
      </c>
      <c r="H111" s="256">
        <v>0.84</v>
      </c>
      <c r="I111" s="256"/>
      <c r="J111" s="257">
        <v>25</v>
      </c>
      <c r="K111" s="258">
        <v>380</v>
      </c>
      <c r="L111" s="258">
        <v>3</v>
      </c>
      <c r="M111" s="257">
        <v>0.54913291608480974</v>
      </c>
      <c r="N111" s="257">
        <v>31.536000000000001</v>
      </c>
      <c r="O111" s="257">
        <f t="shared" si="4"/>
        <v>1.453553091451766E-5</v>
      </c>
      <c r="P111" s="257">
        <f t="shared" si="5"/>
        <v>1.0666034399999999E-3</v>
      </c>
      <c r="Q111" s="257">
        <v>0.76400000000000001</v>
      </c>
      <c r="R111" s="264">
        <f t="shared" si="3"/>
        <v>2.5171841183999999E-4</v>
      </c>
    </row>
    <row r="112" spans="3:18">
      <c r="C112" s="253" t="s">
        <v>818</v>
      </c>
      <c r="D112" s="254" t="s">
        <v>664</v>
      </c>
      <c r="E112" s="255" t="s">
        <v>237</v>
      </c>
      <c r="F112" s="255" t="s">
        <v>817</v>
      </c>
      <c r="G112" s="286">
        <v>2.1871788E-2</v>
      </c>
      <c r="H112" s="256">
        <v>0.75</v>
      </c>
      <c r="I112" s="256"/>
      <c r="J112" s="257">
        <v>25</v>
      </c>
      <c r="K112" s="258">
        <v>800</v>
      </c>
      <c r="L112" s="258">
        <v>15</v>
      </c>
      <c r="M112" s="257">
        <v>0.54913291608480974</v>
      </c>
      <c r="N112" s="257">
        <v>31.536000000000001</v>
      </c>
      <c r="O112" s="257">
        <f t="shared" si="4"/>
        <v>2.2354938023857516E-4</v>
      </c>
      <c r="P112" s="257">
        <f t="shared" si="5"/>
        <v>1.6403840999999999E-2</v>
      </c>
      <c r="Q112" s="257">
        <v>0.76400000000000001</v>
      </c>
      <c r="R112" s="264">
        <f t="shared" si="3"/>
        <v>3.8713064759999995E-3</v>
      </c>
    </row>
    <row r="113" spans="3:18">
      <c r="C113" s="253" t="s">
        <v>819</v>
      </c>
      <c r="D113" s="254" t="s">
        <v>673</v>
      </c>
      <c r="E113" s="255" t="s">
        <v>249</v>
      </c>
      <c r="F113" s="255" t="s">
        <v>817</v>
      </c>
      <c r="G113" s="286">
        <v>0.10143780100000001</v>
      </c>
      <c r="H113" s="256">
        <v>0.9</v>
      </c>
      <c r="I113" s="256"/>
      <c r="J113" s="257">
        <v>15</v>
      </c>
      <c r="K113" s="258">
        <v>655</v>
      </c>
      <c r="L113" s="258">
        <v>0</v>
      </c>
      <c r="M113" s="257">
        <v>0.54913291608480974</v>
      </c>
      <c r="N113" s="257">
        <v>31.536000000000001</v>
      </c>
      <c r="O113" s="257">
        <f t="shared" si="4"/>
        <v>1.2441428682271748E-3</v>
      </c>
      <c r="P113" s="257">
        <f t="shared" si="5"/>
        <v>9.1294020900000009E-2</v>
      </c>
      <c r="Q113" s="257">
        <v>0.76400000000000001</v>
      </c>
      <c r="R113" s="264">
        <f t="shared" si="3"/>
        <v>2.15453889324E-2</v>
      </c>
    </row>
    <row r="114" spans="3:18">
      <c r="C114" s="253" t="s">
        <v>820</v>
      </c>
      <c r="D114" s="254" t="s">
        <v>674</v>
      </c>
      <c r="E114" s="255" t="s">
        <v>240</v>
      </c>
      <c r="F114" s="255" t="s">
        <v>817</v>
      </c>
      <c r="G114" s="286">
        <v>5.5550118999999995E-2</v>
      </c>
      <c r="H114" s="256">
        <v>0.6</v>
      </c>
      <c r="I114" s="256"/>
      <c r="J114" s="257">
        <v>15</v>
      </c>
      <c r="K114" s="258">
        <v>316</v>
      </c>
      <c r="L114" s="258">
        <v>0</v>
      </c>
      <c r="M114" s="257">
        <v>0.54913291608480974</v>
      </c>
      <c r="N114" s="257">
        <v>31.536000000000001</v>
      </c>
      <c r="O114" s="257">
        <f t="shared" si="4"/>
        <v>0</v>
      </c>
      <c r="P114" s="257">
        <f t="shared" si="5"/>
        <v>3.3330071399999994E-2</v>
      </c>
      <c r="Q114" s="257">
        <v>1</v>
      </c>
      <c r="R114" s="264">
        <f t="shared" si="3"/>
        <v>0</v>
      </c>
    </row>
    <row r="115" spans="3:18">
      <c r="C115" s="253" t="s">
        <v>821</v>
      </c>
      <c r="D115" s="254" t="s">
        <v>675</v>
      </c>
      <c r="E115" s="255" t="s">
        <v>242</v>
      </c>
      <c r="F115" s="255" t="s">
        <v>817</v>
      </c>
      <c r="G115" s="286">
        <v>2.3190399999999998</v>
      </c>
      <c r="H115" s="256">
        <v>1</v>
      </c>
      <c r="I115" s="256"/>
      <c r="J115" s="257">
        <v>10</v>
      </c>
      <c r="K115" s="258">
        <v>100</v>
      </c>
      <c r="L115" s="258">
        <v>0</v>
      </c>
      <c r="M115" s="257">
        <v>0.54913291608480974</v>
      </c>
      <c r="N115" s="257">
        <v>31.536000000000001</v>
      </c>
      <c r="O115" s="257">
        <f t="shared" si="4"/>
        <v>0</v>
      </c>
      <c r="P115" s="257">
        <f t="shared" si="5"/>
        <v>2.3190399999999998</v>
      </c>
      <c r="Q115" s="257">
        <v>1</v>
      </c>
      <c r="R115" s="264">
        <f t="shared" si="3"/>
        <v>0</v>
      </c>
    </row>
    <row r="116" spans="3:18">
      <c r="C116" s="253" t="s">
        <v>822</v>
      </c>
      <c r="D116" s="254" t="s">
        <v>676</v>
      </c>
      <c r="E116" s="255" t="s">
        <v>324</v>
      </c>
      <c r="F116" s="255" t="s">
        <v>823</v>
      </c>
      <c r="G116" s="286">
        <v>0.70506715400000008</v>
      </c>
      <c r="H116" s="256">
        <v>0.16</v>
      </c>
      <c r="I116" s="256"/>
      <c r="J116" s="257">
        <v>20</v>
      </c>
      <c r="K116" s="258">
        <v>929</v>
      </c>
      <c r="L116" s="258">
        <v>7</v>
      </c>
      <c r="M116" s="257">
        <v>0.1</v>
      </c>
      <c r="N116" s="257">
        <v>31.536000000000001</v>
      </c>
      <c r="O116" s="257">
        <f t="shared" si="4"/>
        <v>8.4422043807204465E-3</v>
      </c>
      <c r="P116" s="257">
        <f t="shared" si="5"/>
        <v>0.11281074464000002</v>
      </c>
      <c r="Q116" s="257">
        <v>0.76400000000000001</v>
      </c>
      <c r="R116" s="264">
        <f t="shared" si="3"/>
        <v>2.6623335735040003E-2</v>
      </c>
    </row>
    <row r="117" spans="3:18">
      <c r="C117" s="253" t="s">
        <v>824</v>
      </c>
      <c r="D117" s="254" t="s">
        <v>678</v>
      </c>
      <c r="E117" s="255" t="s">
        <v>325</v>
      </c>
      <c r="F117" s="255" t="s">
        <v>823</v>
      </c>
      <c r="G117" s="286">
        <v>0.18642049999999999</v>
      </c>
      <c r="H117" s="256">
        <v>0.14000000000000001</v>
      </c>
      <c r="I117" s="256"/>
      <c r="J117" s="257">
        <v>20</v>
      </c>
      <c r="K117" s="258">
        <v>650</v>
      </c>
      <c r="L117" s="258">
        <v>7</v>
      </c>
      <c r="M117" s="257">
        <v>0.1</v>
      </c>
      <c r="N117" s="257">
        <v>31.536000000000001</v>
      </c>
      <c r="O117" s="257">
        <f t="shared" si="4"/>
        <v>1.953111783358701E-3</v>
      </c>
      <c r="P117" s="257">
        <f t="shared" si="5"/>
        <v>2.609887E-2</v>
      </c>
      <c r="Q117" s="257">
        <v>0.76400000000000001</v>
      </c>
      <c r="R117" s="264">
        <f t="shared" si="3"/>
        <v>6.1593333199999999E-3</v>
      </c>
    </row>
    <row r="118" spans="3:18">
      <c r="C118" s="253" t="s">
        <v>825</v>
      </c>
      <c r="D118" s="254" t="s">
        <v>679</v>
      </c>
      <c r="E118" s="255" t="s">
        <v>337</v>
      </c>
      <c r="F118" s="255" t="s">
        <v>823</v>
      </c>
      <c r="G118" s="286">
        <v>7.4977985999999996E-2</v>
      </c>
      <c r="H118" s="256">
        <v>0.15</v>
      </c>
      <c r="I118" s="256"/>
      <c r="J118" s="257">
        <v>20</v>
      </c>
      <c r="K118" s="258">
        <v>9000</v>
      </c>
      <c r="L118" s="258">
        <v>5</v>
      </c>
      <c r="M118" s="257">
        <v>0.1</v>
      </c>
      <c r="N118" s="257">
        <v>31.536000000000001</v>
      </c>
      <c r="O118" s="257">
        <f t="shared" si="4"/>
        <v>8.4164786415525099E-4</v>
      </c>
      <c r="P118" s="257">
        <f t="shared" si="5"/>
        <v>1.12466979E-2</v>
      </c>
      <c r="Q118" s="257">
        <v>0.76400000000000001</v>
      </c>
      <c r="R118" s="264">
        <f t="shared" si="3"/>
        <v>2.6542207043999998E-3</v>
      </c>
    </row>
    <row r="119" spans="3:18">
      <c r="C119" s="253" t="s">
        <v>826</v>
      </c>
      <c r="D119" s="254" t="s">
        <v>680</v>
      </c>
      <c r="E119" s="255" t="s">
        <v>249</v>
      </c>
      <c r="F119" s="255" t="s">
        <v>827</v>
      </c>
      <c r="G119" s="286">
        <v>0.37438808800000001</v>
      </c>
      <c r="H119" s="256">
        <v>0.86</v>
      </c>
      <c r="I119" s="256"/>
      <c r="J119" s="257">
        <v>10</v>
      </c>
      <c r="K119" s="258">
        <v>187</v>
      </c>
      <c r="L119" s="258">
        <v>0</v>
      </c>
      <c r="M119" s="257">
        <v>0.54913291608480974</v>
      </c>
      <c r="N119" s="257">
        <v>31.536000000000001</v>
      </c>
      <c r="O119" s="257">
        <f t="shared" si="4"/>
        <v>4.3878158496751113E-3</v>
      </c>
      <c r="P119" s="257">
        <f t="shared" si="5"/>
        <v>0.32197375568000003</v>
      </c>
      <c r="Q119" s="257">
        <v>0.76400000000000001</v>
      </c>
      <c r="R119" s="264">
        <f t="shared" si="3"/>
        <v>7.5985806340480008E-2</v>
      </c>
    </row>
    <row r="120" spans="3:18">
      <c r="C120" s="253" t="s">
        <v>828</v>
      </c>
      <c r="D120" s="254" t="s">
        <v>682</v>
      </c>
      <c r="E120" s="255" t="s">
        <v>249</v>
      </c>
      <c r="F120" s="255" t="s">
        <v>829</v>
      </c>
      <c r="G120" s="286">
        <v>0.37840021299999999</v>
      </c>
      <c r="H120" s="256">
        <v>3.5</v>
      </c>
      <c r="I120" s="256"/>
      <c r="J120" s="257">
        <v>10</v>
      </c>
      <c r="K120" s="258">
        <v>1718</v>
      </c>
      <c r="L120" s="258">
        <v>0</v>
      </c>
      <c r="M120" s="257">
        <v>0.27456645804240487</v>
      </c>
      <c r="N120" s="257">
        <v>31.536000000000001</v>
      </c>
      <c r="O120" s="257">
        <f t="shared" si="4"/>
        <v>3.6097517141751356E-2</v>
      </c>
      <c r="P120" s="257">
        <f t="shared" si="5"/>
        <v>1.3244007455</v>
      </c>
      <c r="Q120" s="257">
        <v>0.76400000000000001</v>
      </c>
      <c r="R120" s="264">
        <f t="shared" si="3"/>
        <v>0.31255857593799996</v>
      </c>
    </row>
    <row r="129" spans="3:4">
      <c r="C129" s="186" t="s">
        <v>13</v>
      </c>
      <c r="D129" s="187"/>
    </row>
    <row r="130" spans="3:4">
      <c r="C130" s="191" t="s">
        <v>0</v>
      </c>
      <c r="D130" s="193" t="s">
        <v>364</v>
      </c>
    </row>
    <row r="131" spans="3:4" ht="15.75" thickBot="1">
      <c r="C131" s="195" t="s">
        <v>320</v>
      </c>
      <c r="D131" s="195" t="s">
        <v>321</v>
      </c>
    </row>
    <row r="132" spans="3:4">
      <c r="C132" t="s">
        <v>685</v>
      </c>
      <c r="D132" s="213">
        <f>ROUNDDOWN(SUMIF($F$6:$F$120,C132,$R$6:$R$120),3)</f>
        <v>2.1999999999999999E-2</v>
      </c>
    </row>
    <row r="133" spans="3:4">
      <c r="C133" s="250" t="s">
        <v>686</v>
      </c>
      <c r="D133" s="213">
        <f t="shared" ref="D133:D171" si="6">ROUNDDOWN(SUMIF($F$6:$F$120,C133,$R$6:$R$120),3)</f>
        <v>0.02</v>
      </c>
    </row>
    <row r="134" spans="3:4">
      <c r="C134" s="250" t="s">
        <v>691</v>
      </c>
      <c r="D134" s="213">
        <f t="shared" si="6"/>
        <v>0.33200000000000002</v>
      </c>
    </row>
    <row r="135" spans="3:4">
      <c r="C135" s="250" t="s">
        <v>699</v>
      </c>
      <c r="D135" s="213">
        <f t="shared" si="6"/>
        <v>2.5999999999999999E-2</v>
      </c>
    </row>
    <row r="136" spans="3:4">
      <c r="C136" s="250" t="s">
        <v>703</v>
      </c>
      <c r="D136" s="213">
        <f t="shared" si="6"/>
        <v>1.7999999999999999E-2</v>
      </c>
    </row>
    <row r="137" spans="3:4">
      <c r="C137" s="250" t="s">
        <v>706</v>
      </c>
      <c r="D137" s="213">
        <f t="shared" si="6"/>
        <v>2E-3</v>
      </c>
    </row>
    <row r="138" spans="3:4">
      <c r="C138" s="250" t="s">
        <v>709</v>
      </c>
      <c r="D138" s="213">
        <f t="shared" si="6"/>
        <v>0</v>
      </c>
    </row>
    <row r="139" spans="3:4">
      <c r="C139" s="250" t="s">
        <v>711</v>
      </c>
      <c r="D139" s="213">
        <f t="shared" si="6"/>
        <v>9.8000000000000004E-2</v>
      </c>
    </row>
    <row r="140" spans="3:4">
      <c r="C140" s="250" t="s">
        <v>713</v>
      </c>
      <c r="D140" s="213">
        <f t="shared" si="6"/>
        <v>5.7000000000000002E-2</v>
      </c>
    </row>
    <row r="141" spans="3:4">
      <c r="C141" s="250" t="s">
        <v>714</v>
      </c>
      <c r="D141" s="213">
        <f t="shared" si="6"/>
        <v>1.7999999999999999E-2</v>
      </c>
    </row>
    <row r="142" spans="3:4">
      <c r="C142" s="250" t="s">
        <v>719</v>
      </c>
      <c r="D142" s="213">
        <f t="shared" si="6"/>
        <v>0.249</v>
      </c>
    </row>
    <row r="143" spans="3:4">
      <c r="C143" s="250" t="s">
        <v>725</v>
      </c>
      <c r="D143" s="213">
        <f t="shared" si="6"/>
        <v>0.15</v>
      </c>
    </row>
    <row r="144" spans="3:4">
      <c r="C144" s="250" t="s">
        <v>730</v>
      </c>
      <c r="D144" s="213">
        <f t="shared" si="6"/>
        <v>7.6999999999999999E-2</v>
      </c>
    </row>
    <row r="145" spans="3:4">
      <c r="C145" s="250" t="s">
        <v>733</v>
      </c>
      <c r="D145" s="213">
        <f t="shared" si="6"/>
        <v>3.0000000000000001E-3</v>
      </c>
    </row>
    <row r="146" spans="3:4">
      <c r="C146" s="250" t="s">
        <v>736</v>
      </c>
      <c r="D146" s="213">
        <f t="shared" si="6"/>
        <v>1.6E-2</v>
      </c>
    </row>
    <row r="147" spans="3:4">
      <c r="C147" s="250" t="s">
        <v>738</v>
      </c>
      <c r="D147" s="213">
        <f t="shared" si="6"/>
        <v>3.2000000000000001E-2</v>
      </c>
    </row>
    <row r="148" spans="3:4">
      <c r="C148" s="250" t="s">
        <v>740</v>
      </c>
      <c r="D148" s="213">
        <f t="shared" si="6"/>
        <v>0.19700000000000001</v>
      </c>
    </row>
    <row r="149" spans="3:4">
      <c r="C149" s="250" t="s">
        <v>742</v>
      </c>
      <c r="D149" s="213">
        <f t="shared" si="6"/>
        <v>0.49299999999999999</v>
      </c>
    </row>
    <row r="150" spans="3:4">
      <c r="C150" s="250" t="s">
        <v>743</v>
      </c>
      <c r="D150" s="213">
        <f t="shared" si="6"/>
        <v>0.122</v>
      </c>
    </row>
    <row r="151" spans="3:4">
      <c r="C151" s="250" t="s">
        <v>748</v>
      </c>
      <c r="D151" s="213">
        <f t="shared" si="6"/>
        <v>1.492</v>
      </c>
    </row>
    <row r="152" spans="3:4">
      <c r="C152" s="250" t="s">
        <v>756</v>
      </c>
      <c r="D152" s="213">
        <f t="shared" si="6"/>
        <v>0.17399999999999999</v>
      </c>
    </row>
    <row r="153" spans="3:4">
      <c r="C153" s="250" t="s">
        <v>762</v>
      </c>
      <c r="D153" s="213">
        <f t="shared" si="6"/>
        <v>6.4000000000000001E-2</v>
      </c>
    </row>
    <row r="154" spans="3:4">
      <c r="C154" s="250" t="s">
        <v>766</v>
      </c>
      <c r="D154" s="213">
        <f t="shared" si="6"/>
        <v>0.14899999999999999</v>
      </c>
    </row>
    <row r="155" spans="3:4">
      <c r="C155" s="250" t="s">
        <v>768</v>
      </c>
      <c r="D155" s="213">
        <f t="shared" si="6"/>
        <v>1.3520000000000001</v>
      </c>
    </row>
    <row r="156" spans="3:4">
      <c r="C156" s="250" t="s">
        <v>770</v>
      </c>
      <c r="D156" s="213">
        <f t="shared" si="6"/>
        <v>0.155</v>
      </c>
    </row>
    <row r="157" spans="3:4">
      <c r="C157" s="250" t="s">
        <v>772</v>
      </c>
      <c r="D157" s="213">
        <f t="shared" si="6"/>
        <v>0.255</v>
      </c>
    </row>
    <row r="158" spans="3:4">
      <c r="C158" s="250" t="s">
        <v>776</v>
      </c>
      <c r="D158" s="213">
        <f t="shared" si="6"/>
        <v>9.2999999999999999E-2</v>
      </c>
    </row>
    <row r="159" spans="3:4">
      <c r="C159" s="250" t="s">
        <v>781</v>
      </c>
      <c r="D159" s="213">
        <f>ROUNDDOWN(SUMIF($F$6:$F$120,C159,$R$6:$R$120),3)</f>
        <v>0.85399999999999998</v>
      </c>
    </row>
    <row r="160" spans="3:4">
      <c r="C160" s="290" t="s">
        <v>833</v>
      </c>
      <c r="D160" s="213">
        <f t="shared" si="6"/>
        <v>0.47099999999999997</v>
      </c>
    </row>
    <row r="161" spans="3:4">
      <c r="C161" s="250" t="s">
        <v>793</v>
      </c>
      <c r="D161" s="213">
        <f t="shared" si="6"/>
        <v>1.2E-2</v>
      </c>
    </row>
    <row r="162" spans="3:4">
      <c r="C162" s="250" t="s">
        <v>797</v>
      </c>
      <c r="D162" s="213">
        <f t="shared" si="6"/>
        <v>0.29099999999999998</v>
      </c>
    </row>
    <row r="163" spans="3:4">
      <c r="C163" s="250" t="s">
        <v>799</v>
      </c>
      <c r="D163" s="213">
        <f t="shared" si="6"/>
        <v>2.234</v>
      </c>
    </row>
    <row r="164" spans="3:4">
      <c r="C164" s="250" t="s">
        <v>801</v>
      </c>
      <c r="D164" s="213">
        <f t="shared" si="6"/>
        <v>0.28999999999999998</v>
      </c>
    </row>
    <row r="165" spans="3:4">
      <c r="C165" s="250" t="s">
        <v>803</v>
      </c>
      <c r="D165" s="213">
        <f t="shared" si="6"/>
        <v>7.2999999999999995E-2</v>
      </c>
    </row>
    <row r="166" spans="3:4">
      <c r="C166" s="250" t="s">
        <v>804</v>
      </c>
      <c r="D166" s="213">
        <f t="shared" si="6"/>
        <v>3.1E-2</v>
      </c>
    </row>
    <row r="167" spans="3:4">
      <c r="C167" s="250" t="s">
        <v>809</v>
      </c>
      <c r="D167" s="213">
        <f t="shared" si="6"/>
        <v>0.38500000000000001</v>
      </c>
    </row>
    <row r="168" spans="3:4">
      <c r="C168" s="250" t="s">
        <v>817</v>
      </c>
      <c r="D168" s="213">
        <f t="shared" si="6"/>
        <v>2.5000000000000001E-2</v>
      </c>
    </row>
    <row r="169" spans="3:4">
      <c r="C169" s="250" t="s">
        <v>823</v>
      </c>
      <c r="D169" s="213">
        <f t="shared" si="6"/>
        <v>3.5000000000000003E-2</v>
      </c>
    </row>
    <row r="170" spans="3:4">
      <c r="C170" s="250" t="s">
        <v>827</v>
      </c>
      <c r="D170" s="213">
        <f t="shared" si="6"/>
        <v>7.4999999999999997E-2</v>
      </c>
    </row>
    <row r="171" spans="3:4">
      <c r="C171" s="250" t="s">
        <v>829</v>
      </c>
      <c r="D171" s="213">
        <f t="shared" si="6"/>
        <v>0.312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22"/>
  <sheetViews>
    <sheetView workbookViewId="0">
      <selection activeCell="I17" sqref="I17"/>
    </sheetView>
  </sheetViews>
  <sheetFormatPr defaultRowHeight="12.75"/>
  <cols>
    <col min="1" max="1" width="9.140625" style="1"/>
    <col min="2" max="2" width="14.42578125" style="1" customWidth="1"/>
    <col min="3" max="16384" width="9.140625" style="1"/>
  </cols>
  <sheetData>
    <row r="2" spans="2:12" ht="18.75">
      <c r="B2" s="172" t="s">
        <v>72</v>
      </c>
      <c r="C2" s="173"/>
      <c r="F2" s="174"/>
      <c r="G2" s="174"/>
    </row>
    <row r="3" spans="2:12" ht="13.5" thickBot="1">
      <c r="B3" s="176" t="s">
        <v>0</v>
      </c>
      <c r="C3" s="182" t="s">
        <v>275</v>
      </c>
      <c r="D3" s="182" t="s">
        <v>525</v>
      </c>
      <c r="E3" s="182" t="s">
        <v>526</v>
      </c>
      <c r="F3" s="182" t="s">
        <v>527</v>
      </c>
      <c r="G3" s="182" t="s">
        <v>528</v>
      </c>
      <c r="H3" s="182" t="s">
        <v>278</v>
      </c>
      <c r="I3" s="182" t="s">
        <v>280</v>
      </c>
      <c r="J3" s="182" t="s">
        <v>285</v>
      </c>
      <c r="K3" s="182" t="s">
        <v>533</v>
      </c>
    </row>
    <row r="4" spans="2:12" ht="13.5" thickBot="1">
      <c r="B4" s="177" t="s">
        <v>59</v>
      </c>
      <c r="C4" s="177" t="s">
        <v>75</v>
      </c>
      <c r="D4" s="177" t="s">
        <v>75</v>
      </c>
      <c r="E4" s="177" t="s">
        <v>75</v>
      </c>
      <c r="F4" s="177" t="s">
        <v>75</v>
      </c>
      <c r="G4" s="177" t="s">
        <v>75</v>
      </c>
      <c r="H4" s="177" t="s">
        <v>75</v>
      </c>
      <c r="I4" s="177" t="s">
        <v>75</v>
      </c>
      <c r="J4" s="177" t="s">
        <v>75</v>
      </c>
      <c r="K4" s="177" t="s">
        <v>75</v>
      </c>
      <c r="L4" s="182"/>
    </row>
    <row r="5" spans="2:12">
      <c r="B5" s="178" t="s">
        <v>343</v>
      </c>
      <c r="C5" s="179">
        <v>92</v>
      </c>
      <c r="D5" s="180">
        <v>69.69</v>
      </c>
      <c r="E5" s="179">
        <v>66.58</v>
      </c>
      <c r="F5" s="175">
        <v>72.91</v>
      </c>
      <c r="G5" s="175">
        <v>60.43</v>
      </c>
      <c r="H5" s="1">
        <v>53.96</v>
      </c>
    </row>
    <row r="6" spans="2:12">
      <c r="F6" s="174"/>
      <c r="G6" s="174"/>
    </row>
    <row r="8" spans="2:12">
      <c r="B8" s="172" t="s">
        <v>72</v>
      </c>
    </row>
    <row r="9" spans="2:12" ht="13.5" thickBot="1">
      <c r="B9" s="176" t="s">
        <v>0</v>
      </c>
      <c r="C9" s="123" t="s">
        <v>223</v>
      </c>
      <c r="D9" s="123" t="s">
        <v>226</v>
      </c>
      <c r="E9" s="123" t="s">
        <v>301</v>
      </c>
      <c r="F9" s="123" t="s">
        <v>302</v>
      </c>
      <c r="G9" s="123" t="s">
        <v>233</v>
      </c>
      <c r="H9" s="123"/>
      <c r="I9" s="123"/>
    </row>
    <row r="10" spans="2:12" ht="13.5" thickBot="1">
      <c r="B10" s="177" t="s">
        <v>59</v>
      </c>
      <c r="C10" s="177" t="s">
        <v>75</v>
      </c>
      <c r="D10" s="177" t="s">
        <v>75</v>
      </c>
      <c r="E10" s="177" t="s">
        <v>75</v>
      </c>
      <c r="F10" s="177" t="s">
        <v>75</v>
      </c>
      <c r="G10" s="177" t="s">
        <v>75</v>
      </c>
      <c r="H10" s="177"/>
      <c r="I10" s="177"/>
    </row>
    <row r="11" spans="2:12">
      <c r="B11" s="1" t="s">
        <v>344</v>
      </c>
      <c r="C11" s="1">
        <v>92</v>
      </c>
      <c r="D11" s="1">
        <v>53.96</v>
      </c>
      <c r="E11" s="1">
        <v>60.43</v>
      </c>
      <c r="F11" s="1">
        <v>69.69</v>
      </c>
    </row>
    <row r="14" spans="2:12">
      <c r="B14" s="172" t="s">
        <v>72</v>
      </c>
    </row>
    <row r="15" spans="2:12" ht="13.5" thickBot="1">
      <c r="B15" s="176" t="s">
        <v>0</v>
      </c>
      <c r="C15" s="201" t="s">
        <v>237</v>
      </c>
      <c r="D15" s="201" t="s">
        <v>240</v>
      </c>
      <c r="E15" s="201" t="s">
        <v>323</v>
      </c>
      <c r="F15" s="201" t="s">
        <v>324</v>
      </c>
      <c r="G15" s="201" t="s">
        <v>246</v>
      </c>
      <c r="H15" s="201" t="s">
        <v>242</v>
      </c>
      <c r="I15" s="201" t="s">
        <v>337</v>
      </c>
      <c r="J15" s="201" t="s">
        <v>325</v>
      </c>
      <c r="K15" s="201" t="s">
        <v>247</v>
      </c>
      <c r="L15" s="201" t="s">
        <v>830</v>
      </c>
    </row>
    <row r="16" spans="2:12" ht="13.5" thickBot="1">
      <c r="B16" s="177" t="s">
        <v>59</v>
      </c>
      <c r="C16" s="177" t="s">
        <v>75</v>
      </c>
      <c r="D16" s="177" t="s">
        <v>75</v>
      </c>
      <c r="E16" s="177" t="s">
        <v>75</v>
      </c>
      <c r="F16" s="177" t="s">
        <v>75</v>
      </c>
      <c r="G16" s="177" t="s">
        <v>75</v>
      </c>
      <c r="H16" s="177" t="s">
        <v>75</v>
      </c>
      <c r="I16" s="177" t="s">
        <v>75</v>
      </c>
      <c r="J16" s="177" t="s">
        <v>75</v>
      </c>
      <c r="K16" s="177" t="s">
        <v>75</v>
      </c>
      <c r="L16" s="177" t="s">
        <v>75</v>
      </c>
    </row>
    <row r="17" spans="2:10">
      <c r="B17" s="1" t="s">
        <v>334</v>
      </c>
      <c r="C17" s="1">
        <v>92</v>
      </c>
      <c r="D17" s="1">
        <v>53.96</v>
      </c>
      <c r="E17" s="1">
        <v>60.43</v>
      </c>
      <c r="F17" s="1">
        <v>69.69</v>
      </c>
      <c r="I17" s="1">
        <v>72.91</v>
      </c>
      <c r="J17" s="1">
        <v>66.58</v>
      </c>
    </row>
    <row r="18" spans="2:10" ht="13.5" thickBot="1">
      <c r="B18" s="176"/>
      <c r="C18" s="176"/>
      <c r="D18" s="176"/>
      <c r="E18" s="176"/>
      <c r="F18" s="176"/>
      <c r="G18" s="176"/>
      <c r="H18" s="176"/>
      <c r="I18" s="176"/>
    </row>
    <row r="22" spans="2:10">
      <c r="C22" s="1" t="s">
        <v>359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3:AR23558"/>
  <sheetViews>
    <sheetView topLeftCell="AK414" zoomScale="70" zoomScaleNormal="70" workbookViewId="0">
      <selection activeCell="AQ435" sqref="AQ435"/>
    </sheetView>
  </sheetViews>
  <sheetFormatPr defaultRowHeight="12" customHeight="1"/>
  <cols>
    <col min="1" max="4" width="15.140625" style="110" customWidth="1"/>
    <col min="5" max="6" width="28.28515625" style="110" customWidth="1"/>
    <col min="7" max="8" width="20.5703125" style="110" customWidth="1"/>
    <col min="9" max="9" width="56.42578125" style="110" customWidth="1"/>
    <col min="10" max="10" width="15.140625" style="110" customWidth="1"/>
    <col min="11" max="11" width="18.7109375" style="110" customWidth="1"/>
    <col min="12" max="12" width="23.5703125" style="110" hidden="1" customWidth="1"/>
    <col min="13" max="18" width="15.140625" style="110" customWidth="1"/>
    <col min="19" max="20" width="15.140625" style="168" customWidth="1"/>
    <col min="21" max="30" width="21.7109375" style="168" customWidth="1"/>
    <col min="31" max="32" width="15.140625" style="110" customWidth="1"/>
    <col min="33" max="44" width="21.28515625" style="110" customWidth="1"/>
    <col min="45" max="253" width="15.140625" style="110" customWidth="1"/>
    <col min="254" max="16384" width="9.140625" style="110"/>
  </cols>
  <sheetData>
    <row r="3" spans="2:44" ht="12" customHeight="1" thickBot="1"/>
    <row r="4" spans="2:44" ht="12" customHeight="1">
      <c r="B4" s="118" t="s">
        <v>62</v>
      </c>
      <c r="C4" s="118" t="s">
        <v>64</v>
      </c>
      <c r="D4" s="118" t="s">
        <v>201</v>
      </c>
      <c r="E4" s="118" t="s">
        <v>194</v>
      </c>
      <c r="F4" s="118" t="s">
        <v>199</v>
      </c>
      <c r="G4" s="118" t="s">
        <v>197</v>
      </c>
      <c r="H4" s="118" t="s">
        <v>200</v>
      </c>
      <c r="I4" s="118" t="s">
        <v>196</v>
      </c>
      <c r="J4" s="118" t="s">
        <v>195</v>
      </c>
      <c r="K4" s="118" t="s">
        <v>203</v>
      </c>
      <c r="L4" s="118" t="s">
        <v>204</v>
      </c>
      <c r="P4" s="129" t="s">
        <v>1</v>
      </c>
      <c r="Q4" s="130" t="s">
        <v>5</v>
      </c>
      <c r="R4" s="130" t="s">
        <v>6</v>
      </c>
      <c r="S4" s="169" t="s">
        <v>56</v>
      </c>
      <c r="T4" s="169" t="s">
        <v>188</v>
      </c>
      <c r="U4" s="169" t="s">
        <v>189</v>
      </c>
      <c r="V4" s="169" t="s">
        <v>190</v>
      </c>
      <c r="W4" s="169" t="s">
        <v>209</v>
      </c>
      <c r="X4" s="169" t="s">
        <v>191</v>
      </c>
      <c r="Y4" s="169" t="s">
        <v>192</v>
      </c>
      <c r="Z4" s="169" t="s">
        <v>210</v>
      </c>
      <c r="AA4" s="169" t="s">
        <v>211</v>
      </c>
      <c r="AB4" s="169" t="s">
        <v>193</v>
      </c>
      <c r="AC4" s="170" t="s">
        <v>362</v>
      </c>
      <c r="AD4" s="170" t="s">
        <v>212</v>
      </c>
      <c r="AG4" s="142" t="s">
        <v>56</v>
      </c>
      <c r="AH4" s="143" t="s">
        <v>188</v>
      </c>
      <c r="AI4" s="143" t="s">
        <v>189</v>
      </c>
      <c r="AJ4" s="143" t="s">
        <v>190</v>
      </c>
      <c r="AK4" s="143" t="s">
        <v>209</v>
      </c>
      <c r="AL4" s="143" t="s">
        <v>191</v>
      </c>
      <c r="AM4" s="143" t="s">
        <v>192</v>
      </c>
      <c r="AN4" s="143" t="s">
        <v>210</v>
      </c>
      <c r="AO4" s="143" t="s">
        <v>211</v>
      </c>
      <c r="AP4" s="143" t="s">
        <v>193</v>
      </c>
      <c r="AQ4" s="143" t="s">
        <v>362</v>
      </c>
      <c r="AR4" s="144" t="s">
        <v>212</v>
      </c>
    </row>
    <row r="5" spans="2:44" ht="12" customHeight="1">
      <c r="B5" s="125" t="s">
        <v>202</v>
      </c>
      <c r="C5" s="117" t="s">
        <v>46</v>
      </c>
      <c r="D5" s="125" t="s">
        <v>208</v>
      </c>
      <c r="E5" s="115" t="s">
        <v>216</v>
      </c>
      <c r="F5" s="119" t="s">
        <v>171</v>
      </c>
      <c r="G5" s="116" t="str">
        <f>C5&amp;" Coal"</f>
        <v>Industry Coal</v>
      </c>
      <c r="H5" s="122" t="s">
        <v>155</v>
      </c>
      <c r="I5" s="149" t="str">
        <f t="shared" ref="I5:I17" si="0">$C$5&amp;" "&amp;$E$5&amp;" "&amp;RIGHT(G5,LEN(G5)-FIND(" ",G5))</f>
        <v>Industry Space heating  Coal</v>
      </c>
      <c r="J5" s="156" t="s">
        <v>207</v>
      </c>
      <c r="K5" s="159" t="str">
        <f t="shared" ref="K5:K17" si="1">$D$5&amp;$F$5&amp;RIGHT(H5,3)&amp;$B$5</f>
        <v>IND-SHCOAExt</v>
      </c>
      <c r="L5" s="110" t="str">
        <f t="shared" ref="L5:L26" si="2">IF(J5="Yes",K5,"")</f>
        <v/>
      </c>
      <c r="O5" s="131" t="str">
        <f>IF(J5="Yes",I5,"")</f>
        <v/>
      </c>
      <c r="P5" s="131" t="str">
        <f>L5</f>
        <v/>
      </c>
      <c r="Q5" s="123" t="str">
        <f>IF(J5="yes",LEFT(P5,3)&amp;"-"&amp;MID(P5,7,3),"")</f>
        <v/>
      </c>
      <c r="R5" s="121" t="str">
        <f>LEFT(P5,6)</f>
        <v/>
      </c>
      <c r="S5" s="128" t="str">
        <f>IF(P5&lt;&gt;"",AG5,"")</f>
        <v/>
      </c>
      <c r="T5" s="128" t="str">
        <f t="shared" ref="T5:AD5" si="3">IF(Q5&lt;&gt;"",AH5,"")</f>
        <v/>
      </c>
      <c r="U5" s="128" t="str">
        <f t="shared" si="3"/>
        <v/>
      </c>
      <c r="V5" s="128" t="str">
        <f t="shared" si="3"/>
        <v/>
      </c>
      <c r="W5" s="128" t="str">
        <f t="shared" si="3"/>
        <v/>
      </c>
      <c r="X5" s="128" t="str">
        <f t="shared" si="3"/>
        <v/>
      </c>
      <c r="Y5" s="128" t="str">
        <f t="shared" si="3"/>
        <v/>
      </c>
      <c r="Z5" s="128" t="str">
        <f t="shared" si="3"/>
        <v/>
      </c>
      <c r="AA5" s="128" t="str">
        <f t="shared" si="3"/>
        <v/>
      </c>
      <c r="AB5" s="128" t="str">
        <f t="shared" si="3"/>
        <v/>
      </c>
      <c r="AC5" s="128" t="str">
        <f t="shared" si="3"/>
        <v/>
      </c>
      <c r="AD5" s="128" t="str">
        <f t="shared" si="3"/>
        <v/>
      </c>
      <c r="AG5" s="139">
        <v>0.6</v>
      </c>
      <c r="AH5" s="140">
        <v>2</v>
      </c>
      <c r="AI5" s="140">
        <v>1</v>
      </c>
      <c r="AJ5" s="140">
        <v>1</v>
      </c>
      <c r="AK5" s="140">
        <f>0.8*AJ5</f>
        <v>0.8</v>
      </c>
      <c r="AL5" s="140">
        <f>AJ5*0</f>
        <v>0</v>
      </c>
      <c r="AM5" s="140">
        <v>0.5</v>
      </c>
      <c r="AN5" s="140">
        <v>0.4</v>
      </c>
      <c r="AO5" s="140">
        <v>0</v>
      </c>
      <c r="AP5" s="140">
        <v>1</v>
      </c>
      <c r="AQ5" s="140"/>
      <c r="AR5" s="141"/>
    </row>
    <row r="6" spans="2:44" ht="12" customHeight="1">
      <c r="B6" s="125"/>
      <c r="C6" s="117"/>
      <c r="D6" s="125"/>
      <c r="E6" s="115" t="s">
        <v>173</v>
      </c>
      <c r="F6" s="119" t="s">
        <v>172</v>
      </c>
      <c r="G6" s="116" t="str">
        <f>C5&amp;" Lignite"</f>
        <v>Industry Lignite</v>
      </c>
      <c r="H6" s="122" t="s">
        <v>156</v>
      </c>
      <c r="I6" s="150" t="str">
        <f t="shared" si="0"/>
        <v>Industry Space heating  Lignite</v>
      </c>
      <c r="J6" s="157" t="s">
        <v>207</v>
      </c>
      <c r="K6" s="160" t="str">
        <f t="shared" si="1"/>
        <v>IND-SHCOLExt</v>
      </c>
      <c r="L6" s="110" t="str">
        <f t="shared" si="2"/>
        <v/>
      </c>
      <c r="O6" s="131" t="str">
        <f t="shared" ref="O6:O69" si="4">IF(J6="Yes",I6,"")</f>
        <v/>
      </c>
      <c r="P6" s="131" t="str">
        <f t="shared" ref="P6:P7" si="5">L6</f>
        <v/>
      </c>
      <c r="Q6" s="123" t="str">
        <f t="shared" ref="Q6:Q69" si="6">IF(J6="yes",LEFT(P6,3)&amp;"-"&amp;MID(P6,7,3),"")</f>
        <v/>
      </c>
      <c r="R6" s="121" t="str">
        <f t="shared" ref="R6:R7" si="7">LEFT(P6,6)</f>
        <v/>
      </c>
      <c r="S6" s="128" t="str">
        <f t="shared" ref="S6:S69" si="8">IF(P6&lt;&gt;"",AG6,"")</f>
        <v/>
      </c>
      <c r="T6" s="128" t="str">
        <f t="shared" ref="T6:T69" si="9">IF(Q6&lt;&gt;"",AH6,"")</f>
        <v/>
      </c>
      <c r="U6" s="128" t="str">
        <f t="shared" ref="U6:U69" si="10">IF(R6&lt;&gt;"",AI6,"")</f>
        <v/>
      </c>
      <c r="V6" s="128" t="str">
        <f t="shared" ref="V6:V69" si="11">IF(S6&lt;&gt;"",AJ6,"")</f>
        <v/>
      </c>
      <c r="W6" s="128" t="str">
        <f t="shared" ref="W6:W69" si="12">IF(T6&lt;&gt;"",AK6,"")</f>
        <v/>
      </c>
      <c r="X6" s="128" t="str">
        <f t="shared" ref="X6:X69" si="13">IF(U6&lt;&gt;"",AL6,"")</f>
        <v/>
      </c>
      <c r="Y6" s="128" t="str">
        <f t="shared" ref="Y6:Y69" si="14">IF(V6&lt;&gt;"",AM6,"")</f>
        <v/>
      </c>
      <c r="Z6" s="128" t="str">
        <f t="shared" ref="Z6:Z69" si="15">IF(W6&lt;&gt;"",AN6,"")</f>
        <v/>
      </c>
      <c r="AA6" s="128" t="str">
        <f t="shared" ref="AA6:AA69" si="16">IF(X6&lt;&gt;"",AO6,"")</f>
        <v/>
      </c>
      <c r="AB6" s="128" t="str">
        <f t="shared" ref="AB6:AB69" si="17">IF(Y6&lt;&gt;"",AP6,"")</f>
        <v/>
      </c>
      <c r="AC6" s="128" t="str">
        <f t="shared" ref="AC6:AC69" si="18">IF(Z6&lt;&gt;"",AQ6,"")</f>
        <v/>
      </c>
      <c r="AD6" s="128" t="str">
        <f t="shared" ref="AD6:AD69" si="19">IF(AA6&lt;&gt;"",AR6,"")</f>
        <v/>
      </c>
      <c r="AG6" s="133">
        <v>0.6</v>
      </c>
      <c r="AH6" s="132">
        <v>2</v>
      </c>
      <c r="AI6" s="132">
        <v>1</v>
      </c>
      <c r="AJ6" s="140">
        <v>1</v>
      </c>
      <c r="AK6" s="140">
        <f t="shared" ref="AK6:AK69" si="20">0.8*AJ6</f>
        <v>0.8</v>
      </c>
      <c r="AL6" s="140">
        <f t="shared" ref="AL6:AL69" si="21">AJ6*0</f>
        <v>0</v>
      </c>
      <c r="AM6" s="140">
        <v>0.5</v>
      </c>
      <c r="AN6" s="140">
        <v>0.4</v>
      </c>
      <c r="AO6" s="140">
        <v>0</v>
      </c>
      <c r="AP6" s="140">
        <v>1</v>
      </c>
      <c r="AQ6" s="132"/>
      <c r="AR6" s="134"/>
    </row>
    <row r="7" spans="2:44" ht="12" customHeight="1">
      <c r="B7" s="125"/>
      <c r="C7" s="117"/>
      <c r="D7" s="125"/>
      <c r="E7" s="115" t="s">
        <v>175</v>
      </c>
      <c r="F7" s="119" t="s">
        <v>174</v>
      </c>
      <c r="G7" s="116" t="str">
        <f>C5&amp;" Crude oil"</f>
        <v>Industry Crude oil</v>
      </c>
      <c r="H7" s="122" t="s">
        <v>157</v>
      </c>
      <c r="I7" s="150" t="str">
        <f t="shared" si="0"/>
        <v>Industry Space heating  Crude oil</v>
      </c>
      <c r="J7" s="157" t="s">
        <v>206</v>
      </c>
      <c r="K7" s="160" t="str">
        <f t="shared" si="1"/>
        <v>IND-SHOILExt</v>
      </c>
      <c r="L7" s="110" t="str">
        <f t="shared" si="2"/>
        <v>IND-SHOILExt</v>
      </c>
      <c r="O7" s="131" t="str">
        <f t="shared" si="4"/>
        <v>Industry Space heating  Crude oil</v>
      </c>
      <c r="P7" s="131" t="str">
        <f t="shared" si="5"/>
        <v>IND-SHOILExt</v>
      </c>
      <c r="Q7" s="123" t="str">
        <f t="shared" si="6"/>
        <v>IND-OIL</v>
      </c>
      <c r="R7" s="121" t="str">
        <f t="shared" si="7"/>
        <v>IND-SH</v>
      </c>
      <c r="S7" s="128">
        <f t="shared" si="8"/>
        <v>0.6</v>
      </c>
      <c r="T7" s="128">
        <f t="shared" si="9"/>
        <v>2</v>
      </c>
      <c r="U7" s="128">
        <f t="shared" si="10"/>
        <v>1</v>
      </c>
      <c r="V7" s="128">
        <f t="shared" si="11"/>
        <v>1</v>
      </c>
      <c r="W7" s="128">
        <f t="shared" si="12"/>
        <v>0.8</v>
      </c>
      <c r="X7" s="128">
        <f t="shared" si="13"/>
        <v>0</v>
      </c>
      <c r="Y7" s="128">
        <f t="shared" si="14"/>
        <v>0.5</v>
      </c>
      <c r="Z7" s="128">
        <f t="shared" si="15"/>
        <v>0.4</v>
      </c>
      <c r="AA7" s="128">
        <f t="shared" si="16"/>
        <v>0</v>
      </c>
      <c r="AB7" s="128">
        <f t="shared" si="17"/>
        <v>1</v>
      </c>
      <c r="AC7" s="128">
        <f t="shared" si="18"/>
        <v>0</v>
      </c>
      <c r="AD7" s="128">
        <f t="shared" si="19"/>
        <v>0</v>
      </c>
      <c r="AG7" s="133">
        <v>0.6</v>
      </c>
      <c r="AH7" s="132">
        <v>2</v>
      </c>
      <c r="AI7" s="132">
        <v>1</v>
      </c>
      <c r="AJ7" s="140">
        <v>1</v>
      </c>
      <c r="AK7" s="140">
        <f t="shared" si="20"/>
        <v>0.8</v>
      </c>
      <c r="AL7" s="140">
        <f t="shared" si="21"/>
        <v>0</v>
      </c>
      <c r="AM7" s="140">
        <v>0.5</v>
      </c>
      <c r="AN7" s="140">
        <v>0.4</v>
      </c>
      <c r="AO7" s="140">
        <v>0</v>
      </c>
      <c r="AP7" s="140">
        <v>1</v>
      </c>
      <c r="AQ7" s="132"/>
      <c r="AR7" s="134"/>
    </row>
    <row r="8" spans="2:44" ht="12" customHeight="1">
      <c r="B8" s="125"/>
      <c r="C8" s="117"/>
      <c r="D8" s="125"/>
      <c r="E8" s="115" t="s">
        <v>177</v>
      </c>
      <c r="F8" s="119" t="s">
        <v>176</v>
      </c>
      <c r="G8" s="116" t="str">
        <f>C5&amp;" Natural Gas"</f>
        <v>Industry Natural Gas</v>
      </c>
      <c r="H8" s="122" t="s">
        <v>158</v>
      </c>
      <c r="I8" s="150" t="str">
        <f t="shared" si="0"/>
        <v>Industry Space heating  Natural Gas</v>
      </c>
      <c r="J8" s="157" t="s">
        <v>206</v>
      </c>
      <c r="K8" s="160" t="str">
        <f t="shared" si="1"/>
        <v>IND-SHNGAExt</v>
      </c>
      <c r="L8" s="110" t="str">
        <f t="shared" si="2"/>
        <v>IND-SHNGAExt</v>
      </c>
      <c r="O8" s="131" t="str">
        <f t="shared" si="4"/>
        <v>Industry Space heating  Natural Gas</v>
      </c>
      <c r="P8" s="131" t="str">
        <f t="shared" ref="P8:P71" si="22">L8</f>
        <v>IND-SHNGAExt</v>
      </c>
      <c r="Q8" s="123" t="str">
        <f t="shared" si="6"/>
        <v>IND-NGA</v>
      </c>
      <c r="R8" s="121" t="str">
        <f t="shared" ref="R8:R71" si="23">LEFT(P8,6)</f>
        <v>IND-SH</v>
      </c>
      <c r="S8" s="128">
        <f t="shared" si="8"/>
        <v>0.6</v>
      </c>
      <c r="T8" s="128">
        <f t="shared" si="9"/>
        <v>2</v>
      </c>
      <c r="U8" s="128">
        <f t="shared" si="10"/>
        <v>1</v>
      </c>
      <c r="V8" s="128">
        <f t="shared" si="11"/>
        <v>1</v>
      </c>
      <c r="W8" s="128">
        <f t="shared" si="12"/>
        <v>0.8</v>
      </c>
      <c r="X8" s="128">
        <f t="shared" si="13"/>
        <v>0</v>
      </c>
      <c r="Y8" s="128">
        <f t="shared" si="14"/>
        <v>0.5</v>
      </c>
      <c r="Z8" s="128">
        <f t="shared" si="15"/>
        <v>0.4</v>
      </c>
      <c r="AA8" s="128">
        <f t="shared" si="16"/>
        <v>0</v>
      </c>
      <c r="AB8" s="128">
        <f t="shared" si="17"/>
        <v>1</v>
      </c>
      <c r="AC8" s="128">
        <f t="shared" si="18"/>
        <v>0</v>
      </c>
      <c r="AD8" s="128">
        <f t="shared" si="19"/>
        <v>0</v>
      </c>
      <c r="AG8" s="133">
        <v>0.6</v>
      </c>
      <c r="AH8" s="132">
        <v>2</v>
      </c>
      <c r="AI8" s="132">
        <v>1</v>
      </c>
      <c r="AJ8" s="140">
        <v>1</v>
      </c>
      <c r="AK8" s="140">
        <f t="shared" si="20"/>
        <v>0.8</v>
      </c>
      <c r="AL8" s="140">
        <f t="shared" si="21"/>
        <v>0</v>
      </c>
      <c r="AM8" s="140">
        <v>0.5</v>
      </c>
      <c r="AN8" s="140">
        <v>0.4</v>
      </c>
      <c r="AO8" s="140">
        <v>0</v>
      </c>
      <c r="AP8" s="140">
        <v>1</v>
      </c>
      <c r="AQ8" s="132"/>
      <c r="AR8" s="134"/>
    </row>
    <row r="9" spans="2:44" ht="12" customHeight="1">
      <c r="B9" s="125"/>
      <c r="C9" s="117"/>
      <c r="D9" s="125"/>
      <c r="E9" s="115" t="s">
        <v>179</v>
      </c>
      <c r="F9" s="119" t="s">
        <v>178</v>
      </c>
      <c r="G9" s="116" t="str">
        <f>C5&amp;" Hydro"</f>
        <v>Industry Hydro</v>
      </c>
      <c r="H9" s="122" t="s">
        <v>159</v>
      </c>
      <c r="I9" s="150" t="str">
        <f t="shared" si="0"/>
        <v>Industry Space heating  Hydro</v>
      </c>
      <c r="J9" s="157" t="s">
        <v>207</v>
      </c>
      <c r="K9" s="160" t="str">
        <f t="shared" si="1"/>
        <v>IND-SHHYDExt</v>
      </c>
      <c r="L9" s="110" t="str">
        <f t="shared" si="2"/>
        <v/>
      </c>
      <c r="O9" s="131" t="str">
        <f t="shared" si="4"/>
        <v/>
      </c>
      <c r="P9" s="131" t="str">
        <f t="shared" si="22"/>
        <v/>
      </c>
      <c r="Q9" s="123" t="str">
        <f t="shared" si="6"/>
        <v/>
      </c>
      <c r="R9" s="121" t="str">
        <f t="shared" si="23"/>
        <v/>
      </c>
      <c r="S9" s="128" t="str">
        <f t="shared" si="8"/>
        <v/>
      </c>
      <c r="T9" s="128" t="str">
        <f t="shared" si="9"/>
        <v/>
      </c>
      <c r="U9" s="128" t="str">
        <f t="shared" si="10"/>
        <v/>
      </c>
      <c r="V9" s="128" t="str">
        <f t="shared" si="11"/>
        <v/>
      </c>
      <c r="W9" s="128" t="str">
        <f t="shared" si="12"/>
        <v/>
      </c>
      <c r="X9" s="128" t="str">
        <f t="shared" si="13"/>
        <v/>
      </c>
      <c r="Y9" s="128" t="str">
        <f t="shared" si="14"/>
        <v/>
      </c>
      <c r="Z9" s="128" t="str">
        <f t="shared" si="15"/>
        <v/>
      </c>
      <c r="AA9" s="128" t="str">
        <f t="shared" si="16"/>
        <v/>
      </c>
      <c r="AB9" s="128" t="str">
        <f t="shared" si="17"/>
        <v/>
      </c>
      <c r="AC9" s="128" t="str">
        <f t="shared" si="18"/>
        <v/>
      </c>
      <c r="AD9" s="128" t="str">
        <f t="shared" si="19"/>
        <v/>
      </c>
      <c r="AG9" s="133">
        <v>0.6</v>
      </c>
      <c r="AH9" s="132">
        <v>2</v>
      </c>
      <c r="AI9" s="132">
        <v>1</v>
      </c>
      <c r="AJ9" s="140">
        <v>1</v>
      </c>
      <c r="AK9" s="140">
        <f t="shared" si="20"/>
        <v>0.8</v>
      </c>
      <c r="AL9" s="140">
        <f t="shared" si="21"/>
        <v>0</v>
      </c>
      <c r="AM9" s="140">
        <v>0.5</v>
      </c>
      <c r="AN9" s="140">
        <v>0.4</v>
      </c>
      <c r="AO9" s="140">
        <v>0</v>
      </c>
      <c r="AP9" s="140">
        <v>1</v>
      </c>
      <c r="AQ9" s="132"/>
      <c r="AR9" s="134"/>
    </row>
    <row r="10" spans="2:44" ht="12" customHeight="1">
      <c r="B10" s="125"/>
      <c r="C10" s="117"/>
      <c r="D10" s="125"/>
      <c r="E10" s="115" t="s">
        <v>181</v>
      </c>
      <c r="F10" s="119" t="s">
        <v>180</v>
      </c>
      <c r="G10" s="116" t="str">
        <f>C5&amp;" Geothermal"</f>
        <v>Industry Geothermal</v>
      </c>
      <c r="H10" s="122" t="s">
        <v>160</v>
      </c>
      <c r="I10" s="150" t="str">
        <f t="shared" si="0"/>
        <v>Industry Space heating  Geothermal</v>
      </c>
      <c r="J10" s="157" t="s">
        <v>206</v>
      </c>
      <c r="K10" s="160" t="str">
        <f t="shared" si="1"/>
        <v>IND-SHGEOExt</v>
      </c>
      <c r="L10" s="110" t="str">
        <f t="shared" si="2"/>
        <v>IND-SHGEOExt</v>
      </c>
      <c r="O10" s="131" t="str">
        <f t="shared" si="4"/>
        <v>Industry Space heating  Geothermal</v>
      </c>
      <c r="P10" s="131" t="str">
        <f t="shared" si="22"/>
        <v>IND-SHGEOExt</v>
      </c>
      <c r="Q10" s="123" t="str">
        <f t="shared" si="6"/>
        <v>IND-GEO</v>
      </c>
      <c r="R10" s="121" t="str">
        <f t="shared" si="23"/>
        <v>IND-SH</v>
      </c>
      <c r="S10" s="128">
        <f t="shared" si="8"/>
        <v>0.6</v>
      </c>
      <c r="T10" s="128">
        <f t="shared" si="9"/>
        <v>2</v>
      </c>
      <c r="U10" s="128">
        <f t="shared" si="10"/>
        <v>1</v>
      </c>
      <c r="V10" s="128">
        <f t="shared" si="11"/>
        <v>1</v>
      </c>
      <c r="W10" s="128">
        <f t="shared" si="12"/>
        <v>0.8</v>
      </c>
      <c r="X10" s="128">
        <f t="shared" si="13"/>
        <v>0</v>
      </c>
      <c r="Y10" s="128">
        <f t="shared" si="14"/>
        <v>0.5</v>
      </c>
      <c r="Z10" s="128">
        <f t="shared" si="15"/>
        <v>0.4</v>
      </c>
      <c r="AA10" s="128">
        <f t="shared" si="16"/>
        <v>0</v>
      </c>
      <c r="AB10" s="128">
        <f t="shared" si="17"/>
        <v>1</v>
      </c>
      <c r="AC10" s="128">
        <f t="shared" si="18"/>
        <v>0</v>
      </c>
      <c r="AD10" s="128">
        <f t="shared" si="19"/>
        <v>0</v>
      </c>
      <c r="AG10" s="133">
        <v>0.6</v>
      </c>
      <c r="AH10" s="132">
        <v>2</v>
      </c>
      <c r="AI10" s="132">
        <v>1</v>
      </c>
      <c r="AJ10" s="140">
        <v>1</v>
      </c>
      <c r="AK10" s="140">
        <f t="shared" si="20"/>
        <v>0.8</v>
      </c>
      <c r="AL10" s="140">
        <f t="shared" si="21"/>
        <v>0</v>
      </c>
      <c r="AM10" s="140">
        <v>0.5</v>
      </c>
      <c r="AN10" s="140">
        <v>0.4</v>
      </c>
      <c r="AO10" s="140">
        <v>0</v>
      </c>
      <c r="AP10" s="140">
        <v>1</v>
      </c>
      <c r="AQ10" s="132"/>
      <c r="AR10" s="134"/>
    </row>
    <row r="11" spans="2:44" ht="12" customHeight="1">
      <c r="B11" s="125"/>
      <c r="C11" s="117"/>
      <c r="D11" s="125"/>
      <c r="E11" s="115" t="s">
        <v>183</v>
      </c>
      <c r="F11" s="119" t="s">
        <v>182</v>
      </c>
      <c r="G11" s="116" t="str">
        <f>C5&amp;" Solar"</f>
        <v>Industry Solar</v>
      </c>
      <c r="H11" s="125" t="s">
        <v>161</v>
      </c>
      <c r="I11" s="150" t="str">
        <f t="shared" si="0"/>
        <v>Industry Space heating  Solar</v>
      </c>
      <c r="J11" s="157" t="s">
        <v>206</v>
      </c>
      <c r="K11" s="160" t="str">
        <f t="shared" si="1"/>
        <v>IND-SHSOLExt</v>
      </c>
      <c r="L11" s="110" t="str">
        <f t="shared" si="2"/>
        <v>IND-SHSOLExt</v>
      </c>
      <c r="O11" s="131" t="str">
        <f t="shared" si="4"/>
        <v>Industry Space heating  Solar</v>
      </c>
      <c r="P11" s="131" t="str">
        <f t="shared" si="22"/>
        <v>IND-SHSOLExt</v>
      </c>
      <c r="Q11" s="123" t="str">
        <f t="shared" si="6"/>
        <v>IND-SOL</v>
      </c>
      <c r="R11" s="121" t="str">
        <f t="shared" si="23"/>
        <v>IND-SH</v>
      </c>
      <c r="S11" s="128">
        <f t="shared" si="8"/>
        <v>0.6</v>
      </c>
      <c r="T11" s="128">
        <f t="shared" si="9"/>
        <v>2</v>
      </c>
      <c r="U11" s="128">
        <f t="shared" si="10"/>
        <v>1</v>
      </c>
      <c r="V11" s="128">
        <f t="shared" si="11"/>
        <v>1</v>
      </c>
      <c r="W11" s="128">
        <f t="shared" si="12"/>
        <v>0.8</v>
      </c>
      <c r="X11" s="128">
        <f t="shared" si="13"/>
        <v>0</v>
      </c>
      <c r="Y11" s="128">
        <f t="shared" si="14"/>
        <v>0.5</v>
      </c>
      <c r="Z11" s="128">
        <f t="shared" si="15"/>
        <v>0.4</v>
      </c>
      <c r="AA11" s="128">
        <f t="shared" si="16"/>
        <v>0</v>
      </c>
      <c r="AB11" s="128">
        <f t="shared" si="17"/>
        <v>1</v>
      </c>
      <c r="AC11" s="128">
        <f t="shared" si="18"/>
        <v>0</v>
      </c>
      <c r="AD11" s="128">
        <f t="shared" si="19"/>
        <v>0</v>
      </c>
      <c r="AG11" s="133">
        <v>0.6</v>
      </c>
      <c r="AH11" s="132">
        <v>2</v>
      </c>
      <c r="AI11" s="132">
        <v>1</v>
      </c>
      <c r="AJ11" s="140">
        <v>1</v>
      </c>
      <c r="AK11" s="140">
        <f t="shared" si="20"/>
        <v>0.8</v>
      </c>
      <c r="AL11" s="140">
        <f t="shared" si="21"/>
        <v>0</v>
      </c>
      <c r="AM11" s="140">
        <v>0.5</v>
      </c>
      <c r="AN11" s="140">
        <v>0.4</v>
      </c>
      <c r="AO11" s="140">
        <v>0</v>
      </c>
      <c r="AP11" s="140">
        <v>1</v>
      </c>
      <c r="AQ11" s="132"/>
      <c r="AR11" s="134"/>
    </row>
    <row r="12" spans="2:44" ht="12" customHeight="1">
      <c r="B12" s="125"/>
      <c r="C12" s="117"/>
      <c r="D12" s="125"/>
      <c r="E12" s="115" t="s">
        <v>185</v>
      </c>
      <c r="F12" s="119" t="s">
        <v>184</v>
      </c>
      <c r="G12" s="116" t="str">
        <f>C5&amp;" Wind"</f>
        <v>Industry Wind</v>
      </c>
      <c r="H12" s="125" t="s">
        <v>162</v>
      </c>
      <c r="I12" s="150" t="str">
        <f t="shared" si="0"/>
        <v>Industry Space heating  Wind</v>
      </c>
      <c r="J12" s="157" t="s">
        <v>207</v>
      </c>
      <c r="K12" s="160" t="str">
        <f t="shared" si="1"/>
        <v>IND-SHWINExt</v>
      </c>
      <c r="L12" s="110" t="str">
        <f t="shared" si="2"/>
        <v/>
      </c>
      <c r="O12" s="131" t="str">
        <f t="shared" si="4"/>
        <v/>
      </c>
      <c r="P12" s="131" t="str">
        <f t="shared" si="22"/>
        <v/>
      </c>
      <c r="Q12" s="123" t="str">
        <f t="shared" si="6"/>
        <v/>
      </c>
      <c r="R12" s="121" t="str">
        <f t="shared" si="23"/>
        <v/>
      </c>
      <c r="S12" s="128" t="str">
        <f t="shared" si="8"/>
        <v/>
      </c>
      <c r="T12" s="128" t="str">
        <f t="shared" si="9"/>
        <v/>
      </c>
      <c r="U12" s="128" t="str">
        <f t="shared" si="10"/>
        <v/>
      </c>
      <c r="V12" s="128" t="str">
        <f t="shared" si="11"/>
        <v/>
      </c>
      <c r="W12" s="128" t="str">
        <f t="shared" si="12"/>
        <v/>
      </c>
      <c r="X12" s="128" t="str">
        <f t="shared" si="13"/>
        <v/>
      </c>
      <c r="Y12" s="128" t="str">
        <f t="shared" si="14"/>
        <v/>
      </c>
      <c r="Z12" s="128" t="str">
        <f t="shared" si="15"/>
        <v/>
      </c>
      <c r="AA12" s="128" t="str">
        <f t="shared" si="16"/>
        <v/>
      </c>
      <c r="AB12" s="128" t="str">
        <f t="shared" si="17"/>
        <v/>
      </c>
      <c r="AC12" s="128" t="str">
        <f t="shared" si="18"/>
        <v/>
      </c>
      <c r="AD12" s="128" t="str">
        <f t="shared" si="19"/>
        <v/>
      </c>
      <c r="AG12" s="133">
        <v>0.6</v>
      </c>
      <c r="AH12" s="132">
        <v>2</v>
      </c>
      <c r="AI12" s="132">
        <v>1</v>
      </c>
      <c r="AJ12" s="140">
        <v>1</v>
      </c>
      <c r="AK12" s="140">
        <f t="shared" si="20"/>
        <v>0.8</v>
      </c>
      <c r="AL12" s="140">
        <f t="shared" si="21"/>
        <v>0</v>
      </c>
      <c r="AM12" s="140">
        <v>0.5</v>
      </c>
      <c r="AN12" s="140">
        <v>0.4</v>
      </c>
      <c r="AO12" s="140">
        <v>0</v>
      </c>
      <c r="AP12" s="140">
        <v>1</v>
      </c>
      <c r="AQ12" s="132"/>
      <c r="AR12" s="134"/>
    </row>
    <row r="13" spans="2:44" ht="12" customHeight="1">
      <c r="B13" s="125"/>
      <c r="C13" s="117"/>
      <c r="D13" s="125"/>
      <c r="E13" s="115" t="s">
        <v>187</v>
      </c>
      <c r="F13" s="119" t="s">
        <v>186</v>
      </c>
      <c r="G13" s="116" t="str">
        <f>C5&amp;" Bio Liquids"</f>
        <v>Industry Bio Liquids</v>
      </c>
      <c r="H13" s="125" t="s">
        <v>163</v>
      </c>
      <c r="I13" s="150" t="str">
        <f t="shared" si="0"/>
        <v>Industry Space heating  Bio Liquids</v>
      </c>
      <c r="J13" s="157" t="s">
        <v>207</v>
      </c>
      <c r="K13" s="160" t="str">
        <f t="shared" si="1"/>
        <v>IND-SHBILExt</v>
      </c>
      <c r="L13" s="110" t="str">
        <f t="shared" si="2"/>
        <v/>
      </c>
      <c r="O13" s="131" t="str">
        <f t="shared" si="4"/>
        <v/>
      </c>
      <c r="P13" s="131" t="str">
        <f t="shared" si="22"/>
        <v/>
      </c>
      <c r="Q13" s="123" t="str">
        <f t="shared" si="6"/>
        <v/>
      </c>
      <c r="R13" s="121" t="str">
        <f t="shared" si="23"/>
        <v/>
      </c>
      <c r="S13" s="128" t="str">
        <f t="shared" si="8"/>
        <v/>
      </c>
      <c r="T13" s="128" t="str">
        <f t="shared" si="9"/>
        <v/>
      </c>
      <c r="U13" s="128" t="str">
        <f t="shared" si="10"/>
        <v/>
      </c>
      <c r="V13" s="128" t="str">
        <f t="shared" si="11"/>
        <v/>
      </c>
      <c r="W13" s="128" t="str">
        <f t="shared" si="12"/>
        <v/>
      </c>
      <c r="X13" s="128" t="str">
        <f t="shared" si="13"/>
        <v/>
      </c>
      <c r="Y13" s="128" t="str">
        <f t="shared" si="14"/>
        <v/>
      </c>
      <c r="Z13" s="128" t="str">
        <f t="shared" si="15"/>
        <v/>
      </c>
      <c r="AA13" s="128" t="str">
        <f t="shared" si="16"/>
        <v/>
      </c>
      <c r="AB13" s="128" t="str">
        <f t="shared" si="17"/>
        <v/>
      </c>
      <c r="AC13" s="128" t="str">
        <f t="shared" si="18"/>
        <v/>
      </c>
      <c r="AD13" s="128" t="str">
        <f t="shared" si="19"/>
        <v/>
      </c>
      <c r="AG13" s="133">
        <v>0.6</v>
      </c>
      <c r="AH13" s="132">
        <v>2</v>
      </c>
      <c r="AI13" s="132">
        <v>1</v>
      </c>
      <c r="AJ13" s="140">
        <v>1</v>
      </c>
      <c r="AK13" s="140">
        <f t="shared" si="20"/>
        <v>0.8</v>
      </c>
      <c r="AL13" s="140">
        <f t="shared" si="21"/>
        <v>0</v>
      </c>
      <c r="AM13" s="140">
        <v>0.5</v>
      </c>
      <c r="AN13" s="140">
        <v>0.4</v>
      </c>
      <c r="AO13" s="140">
        <v>0</v>
      </c>
      <c r="AP13" s="140">
        <v>1</v>
      </c>
      <c r="AQ13" s="132"/>
      <c r="AR13" s="134"/>
    </row>
    <row r="14" spans="2:44" ht="12" customHeight="1">
      <c r="B14" s="125"/>
      <c r="C14" s="117"/>
      <c r="D14" s="125"/>
      <c r="E14" s="117"/>
      <c r="F14" s="125"/>
      <c r="G14" s="116" t="str">
        <f>C5&amp;" Biogas"</f>
        <v>Industry Biogas</v>
      </c>
      <c r="H14" s="125" t="s">
        <v>164</v>
      </c>
      <c r="I14" s="150" t="str">
        <f t="shared" si="0"/>
        <v>Industry Space heating  Biogas</v>
      </c>
      <c r="J14" s="157" t="s">
        <v>206</v>
      </c>
      <c r="K14" s="160" t="str">
        <f t="shared" si="1"/>
        <v>IND-SHBIGExt</v>
      </c>
      <c r="L14" s="110" t="str">
        <f t="shared" si="2"/>
        <v>IND-SHBIGExt</v>
      </c>
      <c r="O14" s="131" t="str">
        <f t="shared" si="4"/>
        <v>Industry Space heating  Biogas</v>
      </c>
      <c r="P14" s="131" t="str">
        <f t="shared" si="22"/>
        <v>IND-SHBIGExt</v>
      </c>
      <c r="Q14" s="123" t="str">
        <f t="shared" si="6"/>
        <v>IND-BIG</v>
      </c>
      <c r="R14" s="121" t="str">
        <f t="shared" si="23"/>
        <v>IND-SH</v>
      </c>
      <c r="S14" s="128">
        <f t="shared" si="8"/>
        <v>0.6</v>
      </c>
      <c r="T14" s="128">
        <f t="shared" si="9"/>
        <v>2</v>
      </c>
      <c r="U14" s="128">
        <f t="shared" si="10"/>
        <v>1</v>
      </c>
      <c r="V14" s="128">
        <f t="shared" si="11"/>
        <v>1</v>
      </c>
      <c r="W14" s="128">
        <f t="shared" si="12"/>
        <v>0.8</v>
      </c>
      <c r="X14" s="128">
        <f t="shared" si="13"/>
        <v>0</v>
      </c>
      <c r="Y14" s="128">
        <f t="shared" si="14"/>
        <v>0.5</v>
      </c>
      <c r="Z14" s="128">
        <f t="shared" si="15"/>
        <v>0.4</v>
      </c>
      <c r="AA14" s="128">
        <f t="shared" si="16"/>
        <v>0</v>
      </c>
      <c r="AB14" s="128">
        <f t="shared" si="17"/>
        <v>1</v>
      </c>
      <c r="AC14" s="128">
        <f t="shared" si="18"/>
        <v>0</v>
      </c>
      <c r="AD14" s="128">
        <f t="shared" si="19"/>
        <v>0</v>
      </c>
      <c r="AG14" s="133">
        <v>0.6</v>
      </c>
      <c r="AH14" s="132">
        <v>2</v>
      </c>
      <c r="AI14" s="132">
        <v>1</v>
      </c>
      <c r="AJ14" s="140">
        <v>1</v>
      </c>
      <c r="AK14" s="140">
        <f t="shared" si="20"/>
        <v>0.8</v>
      </c>
      <c r="AL14" s="140">
        <f t="shared" si="21"/>
        <v>0</v>
      </c>
      <c r="AM14" s="140">
        <v>0.5</v>
      </c>
      <c r="AN14" s="140">
        <v>0.4</v>
      </c>
      <c r="AO14" s="140">
        <v>0</v>
      </c>
      <c r="AP14" s="140">
        <v>1</v>
      </c>
      <c r="AQ14" s="132"/>
      <c r="AR14" s="134"/>
    </row>
    <row r="15" spans="2:44" ht="12" customHeight="1">
      <c r="B15" s="125"/>
      <c r="C15" s="117"/>
      <c r="D15" s="125"/>
      <c r="E15" s="117"/>
      <c r="F15" s="125"/>
      <c r="G15" s="116" t="str">
        <f>C5&amp;" Wood"</f>
        <v>Industry Wood</v>
      </c>
      <c r="H15" s="125" t="s">
        <v>165</v>
      </c>
      <c r="I15" s="150" t="str">
        <f t="shared" si="0"/>
        <v>Industry Space heating  Wood</v>
      </c>
      <c r="J15" s="157" t="s">
        <v>206</v>
      </c>
      <c r="K15" s="160" t="str">
        <f t="shared" si="1"/>
        <v>IND-SHWODExt</v>
      </c>
      <c r="L15" s="110" t="str">
        <f t="shared" si="2"/>
        <v>IND-SHWODExt</v>
      </c>
      <c r="O15" s="131" t="str">
        <f t="shared" si="4"/>
        <v>Industry Space heating  Wood</v>
      </c>
      <c r="P15" s="131" t="str">
        <f t="shared" si="22"/>
        <v>IND-SHWODExt</v>
      </c>
      <c r="Q15" s="123" t="str">
        <f t="shared" si="6"/>
        <v>IND-WOD</v>
      </c>
      <c r="R15" s="121" t="str">
        <f t="shared" si="23"/>
        <v>IND-SH</v>
      </c>
      <c r="S15" s="128">
        <f t="shared" si="8"/>
        <v>0.6</v>
      </c>
      <c r="T15" s="128">
        <f t="shared" si="9"/>
        <v>2</v>
      </c>
      <c r="U15" s="128">
        <f t="shared" si="10"/>
        <v>1</v>
      </c>
      <c r="V15" s="128">
        <f t="shared" si="11"/>
        <v>1</v>
      </c>
      <c r="W15" s="128">
        <f t="shared" si="12"/>
        <v>0.8</v>
      </c>
      <c r="X15" s="128">
        <f t="shared" si="13"/>
        <v>0</v>
      </c>
      <c r="Y15" s="128">
        <f t="shared" si="14"/>
        <v>0.5</v>
      </c>
      <c r="Z15" s="128">
        <f t="shared" si="15"/>
        <v>0.4</v>
      </c>
      <c r="AA15" s="128">
        <f t="shared" si="16"/>
        <v>0</v>
      </c>
      <c r="AB15" s="128">
        <f t="shared" si="17"/>
        <v>1</v>
      </c>
      <c r="AC15" s="128">
        <f t="shared" si="18"/>
        <v>0</v>
      </c>
      <c r="AD15" s="128">
        <f t="shared" si="19"/>
        <v>0</v>
      </c>
      <c r="AG15" s="133">
        <v>0.6</v>
      </c>
      <c r="AH15" s="132">
        <v>2</v>
      </c>
      <c r="AI15" s="132">
        <v>1</v>
      </c>
      <c r="AJ15" s="140">
        <v>1</v>
      </c>
      <c r="AK15" s="140">
        <f t="shared" si="20"/>
        <v>0.8</v>
      </c>
      <c r="AL15" s="140">
        <f t="shared" si="21"/>
        <v>0</v>
      </c>
      <c r="AM15" s="140">
        <v>0.5</v>
      </c>
      <c r="AN15" s="140">
        <v>0.4</v>
      </c>
      <c r="AO15" s="140">
        <v>0</v>
      </c>
      <c r="AP15" s="140">
        <v>1</v>
      </c>
      <c r="AQ15" s="132"/>
      <c r="AR15" s="134"/>
    </row>
    <row r="16" spans="2:44" ht="12" customHeight="1">
      <c r="B16" s="125"/>
      <c r="C16" s="117"/>
      <c r="D16" s="125"/>
      <c r="E16" s="117"/>
      <c r="F16" s="125"/>
      <c r="G16" s="116" t="str">
        <f>C5&amp;" Tidal"</f>
        <v>Industry Tidal</v>
      </c>
      <c r="H16" s="125" t="s">
        <v>166</v>
      </c>
      <c r="I16" s="150" t="str">
        <f t="shared" si="0"/>
        <v>Industry Space heating  Tidal</v>
      </c>
      <c r="J16" s="157" t="s">
        <v>207</v>
      </c>
      <c r="K16" s="160" t="str">
        <f t="shared" si="1"/>
        <v>IND-SHTIDExt</v>
      </c>
      <c r="L16" s="110" t="str">
        <f t="shared" si="2"/>
        <v/>
      </c>
      <c r="O16" s="131" t="str">
        <f t="shared" si="4"/>
        <v/>
      </c>
      <c r="P16" s="131" t="str">
        <f t="shared" si="22"/>
        <v/>
      </c>
      <c r="Q16" s="123" t="str">
        <f t="shared" si="6"/>
        <v/>
      </c>
      <c r="R16" s="121" t="str">
        <f t="shared" si="23"/>
        <v/>
      </c>
      <c r="S16" s="128" t="str">
        <f t="shared" si="8"/>
        <v/>
      </c>
      <c r="T16" s="128" t="str">
        <f t="shared" si="9"/>
        <v/>
      </c>
      <c r="U16" s="128" t="str">
        <f t="shared" si="10"/>
        <v/>
      </c>
      <c r="V16" s="128" t="str">
        <f t="shared" si="11"/>
        <v/>
      </c>
      <c r="W16" s="128" t="str">
        <f t="shared" si="12"/>
        <v/>
      </c>
      <c r="X16" s="128" t="str">
        <f t="shared" si="13"/>
        <v/>
      </c>
      <c r="Y16" s="128" t="str">
        <f t="shared" si="14"/>
        <v/>
      </c>
      <c r="Z16" s="128" t="str">
        <f t="shared" si="15"/>
        <v/>
      </c>
      <c r="AA16" s="128" t="str">
        <f t="shared" si="16"/>
        <v/>
      </c>
      <c r="AB16" s="128" t="str">
        <f t="shared" si="17"/>
        <v/>
      </c>
      <c r="AC16" s="128" t="str">
        <f t="shared" si="18"/>
        <v/>
      </c>
      <c r="AD16" s="128" t="str">
        <f t="shared" si="19"/>
        <v/>
      </c>
      <c r="AG16" s="133">
        <v>0.6</v>
      </c>
      <c r="AH16" s="132">
        <v>2</v>
      </c>
      <c r="AI16" s="132">
        <v>1</v>
      </c>
      <c r="AJ16" s="140">
        <v>1</v>
      </c>
      <c r="AK16" s="140">
        <f t="shared" si="20"/>
        <v>0.8</v>
      </c>
      <c r="AL16" s="140">
        <f t="shared" si="21"/>
        <v>0</v>
      </c>
      <c r="AM16" s="140">
        <v>0.5</v>
      </c>
      <c r="AN16" s="140">
        <v>0.4</v>
      </c>
      <c r="AO16" s="140">
        <v>0</v>
      </c>
      <c r="AP16" s="140">
        <v>1</v>
      </c>
      <c r="AQ16" s="132"/>
      <c r="AR16" s="134"/>
    </row>
    <row r="17" spans="2:44" ht="12" customHeight="1">
      <c r="B17" s="125"/>
      <c r="C17" s="117"/>
      <c r="D17" s="125"/>
      <c r="E17" s="117"/>
      <c r="F17" s="125"/>
      <c r="G17" s="116" t="str">
        <f>C5&amp;" Electricity"</f>
        <v>Industry Electricity</v>
      </c>
      <c r="H17" s="171" t="s">
        <v>215</v>
      </c>
      <c r="I17" s="150" t="str">
        <f t="shared" si="0"/>
        <v>Industry Space heating  Electricity</v>
      </c>
      <c r="J17" s="158" t="s">
        <v>206</v>
      </c>
      <c r="K17" s="160" t="str">
        <f t="shared" si="1"/>
        <v>IND-SHELCExt</v>
      </c>
      <c r="L17" s="110" t="str">
        <f t="shared" si="2"/>
        <v>IND-SHELCExt</v>
      </c>
      <c r="O17" s="131" t="str">
        <f t="shared" si="4"/>
        <v>Industry Space heating  Electricity</v>
      </c>
      <c r="P17" s="131" t="str">
        <f t="shared" si="22"/>
        <v>IND-SHELCExt</v>
      </c>
      <c r="Q17" s="123" t="str">
        <f t="shared" si="6"/>
        <v>IND-ELC</v>
      </c>
      <c r="R17" s="121" t="str">
        <f t="shared" si="23"/>
        <v>IND-SH</v>
      </c>
      <c r="S17" s="128">
        <f t="shared" si="8"/>
        <v>0.6</v>
      </c>
      <c r="T17" s="128">
        <f t="shared" si="9"/>
        <v>2</v>
      </c>
      <c r="U17" s="128">
        <f t="shared" si="10"/>
        <v>1</v>
      </c>
      <c r="V17" s="128">
        <f t="shared" si="11"/>
        <v>1</v>
      </c>
      <c r="W17" s="128">
        <f t="shared" si="12"/>
        <v>0.8</v>
      </c>
      <c r="X17" s="128">
        <f t="shared" si="13"/>
        <v>0</v>
      </c>
      <c r="Y17" s="128">
        <f t="shared" si="14"/>
        <v>0.5</v>
      </c>
      <c r="Z17" s="128">
        <f t="shared" si="15"/>
        <v>0.4</v>
      </c>
      <c r="AA17" s="128">
        <f t="shared" si="16"/>
        <v>0</v>
      </c>
      <c r="AB17" s="128">
        <f t="shared" si="17"/>
        <v>1</v>
      </c>
      <c r="AC17" s="128">
        <f t="shared" si="18"/>
        <v>0</v>
      </c>
      <c r="AD17" s="128">
        <f t="shared" si="19"/>
        <v>0</v>
      </c>
      <c r="AG17" s="133">
        <v>0.6</v>
      </c>
      <c r="AH17" s="132">
        <v>2</v>
      </c>
      <c r="AI17" s="132">
        <v>1</v>
      </c>
      <c r="AJ17" s="140">
        <v>1</v>
      </c>
      <c r="AK17" s="140">
        <f t="shared" si="20"/>
        <v>0.8</v>
      </c>
      <c r="AL17" s="140">
        <f t="shared" si="21"/>
        <v>0</v>
      </c>
      <c r="AM17" s="140">
        <v>0.5</v>
      </c>
      <c r="AN17" s="140">
        <v>0.4</v>
      </c>
      <c r="AO17" s="140">
        <v>0</v>
      </c>
      <c r="AP17" s="140">
        <v>1</v>
      </c>
      <c r="AQ17" s="132"/>
      <c r="AR17" s="134"/>
    </row>
    <row r="18" spans="2:44" ht="12" customHeight="1">
      <c r="I18" s="151" t="str">
        <f t="shared" ref="I18:I28" si="24">$C$5&amp;" "&amp;$E$6&amp;" "&amp;RIGHT(G5,LEN(G5)-FIND(" ",G5))</f>
        <v>Industry Water heating  Coal</v>
      </c>
      <c r="J18" s="161" t="s">
        <v>206</v>
      </c>
      <c r="K18" s="159" t="str">
        <f t="shared" ref="K18:K27" si="25">$D$5&amp;$F$6&amp;RIGHT(H5,3)&amp;$B$5</f>
        <v>IND-WHCOAExt</v>
      </c>
      <c r="L18" s="110" t="str">
        <f t="shared" si="2"/>
        <v>IND-WHCOAExt</v>
      </c>
      <c r="O18" s="131" t="str">
        <f t="shared" si="4"/>
        <v>Industry Water heating  Coal</v>
      </c>
      <c r="P18" s="131" t="str">
        <f t="shared" si="22"/>
        <v>IND-WHCOAExt</v>
      </c>
      <c r="Q18" s="123" t="str">
        <f t="shared" si="6"/>
        <v>IND-COA</v>
      </c>
      <c r="R18" s="121" t="str">
        <f t="shared" si="23"/>
        <v>IND-WH</v>
      </c>
      <c r="S18" s="128">
        <f t="shared" si="8"/>
        <v>0.6</v>
      </c>
      <c r="T18" s="128">
        <f t="shared" si="9"/>
        <v>2</v>
      </c>
      <c r="U18" s="128">
        <f t="shared" si="10"/>
        <v>1</v>
      </c>
      <c r="V18" s="128">
        <f t="shared" si="11"/>
        <v>1</v>
      </c>
      <c r="W18" s="128">
        <f t="shared" si="12"/>
        <v>0.8</v>
      </c>
      <c r="X18" s="128">
        <f t="shared" si="13"/>
        <v>0</v>
      </c>
      <c r="Y18" s="128">
        <f t="shared" si="14"/>
        <v>0.5</v>
      </c>
      <c r="Z18" s="128">
        <f t="shared" si="15"/>
        <v>0.4</v>
      </c>
      <c r="AA18" s="128">
        <f t="shared" si="16"/>
        <v>0</v>
      </c>
      <c r="AB18" s="128">
        <f t="shared" si="17"/>
        <v>1</v>
      </c>
      <c r="AC18" s="128">
        <f t="shared" si="18"/>
        <v>0</v>
      </c>
      <c r="AD18" s="128">
        <f t="shared" si="19"/>
        <v>0</v>
      </c>
      <c r="AG18" s="133">
        <v>0.6</v>
      </c>
      <c r="AH18" s="132">
        <v>2</v>
      </c>
      <c r="AI18" s="132">
        <v>1</v>
      </c>
      <c r="AJ18" s="140">
        <v>1</v>
      </c>
      <c r="AK18" s="140">
        <f t="shared" si="20"/>
        <v>0.8</v>
      </c>
      <c r="AL18" s="140">
        <f t="shared" si="21"/>
        <v>0</v>
      </c>
      <c r="AM18" s="140">
        <v>0.5</v>
      </c>
      <c r="AN18" s="140">
        <v>0.4</v>
      </c>
      <c r="AO18" s="140">
        <v>0</v>
      </c>
      <c r="AP18" s="140">
        <v>1</v>
      </c>
      <c r="AQ18" s="132"/>
      <c r="AR18" s="134"/>
    </row>
    <row r="19" spans="2:44" ht="12" customHeight="1">
      <c r="I19" s="152" t="str">
        <f t="shared" si="24"/>
        <v>Industry Water heating  Lignite</v>
      </c>
      <c r="J19" s="161" t="s">
        <v>206</v>
      </c>
      <c r="K19" s="160" t="str">
        <f t="shared" si="25"/>
        <v>IND-WHCOLExt</v>
      </c>
      <c r="L19" s="110" t="str">
        <f t="shared" si="2"/>
        <v>IND-WHCOLExt</v>
      </c>
      <c r="O19" s="131" t="str">
        <f t="shared" si="4"/>
        <v>Industry Water heating  Lignite</v>
      </c>
      <c r="P19" s="131" t="str">
        <f t="shared" si="22"/>
        <v>IND-WHCOLExt</v>
      </c>
      <c r="Q19" s="123" t="str">
        <f t="shared" si="6"/>
        <v>IND-COL</v>
      </c>
      <c r="R19" s="121" t="str">
        <f t="shared" si="23"/>
        <v>IND-WH</v>
      </c>
      <c r="S19" s="128">
        <f t="shared" si="8"/>
        <v>0.6</v>
      </c>
      <c r="T19" s="128">
        <f t="shared" si="9"/>
        <v>2</v>
      </c>
      <c r="U19" s="128">
        <f t="shared" si="10"/>
        <v>1</v>
      </c>
      <c r="V19" s="128">
        <f t="shared" si="11"/>
        <v>1</v>
      </c>
      <c r="W19" s="128">
        <f t="shared" si="12"/>
        <v>0.8</v>
      </c>
      <c r="X19" s="128">
        <f t="shared" si="13"/>
        <v>0</v>
      </c>
      <c r="Y19" s="128">
        <f t="shared" si="14"/>
        <v>0.5</v>
      </c>
      <c r="Z19" s="128">
        <f t="shared" si="15"/>
        <v>0.4</v>
      </c>
      <c r="AA19" s="128">
        <f t="shared" si="16"/>
        <v>0</v>
      </c>
      <c r="AB19" s="128">
        <f t="shared" si="17"/>
        <v>1</v>
      </c>
      <c r="AC19" s="128">
        <f t="shared" si="18"/>
        <v>0</v>
      </c>
      <c r="AD19" s="128">
        <f t="shared" si="19"/>
        <v>0</v>
      </c>
      <c r="AG19" s="133">
        <v>0.6</v>
      </c>
      <c r="AH19" s="132">
        <v>2</v>
      </c>
      <c r="AI19" s="132">
        <v>1</v>
      </c>
      <c r="AJ19" s="140">
        <v>1</v>
      </c>
      <c r="AK19" s="140">
        <f t="shared" si="20"/>
        <v>0.8</v>
      </c>
      <c r="AL19" s="140">
        <f t="shared" si="21"/>
        <v>0</v>
      </c>
      <c r="AM19" s="140">
        <v>0.5</v>
      </c>
      <c r="AN19" s="140">
        <v>0.4</v>
      </c>
      <c r="AO19" s="140">
        <v>0</v>
      </c>
      <c r="AP19" s="140">
        <v>1</v>
      </c>
      <c r="AQ19" s="132"/>
      <c r="AR19" s="134"/>
    </row>
    <row r="20" spans="2:44" ht="12" customHeight="1">
      <c r="I20" s="152" t="str">
        <f t="shared" si="24"/>
        <v>Industry Water heating  Crude oil</v>
      </c>
      <c r="J20" s="161" t="s">
        <v>206</v>
      </c>
      <c r="K20" s="160" t="str">
        <f t="shared" si="25"/>
        <v>IND-WHOILExt</v>
      </c>
      <c r="L20" s="110" t="str">
        <f t="shared" si="2"/>
        <v>IND-WHOILExt</v>
      </c>
      <c r="O20" s="131" t="str">
        <f t="shared" si="4"/>
        <v>Industry Water heating  Crude oil</v>
      </c>
      <c r="P20" s="131" t="str">
        <f t="shared" si="22"/>
        <v>IND-WHOILExt</v>
      </c>
      <c r="Q20" s="123" t="str">
        <f t="shared" si="6"/>
        <v>IND-OIL</v>
      </c>
      <c r="R20" s="121" t="str">
        <f t="shared" si="23"/>
        <v>IND-WH</v>
      </c>
      <c r="S20" s="128">
        <f t="shared" si="8"/>
        <v>0.6</v>
      </c>
      <c r="T20" s="128">
        <f t="shared" si="9"/>
        <v>2</v>
      </c>
      <c r="U20" s="128">
        <f t="shared" si="10"/>
        <v>1</v>
      </c>
      <c r="V20" s="128">
        <f t="shared" si="11"/>
        <v>1</v>
      </c>
      <c r="W20" s="128">
        <f t="shared" si="12"/>
        <v>0.8</v>
      </c>
      <c r="X20" s="128">
        <f t="shared" si="13"/>
        <v>0</v>
      </c>
      <c r="Y20" s="128">
        <f t="shared" si="14"/>
        <v>0.5</v>
      </c>
      <c r="Z20" s="128">
        <f t="shared" si="15"/>
        <v>0.4</v>
      </c>
      <c r="AA20" s="128">
        <f t="shared" si="16"/>
        <v>0</v>
      </c>
      <c r="AB20" s="128">
        <f t="shared" si="17"/>
        <v>1</v>
      </c>
      <c r="AC20" s="128">
        <f t="shared" si="18"/>
        <v>0</v>
      </c>
      <c r="AD20" s="128">
        <f t="shared" si="19"/>
        <v>0</v>
      </c>
      <c r="AG20" s="133">
        <v>0.6</v>
      </c>
      <c r="AH20" s="132">
        <v>2</v>
      </c>
      <c r="AI20" s="132">
        <v>1</v>
      </c>
      <c r="AJ20" s="140">
        <v>1</v>
      </c>
      <c r="AK20" s="140">
        <f t="shared" si="20"/>
        <v>0.8</v>
      </c>
      <c r="AL20" s="140">
        <f t="shared" si="21"/>
        <v>0</v>
      </c>
      <c r="AM20" s="140">
        <v>0.5</v>
      </c>
      <c r="AN20" s="140">
        <v>0.4</v>
      </c>
      <c r="AO20" s="140">
        <v>0</v>
      </c>
      <c r="AP20" s="140">
        <v>1</v>
      </c>
      <c r="AQ20" s="132"/>
      <c r="AR20" s="134"/>
    </row>
    <row r="21" spans="2:44" ht="12" customHeight="1">
      <c r="I21" s="152" t="str">
        <f t="shared" si="24"/>
        <v>Industry Water heating  Natural Gas</v>
      </c>
      <c r="J21" s="161" t="s">
        <v>207</v>
      </c>
      <c r="K21" s="160" t="str">
        <f t="shared" si="25"/>
        <v>IND-WHNGAExt</v>
      </c>
      <c r="L21" s="110" t="str">
        <f t="shared" si="2"/>
        <v/>
      </c>
      <c r="O21" s="131" t="str">
        <f t="shared" si="4"/>
        <v/>
      </c>
      <c r="P21" s="131" t="str">
        <f t="shared" si="22"/>
        <v/>
      </c>
      <c r="Q21" s="123" t="str">
        <f t="shared" si="6"/>
        <v/>
      </c>
      <c r="R21" s="121" t="str">
        <f t="shared" si="23"/>
        <v/>
      </c>
      <c r="S21" s="128" t="str">
        <f t="shared" si="8"/>
        <v/>
      </c>
      <c r="T21" s="128" t="str">
        <f t="shared" si="9"/>
        <v/>
      </c>
      <c r="U21" s="128" t="str">
        <f t="shared" si="10"/>
        <v/>
      </c>
      <c r="V21" s="128" t="str">
        <f t="shared" si="11"/>
        <v/>
      </c>
      <c r="W21" s="128" t="str">
        <f t="shared" si="12"/>
        <v/>
      </c>
      <c r="X21" s="128" t="str">
        <f t="shared" si="13"/>
        <v/>
      </c>
      <c r="Y21" s="128" t="str">
        <f t="shared" si="14"/>
        <v/>
      </c>
      <c r="Z21" s="128" t="str">
        <f t="shared" si="15"/>
        <v/>
      </c>
      <c r="AA21" s="128" t="str">
        <f t="shared" si="16"/>
        <v/>
      </c>
      <c r="AB21" s="128" t="str">
        <f t="shared" si="17"/>
        <v/>
      </c>
      <c r="AC21" s="128" t="str">
        <f t="shared" si="18"/>
        <v/>
      </c>
      <c r="AD21" s="128" t="str">
        <f t="shared" si="19"/>
        <v/>
      </c>
      <c r="AG21" s="133">
        <v>0.6</v>
      </c>
      <c r="AH21" s="132">
        <v>2</v>
      </c>
      <c r="AI21" s="132">
        <v>1</v>
      </c>
      <c r="AJ21" s="140">
        <v>1</v>
      </c>
      <c r="AK21" s="140">
        <f t="shared" si="20"/>
        <v>0.8</v>
      </c>
      <c r="AL21" s="140">
        <f t="shared" si="21"/>
        <v>0</v>
      </c>
      <c r="AM21" s="140">
        <v>0.5</v>
      </c>
      <c r="AN21" s="140">
        <v>0.4</v>
      </c>
      <c r="AO21" s="140">
        <v>0</v>
      </c>
      <c r="AP21" s="140">
        <v>1</v>
      </c>
      <c r="AQ21" s="132"/>
      <c r="AR21" s="134"/>
    </row>
    <row r="22" spans="2:44" ht="12" customHeight="1">
      <c r="I22" s="152" t="str">
        <f t="shared" si="24"/>
        <v>Industry Water heating  Hydro</v>
      </c>
      <c r="J22" s="161" t="s">
        <v>207</v>
      </c>
      <c r="K22" s="160" t="str">
        <f t="shared" si="25"/>
        <v>IND-WHHYDExt</v>
      </c>
      <c r="L22" s="110" t="str">
        <f t="shared" si="2"/>
        <v/>
      </c>
      <c r="O22" s="131" t="str">
        <f t="shared" si="4"/>
        <v/>
      </c>
      <c r="P22" s="131" t="str">
        <f t="shared" si="22"/>
        <v/>
      </c>
      <c r="Q22" s="123" t="str">
        <f t="shared" si="6"/>
        <v/>
      </c>
      <c r="R22" s="121" t="str">
        <f t="shared" si="23"/>
        <v/>
      </c>
      <c r="S22" s="128" t="str">
        <f t="shared" si="8"/>
        <v/>
      </c>
      <c r="T22" s="128" t="str">
        <f t="shared" si="9"/>
        <v/>
      </c>
      <c r="U22" s="128" t="str">
        <f t="shared" si="10"/>
        <v/>
      </c>
      <c r="V22" s="128" t="str">
        <f t="shared" si="11"/>
        <v/>
      </c>
      <c r="W22" s="128" t="str">
        <f t="shared" si="12"/>
        <v/>
      </c>
      <c r="X22" s="128" t="str">
        <f t="shared" si="13"/>
        <v/>
      </c>
      <c r="Y22" s="128" t="str">
        <f t="shared" si="14"/>
        <v/>
      </c>
      <c r="Z22" s="128" t="str">
        <f t="shared" si="15"/>
        <v/>
      </c>
      <c r="AA22" s="128" t="str">
        <f t="shared" si="16"/>
        <v/>
      </c>
      <c r="AB22" s="128" t="str">
        <f t="shared" si="17"/>
        <v/>
      </c>
      <c r="AC22" s="128" t="str">
        <f t="shared" si="18"/>
        <v/>
      </c>
      <c r="AD22" s="128" t="str">
        <f t="shared" si="19"/>
        <v/>
      </c>
      <c r="AG22" s="133">
        <v>0.6</v>
      </c>
      <c r="AH22" s="132">
        <v>2</v>
      </c>
      <c r="AI22" s="132">
        <v>1</v>
      </c>
      <c r="AJ22" s="140">
        <v>1</v>
      </c>
      <c r="AK22" s="140">
        <f t="shared" si="20"/>
        <v>0.8</v>
      </c>
      <c r="AL22" s="140">
        <f t="shared" si="21"/>
        <v>0</v>
      </c>
      <c r="AM22" s="140">
        <v>0.5</v>
      </c>
      <c r="AN22" s="140">
        <v>0.4</v>
      </c>
      <c r="AO22" s="140">
        <v>0</v>
      </c>
      <c r="AP22" s="140">
        <v>1</v>
      </c>
      <c r="AQ22" s="132"/>
      <c r="AR22" s="134"/>
    </row>
    <row r="23" spans="2:44" ht="12" customHeight="1">
      <c r="I23" s="152" t="str">
        <f t="shared" si="24"/>
        <v>Industry Water heating  Geothermal</v>
      </c>
      <c r="J23" s="161" t="s">
        <v>206</v>
      </c>
      <c r="K23" s="160" t="str">
        <f t="shared" si="25"/>
        <v>IND-WHGEOExt</v>
      </c>
      <c r="L23" s="110" t="str">
        <f t="shared" si="2"/>
        <v>IND-WHGEOExt</v>
      </c>
      <c r="O23" s="131" t="str">
        <f t="shared" si="4"/>
        <v>Industry Water heating  Geothermal</v>
      </c>
      <c r="P23" s="131" t="str">
        <f t="shared" si="22"/>
        <v>IND-WHGEOExt</v>
      </c>
      <c r="Q23" s="123" t="str">
        <f t="shared" si="6"/>
        <v>IND-GEO</v>
      </c>
      <c r="R23" s="121" t="str">
        <f t="shared" si="23"/>
        <v>IND-WH</v>
      </c>
      <c r="S23" s="128">
        <f t="shared" si="8"/>
        <v>0.6</v>
      </c>
      <c r="T23" s="128">
        <f t="shared" si="9"/>
        <v>2</v>
      </c>
      <c r="U23" s="128">
        <f t="shared" si="10"/>
        <v>1</v>
      </c>
      <c r="V23" s="128">
        <f t="shared" si="11"/>
        <v>1</v>
      </c>
      <c r="W23" s="128">
        <f t="shared" si="12"/>
        <v>0.8</v>
      </c>
      <c r="X23" s="128">
        <f t="shared" si="13"/>
        <v>0</v>
      </c>
      <c r="Y23" s="128">
        <f t="shared" si="14"/>
        <v>0.5</v>
      </c>
      <c r="Z23" s="128">
        <f t="shared" si="15"/>
        <v>0.4</v>
      </c>
      <c r="AA23" s="128">
        <f t="shared" si="16"/>
        <v>0</v>
      </c>
      <c r="AB23" s="128">
        <f t="shared" si="17"/>
        <v>1</v>
      </c>
      <c r="AC23" s="128">
        <f t="shared" si="18"/>
        <v>0</v>
      </c>
      <c r="AD23" s="128">
        <f t="shared" si="19"/>
        <v>0</v>
      </c>
      <c r="AG23" s="133">
        <v>0.6</v>
      </c>
      <c r="AH23" s="132">
        <v>2</v>
      </c>
      <c r="AI23" s="132">
        <v>1</v>
      </c>
      <c r="AJ23" s="140">
        <v>1</v>
      </c>
      <c r="AK23" s="140">
        <f t="shared" si="20"/>
        <v>0.8</v>
      </c>
      <c r="AL23" s="140">
        <f t="shared" si="21"/>
        <v>0</v>
      </c>
      <c r="AM23" s="140">
        <v>0.5</v>
      </c>
      <c r="AN23" s="140">
        <v>0.4</v>
      </c>
      <c r="AO23" s="140">
        <v>0</v>
      </c>
      <c r="AP23" s="140">
        <v>1</v>
      </c>
      <c r="AQ23" s="132"/>
      <c r="AR23" s="134"/>
    </row>
    <row r="24" spans="2:44" ht="12" customHeight="1">
      <c r="I24" s="152" t="str">
        <f t="shared" si="24"/>
        <v>Industry Water heating  Solar</v>
      </c>
      <c r="J24" s="161" t="s">
        <v>206</v>
      </c>
      <c r="K24" s="160" t="str">
        <f t="shared" si="25"/>
        <v>IND-WHSOLExt</v>
      </c>
      <c r="L24" s="110" t="str">
        <f t="shared" si="2"/>
        <v>IND-WHSOLExt</v>
      </c>
      <c r="O24" s="131" t="str">
        <f t="shared" si="4"/>
        <v>Industry Water heating  Solar</v>
      </c>
      <c r="P24" s="131" t="str">
        <f t="shared" si="22"/>
        <v>IND-WHSOLExt</v>
      </c>
      <c r="Q24" s="123" t="str">
        <f t="shared" si="6"/>
        <v>IND-SOL</v>
      </c>
      <c r="R24" s="121" t="str">
        <f t="shared" si="23"/>
        <v>IND-WH</v>
      </c>
      <c r="S24" s="128">
        <f t="shared" si="8"/>
        <v>0.6</v>
      </c>
      <c r="T24" s="128">
        <f t="shared" si="9"/>
        <v>2</v>
      </c>
      <c r="U24" s="128">
        <f t="shared" si="10"/>
        <v>1</v>
      </c>
      <c r="V24" s="128">
        <f t="shared" si="11"/>
        <v>1</v>
      </c>
      <c r="W24" s="128">
        <f t="shared" si="12"/>
        <v>0.8</v>
      </c>
      <c r="X24" s="128">
        <f t="shared" si="13"/>
        <v>0</v>
      </c>
      <c r="Y24" s="128">
        <f t="shared" si="14"/>
        <v>0.5</v>
      </c>
      <c r="Z24" s="128">
        <f t="shared" si="15"/>
        <v>0.4</v>
      </c>
      <c r="AA24" s="128">
        <f t="shared" si="16"/>
        <v>0</v>
      </c>
      <c r="AB24" s="128">
        <f t="shared" si="17"/>
        <v>1</v>
      </c>
      <c r="AC24" s="128">
        <f t="shared" si="18"/>
        <v>0</v>
      </c>
      <c r="AD24" s="128">
        <f t="shared" si="19"/>
        <v>0</v>
      </c>
      <c r="AG24" s="133">
        <v>0.6</v>
      </c>
      <c r="AH24" s="132">
        <v>2</v>
      </c>
      <c r="AI24" s="132">
        <v>1</v>
      </c>
      <c r="AJ24" s="140">
        <v>1</v>
      </c>
      <c r="AK24" s="140">
        <f t="shared" si="20"/>
        <v>0.8</v>
      </c>
      <c r="AL24" s="140">
        <f t="shared" si="21"/>
        <v>0</v>
      </c>
      <c r="AM24" s="140">
        <v>0.5</v>
      </c>
      <c r="AN24" s="140">
        <v>0.4</v>
      </c>
      <c r="AO24" s="140">
        <v>0</v>
      </c>
      <c r="AP24" s="140">
        <v>1</v>
      </c>
      <c r="AQ24" s="132"/>
      <c r="AR24" s="134"/>
    </row>
    <row r="25" spans="2:44" ht="12" customHeight="1">
      <c r="I25" s="152" t="str">
        <f t="shared" si="24"/>
        <v>Industry Water heating  Wind</v>
      </c>
      <c r="J25" s="161" t="s">
        <v>207</v>
      </c>
      <c r="K25" s="160" t="str">
        <f t="shared" si="25"/>
        <v>IND-WHWINExt</v>
      </c>
      <c r="L25" s="110" t="str">
        <f t="shared" si="2"/>
        <v/>
      </c>
      <c r="O25" s="131" t="str">
        <f t="shared" si="4"/>
        <v/>
      </c>
      <c r="P25" s="131" t="str">
        <f t="shared" si="22"/>
        <v/>
      </c>
      <c r="Q25" s="123" t="str">
        <f t="shared" si="6"/>
        <v/>
      </c>
      <c r="R25" s="121" t="str">
        <f t="shared" si="23"/>
        <v/>
      </c>
      <c r="S25" s="128" t="str">
        <f t="shared" si="8"/>
        <v/>
      </c>
      <c r="T25" s="128" t="str">
        <f t="shared" si="9"/>
        <v/>
      </c>
      <c r="U25" s="128" t="str">
        <f t="shared" si="10"/>
        <v/>
      </c>
      <c r="V25" s="128" t="str">
        <f t="shared" si="11"/>
        <v/>
      </c>
      <c r="W25" s="128" t="str">
        <f t="shared" si="12"/>
        <v/>
      </c>
      <c r="X25" s="128" t="str">
        <f t="shared" si="13"/>
        <v/>
      </c>
      <c r="Y25" s="128" t="str">
        <f t="shared" si="14"/>
        <v/>
      </c>
      <c r="Z25" s="128" t="str">
        <f t="shared" si="15"/>
        <v/>
      </c>
      <c r="AA25" s="128" t="str">
        <f t="shared" si="16"/>
        <v/>
      </c>
      <c r="AB25" s="128" t="str">
        <f t="shared" si="17"/>
        <v/>
      </c>
      <c r="AC25" s="128" t="str">
        <f t="shared" si="18"/>
        <v/>
      </c>
      <c r="AD25" s="128" t="str">
        <f t="shared" si="19"/>
        <v/>
      </c>
      <c r="AG25" s="133">
        <v>0.6</v>
      </c>
      <c r="AH25" s="132">
        <v>2</v>
      </c>
      <c r="AI25" s="132">
        <v>1</v>
      </c>
      <c r="AJ25" s="140">
        <v>1</v>
      </c>
      <c r="AK25" s="140">
        <f t="shared" si="20"/>
        <v>0.8</v>
      </c>
      <c r="AL25" s="140">
        <f t="shared" si="21"/>
        <v>0</v>
      </c>
      <c r="AM25" s="140">
        <v>0.5</v>
      </c>
      <c r="AN25" s="140">
        <v>0.4</v>
      </c>
      <c r="AO25" s="140">
        <v>0</v>
      </c>
      <c r="AP25" s="140">
        <v>1</v>
      </c>
      <c r="AQ25" s="132"/>
      <c r="AR25" s="134"/>
    </row>
    <row r="26" spans="2:44" ht="12" customHeight="1">
      <c r="I26" s="152" t="str">
        <f t="shared" si="24"/>
        <v>Industry Water heating  Bio Liquids</v>
      </c>
      <c r="J26" s="161" t="s">
        <v>207</v>
      </c>
      <c r="K26" s="160" t="str">
        <f t="shared" si="25"/>
        <v>IND-WHBILExt</v>
      </c>
      <c r="L26" s="110" t="str">
        <f t="shared" si="2"/>
        <v/>
      </c>
      <c r="O26" s="131" t="str">
        <f t="shared" si="4"/>
        <v/>
      </c>
      <c r="P26" s="131" t="str">
        <f t="shared" si="22"/>
        <v/>
      </c>
      <c r="Q26" s="123" t="str">
        <f t="shared" si="6"/>
        <v/>
      </c>
      <c r="R26" s="121" t="str">
        <f t="shared" si="23"/>
        <v/>
      </c>
      <c r="S26" s="128" t="str">
        <f t="shared" si="8"/>
        <v/>
      </c>
      <c r="T26" s="128" t="str">
        <f t="shared" si="9"/>
        <v/>
      </c>
      <c r="U26" s="128" t="str">
        <f t="shared" si="10"/>
        <v/>
      </c>
      <c r="V26" s="128" t="str">
        <f t="shared" si="11"/>
        <v/>
      </c>
      <c r="W26" s="128" t="str">
        <f t="shared" si="12"/>
        <v/>
      </c>
      <c r="X26" s="128" t="str">
        <f t="shared" si="13"/>
        <v/>
      </c>
      <c r="Y26" s="128" t="str">
        <f t="shared" si="14"/>
        <v/>
      </c>
      <c r="Z26" s="128" t="str">
        <f t="shared" si="15"/>
        <v/>
      </c>
      <c r="AA26" s="128" t="str">
        <f t="shared" si="16"/>
        <v/>
      </c>
      <c r="AB26" s="128" t="str">
        <f t="shared" si="17"/>
        <v/>
      </c>
      <c r="AC26" s="128" t="str">
        <f t="shared" si="18"/>
        <v/>
      </c>
      <c r="AD26" s="128" t="str">
        <f t="shared" si="19"/>
        <v/>
      </c>
      <c r="AG26" s="133">
        <v>0.6</v>
      </c>
      <c r="AH26" s="132">
        <v>2</v>
      </c>
      <c r="AI26" s="132">
        <v>1</v>
      </c>
      <c r="AJ26" s="140">
        <v>1</v>
      </c>
      <c r="AK26" s="140">
        <f t="shared" si="20"/>
        <v>0.8</v>
      </c>
      <c r="AL26" s="140">
        <f t="shared" si="21"/>
        <v>0</v>
      </c>
      <c r="AM26" s="140">
        <v>0.5</v>
      </c>
      <c r="AN26" s="140">
        <v>0.4</v>
      </c>
      <c r="AO26" s="140">
        <v>0</v>
      </c>
      <c r="AP26" s="140">
        <v>1</v>
      </c>
      <c r="AQ26" s="132"/>
      <c r="AR26" s="134"/>
    </row>
    <row r="27" spans="2:44" ht="12" customHeight="1">
      <c r="I27" s="152" t="str">
        <f t="shared" si="24"/>
        <v>Industry Water heating  Biogas</v>
      </c>
      <c r="J27" s="161" t="s">
        <v>207</v>
      </c>
      <c r="K27" s="160" t="str">
        <f t="shared" si="25"/>
        <v>IND-WHBIGExt</v>
      </c>
      <c r="L27" s="110" t="str">
        <f t="shared" ref="L27:L30" si="26">IF(J27="Yes",K27,"")</f>
        <v/>
      </c>
      <c r="O27" s="131" t="str">
        <f t="shared" si="4"/>
        <v/>
      </c>
      <c r="P27" s="131" t="str">
        <f t="shared" si="22"/>
        <v/>
      </c>
      <c r="Q27" s="123" t="str">
        <f t="shared" si="6"/>
        <v/>
      </c>
      <c r="R27" s="121" t="str">
        <f t="shared" si="23"/>
        <v/>
      </c>
      <c r="S27" s="128" t="str">
        <f t="shared" si="8"/>
        <v/>
      </c>
      <c r="T27" s="128" t="str">
        <f t="shared" si="9"/>
        <v/>
      </c>
      <c r="U27" s="128" t="str">
        <f t="shared" si="10"/>
        <v/>
      </c>
      <c r="V27" s="128" t="str">
        <f t="shared" si="11"/>
        <v/>
      </c>
      <c r="W27" s="128" t="str">
        <f t="shared" si="12"/>
        <v/>
      </c>
      <c r="X27" s="128" t="str">
        <f t="shared" si="13"/>
        <v/>
      </c>
      <c r="Y27" s="128" t="str">
        <f t="shared" si="14"/>
        <v/>
      </c>
      <c r="Z27" s="128" t="str">
        <f t="shared" si="15"/>
        <v/>
      </c>
      <c r="AA27" s="128" t="str">
        <f t="shared" si="16"/>
        <v/>
      </c>
      <c r="AB27" s="128" t="str">
        <f t="shared" si="17"/>
        <v/>
      </c>
      <c r="AC27" s="128" t="str">
        <f t="shared" si="18"/>
        <v/>
      </c>
      <c r="AD27" s="128" t="str">
        <f t="shared" si="19"/>
        <v/>
      </c>
      <c r="AG27" s="133">
        <v>0.6</v>
      </c>
      <c r="AH27" s="132">
        <v>2</v>
      </c>
      <c r="AI27" s="132">
        <v>1</v>
      </c>
      <c r="AJ27" s="140">
        <v>1</v>
      </c>
      <c r="AK27" s="140">
        <f t="shared" si="20"/>
        <v>0.8</v>
      </c>
      <c r="AL27" s="140">
        <f t="shared" si="21"/>
        <v>0</v>
      </c>
      <c r="AM27" s="140">
        <v>0.5</v>
      </c>
      <c r="AN27" s="140">
        <v>0.4</v>
      </c>
      <c r="AO27" s="140">
        <v>0</v>
      </c>
      <c r="AP27" s="140">
        <v>1</v>
      </c>
      <c r="AQ27" s="132"/>
      <c r="AR27" s="134"/>
    </row>
    <row r="28" spans="2:44" ht="12" customHeight="1">
      <c r="I28" s="152" t="str">
        <f t="shared" si="24"/>
        <v>Industry Water heating  Wood</v>
      </c>
      <c r="J28" s="161" t="s">
        <v>206</v>
      </c>
      <c r="K28" s="160" t="str">
        <f t="shared" ref="K28:K30" si="27">$D$5&amp;$F$6&amp;RIGHT(H15,3)&amp;$B$5</f>
        <v>IND-WHWODExt</v>
      </c>
      <c r="L28" s="110" t="str">
        <f t="shared" si="26"/>
        <v>IND-WHWODExt</v>
      </c>
      <c r="O28" s="131" t="str">
        <f t="shared" si="4"/>
        <v>Industry Water heating  Wood</v>
      </c>
      <c r="P28" s="131" t="str">
        <f t="shared" si="22"/>
        <v>IND-WHWODExt</v>
      </c>
      <c r="Q28" s="123" t="str">
        <f t="shared" si="6"/>
        <v>IND-WOD</v>
      </c>
      <c r="R28" s="121" t="str">
        <f t="shared" si="23"/>
        <v>IND-WH</v>
      </c>
      <c r="S28" s="128">
        <f t="shared" si="8"/>
        <v>0.6</v>
      </c>
      <c r="T28" s="128">
        <f t="shared" si="9"/>
        <v>2</v>
      </c>
      <c r="U28" s="128">
        <f t="shared" si="10"/>
        <v>1</v>
      </c>
      <c r="V28" s="128">
        <f t="shared" si="11"/>
        <v>1</v>
      </c>
      <c r="W28" s="128">
        <f t="shared" si="12"/>
        <v>0.8</v>
      </c>
      <c r="X28" s="128">
        <f t="shared" si="13"/>
        <v>0</v>
      </c>
      <c r="Y28" s="128">
        <f t="shared" si="14"/>
        <v>0.5</v>
      </c>
      <c r="Z28" s="128">
        <f t="shared" si="15"/>
        <v>0.4</v>
      </c>
      <c r="AA28" s="128">
        <f t="shared" si="16"/>
        <v>0</v>
      </c>
      <c r="AB28" s="128">
        <f t="shared" si="17"/>
        <v>1</v>
      </c>
      <c r="AC28" s="128">
        <f t="shared" si="18"/>
        <v>0</v>
      </c>
      <c r="AD28" s="128">
        <f t="shared" si="19"/>
        <v>0</v>
      </c>
      <c r="AG28" s="133">
        <v>0.6</v>
      </c>
      <c r="AH28" s="132">
        <v>2</v>
      </c>
      <c r="AI28" s="132">
        <v>1</v>
      </c>
      <c r="AJ28" s="140">
        <v>1</v>
      </c>
      <c r="AK28" s="140">
        <f t="shared" si="20"/>
        <v>0.8</v>
      </c>
      <c r="AL28" s="140">
        <f t="shared" si="21"/>
        <v>0</v>
      </c>
      <c r="AM28" s="140">
        <v>0.5</v>
      </c>
      <c r="AN28" s="140">
        <v>0.4</v>
      </c>
      <c r="AO28" s="140">
        <v>0</v>
      </c>
      <c r="AP28" s="140">
        <v>1</v>
      </c>
      <c r="AQ28" s="132"/>
      <c r="AR28" s="134"/>
    </row>
    <row r="29" spans="2:44" ht="12" customHeight="1">
      <c r="I29" s="152" t="str">
        <f t="shared" ref="I29:I30" si="28">$C$5&amp;" "&amp;$E$6&amp;" "&amp;RIGHT(G16,LEN(G16)-FIND(" ",G16))</f>
        <v>Industry Water heating  Tidal</v>
      </c>
      <c r="J29" s="161" t="s">
        <v>207</v>
      </c>
      <c r="K29" s="160" t="str">
        <f t="shared" si="27"/>
        <v>IND-WHTIDExt</v>
      </c>
      <c r="L29" s="110" t="str">
        <f t="shared" si="26"/>
        <v/>
      </c>
      <c r="O29" s="131" t="str">
        <f t="shared" si="4"/>
        <v/>
      </c>
      <c r="P29" s="131" t="str">
        <f t="shared" si="22"/>
        <v/>
      </c>
      <c r="Q29" s="123" t="str">
        <f t="shared" si="6"/>
        <v/>
      </c>
      <c r="R29" s="121" t="str">
        <f t="shared" si="23"/>
        <v/>
      </c>
      <c r="S29" s="128" t="str">
        <f t="shared" si="8"/>
        <v/>
      </c>
      <c r="T29" s="128" t="str">
        <f t="shared" si="9"/>
        <v/>
      </c>
      <c r="U29" s="128" t="str">
        <f t="shared" si="10"/>
        <v/>
      </c>
      <c r="V29" s="128" t="str">
        <f t="shared" si="11"/>
        <v/>
      </c>
      <c r="W29" s="128" t="str">
        <f t="shared" si="12"/>
        <v/>
      </c>
      <c r="X29" s="128" t="str">
        <f t="shared" si="13"/>
        <v/>
      </c>
      <c r="Y29" s="128" t="str">
        <f t="shared" si="14"/>
        <v/>
      </c>
      <c r="Z29" s="128" t="str">
        <f t="shared" si="15"/>
        <v/>
      </c>
      <c r="AA29" s="128" t="str">
        <f t="shared" si="16"/>
        <v/>
      </c>
      <c r="AB29" s="128" t="str">
        <f t="shared" si="17"/>
        <v/>
      </c>
      <c r="AC29" s="128" t="str">
        <f t="shared" si="18"/>
        <v/>
      </c>
      <c r="AD29" s="128" t="str">
        <f t="shared" si="19"/>
        <v/>
      </c>
      <c r="AG29" s="133">
        <v>0.6</v>
      </c>
      <c r="AH29" s="132">
        <v>2</v>
      </c>
      <c r="AI29" s="132">
        <v>1</v>
      </c>
      <c r="AJ29" s="140">
        <v>1</v>
      </c>
      <c r="AK29" s="140">
        <f t="shared" si="20"/>
        <v>0.8</v>
      </c>
      <c r="AL29" s="140">
        <f t="shared" si="21"/>
        <v>0</v>
      </c>
      <c r="AM29" s="140">
        <v>0.5</v>
      </c>
      <c r="AN29" s="140">
        <v>0.4</v>
      </c>
      <c r="AO29" s="140">
        <v>0</v>
      </c>
      <c r="AP29" s="140">
        <v>1</v>
      </c>
      <c r="AQ29" s="132"/>
      <c r="AR29" s="134"/>
    </row>
    <row r="30" spans="2:44" ht="12" customHeight="1">
      <c r="I30" s="152" t="str">
        <f t="shared" si="28"/>
        <v>Industry Water heating  Electricity</v>
      </c>
      <c r="J30" s="162" t="s">
        <v>206</v>
      </c>
      <c r="K30" s="160" t="str">
        <f t="shared" si="27"/>
        <v>IND-WHELCExt</v>
      </c>
      <c r="L30" s="110" t="str">
        <f t="shared" si="26"/>
        <v>IND-WHELCExt</v>
      </c>
      <c r="O30" s="131" t="str">
        <f t="shared" si="4"/>
        <v>Industry Water heating  Electricity</v>
      </c>
      <c r="P30" s="131" t="str">
        <f t="shared" si="22"/>
        <v>IND-WHELCExt</v>
      </c>
      <c r="Q30" s="123" t="str">
        <f t="shared" si="6"/>
        <v>IND-ELC</v>
      </c>
      <c r="R30" s="121" t="str">
        <f t="shared" si="23"/>
        <v>IND-WH</v>
      </c>
      <c r="S30" s="128">
        <f t="shared" si="8"/>
        <v>0.6</v>
      </c>
      <c r="T30" s="128">
        <f t="shared" si="9"/>
        <v>2</v>
      </c>
      <c r="U30" s="128">
        <f t="shared" si="10"/>
        <v>1</v>
      </c>
      <c r="V30" s="128">
        <f t="shared" si="11"/>
        <v>1</v>
      </c>
      <c r="W30" s="128">
        <f t="shared" si="12"/>
        <v>0.8</v>
      </c>
      <c r="X30" s="128">
        <f t="shared" si="13"/>
        <v>0</v>
      </c>
      <c r="Y30" s="128">
        <f t="shared" si="14"/>
        <v>0.5</v>
      </c>
      <c r="Z30" s="128">
        <f t="shared" si="15"/>
        <v>0.4</v>
      </c>
      <c r="AA30" s="128">
        <f t="shared" si="16"/>
        <v>0</v>
      </c>
      <c r="AB30" s="128">
        <f t="shared" si="17"/>
        <v>1</v>
      </c>
      <c r="AC30" s="128">
        <f t="shared" si="18"/>
        <v>0</v>
      </c>
      <c r="AD30" s="128">
        <f t="shared" si="19"/>
        <v>0</v>
      </c>
      <c r="AG30" s="133">
        <v>0.6</v>
      </c>
      <c r="AH30" s="132">
        <v>2</v>
      </c>
      <c r="AI30" s="132">
        <v>1</v>
      </c>
      <c r="AJ30" s="140">
        <v>1</v>
      </c>
      <c r="AK30" s="140">
        <f t="shared" si="20"/>
        <v>0.8</v>
      </c>
      <c r="AL30" s="140">
        <f t="shared" si="21"/>
        <v>0</v>
      </c>
      <c r="AM30" s="140">
        <v>0.5</v>
      </c>
      <c r="AN30" s="140">
        <v>0.4</v>
      </c>
      <c r="AO30" s="140">
        <v>0</v>
      </c>
      <c r="AP30" s="140">
        <v>1</v>
      </c>
      <c r="AQ30" s="132"/>
      <c r="AR30" s="134"/>
    </row>
    <row r="31" spans="2:44" ht="12" customHeight="1">
      <c r="I31" s="151" t="str">
        <f t="shared" ref="I31:I38" si="29">$C$5&amp;" "&amp;$E$7&amp;" "&amp;RIGHT(G5,LEN(G5)-FIND(" ",G5))</f>
        <v>Industry High temperature process heat  Coal</v>
      </c>
      <c r="J31" s="161" t="s">
        <v>206</v>
      </c>
      <c r="K31" s="159" t="str">
        <f t="shared" ref="K31:K38" si="30">$D$5&amp;$F$7&amp;RIGHT(H5,3)&amp;$B$5</f>
        <v>IND-PHCOAExt</v>
      </c>
      <c r="L31" s="110" t="str">
        <f t="shared" ref="L31:L37" si="31">IF(J31="Yes",K31,"")</f>
        <v>IND-PHCOAExt</v>
      </c>
      <c r="O31" s="131" t="str">
        <f t="shared" si="4"/>
        <v>Industry High temperature process heat  Coal</v>
      </c>
      <c r="P31" s="131" t="str">
        <f t="shared" si="22"/>
        <v>IND-PHCOAExt</v>
      </c>
      <c r="Q31" s="123" t="str">
        <f t="shared" si="6"/>
        <v>IND-COA</v>
      </c>
      <c r="R31" s="121" t="str">
        <f t="shared" si="23"/>
        <v>IND-PH</v>
      </c>
      <c r="S31" s="128">
        <f t="shared" si="8"/>
        <v>0.6</v>
      </c>
      <c r="T31" s="128">
        <f t="shared" si="9"/>
        <v>2</v>
      </c>
      <c r="U31" s="128">
        <f t="shared" si="10"/>
        <v>1</v>
      </c>
      <c r="V31" s="128">
        <f t="shared" si="11"/>
        <v>1</v>
      </c>
      <c r="W31" s="128">
        <f t="shared" si="12"/>
        <v>0.8</v>
      </c>
      <c r="X31" s="128">
        <f t="shared" si="13"/>
        <v>0</v>
      </c>
      <c r="Y31" s="128">
        <f t="shared" si="14"/>
        <v>0.5</v>
      </c>
      <c r="Z31" s="128">
        <f t="shared" si="15"/>
        <v>0.4</v>
      </c>
      <c r="AA31" s="128">
        <f t="shared" si="16"/>
        <v>0</v>
      </c>
      <c r="AB31" s="128">
        <f t="shared" si="17"/>
        <v>1</v>
      </c>
      <c r="AC31" s="128">
        <f t="shared" si="18"/>
        <v>0</v>
      </c>
      <c r="AD31" s="128">
        <f t="shared" si="19"/>
        <v>0</v>
      </c>
      <c r="AG31" s="133">
        <v>0.6</v>
      </c>
      <c r="AH31" s="132">
        <v>2</v>
      </c>
      <c r="AI31" s="132">
        <v>1</v>
      </c>
      <c r="AJ31" s="140">
        <v>1</v>
      </c>
      <c r="AK31" s="140">
        <f t="shared" si="20"/>
        <v>0.8</v>
      </c>
      <c r="AL31" s="140">
        <f t="shared" si="21"/>
        <v>0</v>
      </c>
      <c r="AM31" s="140">
        <v>0.5</v>
      </c>
      <c r="AN31" s="140">
        <v>0.4</v>
      </c>
      <c r="AO31" s="140">
        <v>0</v>
      </c>
      <c r="AP31" s="140">
        <v>1</v>
      </c>
      <c r="AQ31" s="132"/>
      <c r="AR31" s="134"/>
    </row>
    <row r="32" spans="2:44" ht="12" customHeight="1">
      <c r="I32" s="152" t="str">
        <f t="shared" si="29"/>
        <v>Industry High temperature process heat  Lignite</v>
      </c>
      <c r="J32" s="161" t="s">
        <v>206</v>
      </c>
      <c r="K32" s="160" t="str">
        <f t="shared" si="30"/>
        <v>IND-PHCOLExt</v>
      </c>
      <c r="L32" s="110" t="str">
        <f t="shared" si="31"/>
        <v>IND-PHCOLExt</v>
      </c>
      <c r="O32" s="131" t="str">
        <f t="shared" si="4"/>
        <v>Industry High temperature process heat  Lignite</v>
      </c>
      <c r="P32" s="131" t="str">
        <f t="shared" si="22"/>
        <v>IND-PHCOLExt</v>
      </c>
      <c r="Q32" s="123" t="str">
        <f t="shared" si="6"/>
        <v>IND-COL</v>
      </c>
      <c r="R32" s="121" t="str">
        <f t="shared" si="23"/>
        <v>IND-PH</v>
      </c>
      <c r="S32" s="128">
        <f t="shared" si="8"/>
        <v>0.6</v>
      </c>
      <c r="T32" s="128">
        <f t="shared" si="9"/>
        <v>2</v>
      </c>
      <c r="U32" s="128">
        <f t="shared" si="10"/>
        <v>1</v>
      </c>
      <c r="V32" s="128">
        <f t="shared" si="11"/>
        <v>1</v>
      </c>
      <c r="W32" s="128">
        <f t="shared" si="12"/>
        <v>0.8</v>
      </c>
      <c r="X32" s="128">
        <f t="shared" si="13"/>
        <v>0</v>
      </c>
      <c r="Y32" s="128">
        <f t="shared" si="14"/>
        <v>0.5</v>
      </c>
      <c r="Z32" s="128">
        <f t="shared" si="15"/>
        <v>0.4</v>
      </c>
      <c r="AA32" s="128">
        <f t="shared" si="16"/>
        <v>0</v>
      </c>
      <c r="AB32" s="128">
        <f t="shared" si="17"/>
        <v>1</v>
      </c>
      <c r="AC32" s="128">
        <f t="shared" si="18"/>
        <v>0</v>
      </c>
      <c r="AD32" s="128">
        <f t="shared" si="19"/>
        <v>0</v>
      </c>
      <c r="AG32" s="133">
        <v>0.6</v>
      </c>
      <c r="AH32" s="132">
        <v>2</v>
      </c>
      <c r="AI32" s="132">
        <v>1</v>
      </c>
      <c r="AJ32" s="140">
        <v>1</v>
      </c>
      <c r="AK32" s="140">
        <f t="shared" si="20"/>
        <v>0.8</v>
      </c>
      <c r="AL32" s="140">
        <f t="shared" si="21"/>
        <v>0</v>
      </c>
      <c r="AM32" s="140">
        <v>0.5</v>
      </c>
      <c r="AN32" s="140">
        <v>0.4</v>
      </c>
      <c r="AO32" s="140">
        <v>0</v>
      </c>
      <c r="AP32" s="140">
        <v>1</v>
      </c>
      <c r="AQ32" s="132"/>
      <c r="AR32" s="134"/>
    </row>
    <row r="33" spans="9:44" ht="12" customHeight="1">
      <c r="I33" s="152" t="str">
        <f t="shared" si="29"/>
        <v>Industry High temperature process heat  Crude oil</v>
      </c>
      <c r="J33" s="161" t="s">
        <v>206</v>
      </c>
      <c r="K33" s="160" t="str">
        <f t="shared" si="30"/>
        <v>IND-PHOILExt</v>
      </c>
      <c r="L33" s="110" t="str">
        <f t="shared" si="31"/>
        <v>IND-PHOILExt</v>
      </c>
      <c r="O33" s="131" t="str">
        <f t="shared" si="4"/>
        <v>Industry High temperature process heat  Crude oil</v>
      </c>
      <c r="P33" s="131" t="str">
        <f t="shared" si="22"/>
        <v>IND-PHOILExt</v>
      </c>
      <c r="Q33" s="123" t="str">
        <f t="shared" si="6"/>
        <v>IND-OIL</v>
      </c>
      <c r="R33" s="121" t="str">
        <f t="shared" si="23"/>
        <v>IND-PH</v>
      </c>
      <c r="S33" s="128">
        <f t="shared" si="8"/>
        <v>0.6</v>
      </c>
      <c r="T33" s="128">
        <f t="shared" si="9"/>
        <v>2</v>
      </c>
      <c r="U33" s="128">
        <f t="shared" si="10"/>
        <v>1</v>
      </c>
      <c r="V33" s="128">
        <f t="shared" si="11"/>
        <v>1</v>
      </c>
      <c r="W33" s="128">
        <f t="shared" si="12"/>
        <v>0.8</v>
      </c>
      <c r="X33" s="128">
        <f t="shared" si="13"/>
        <v>0</v>
      </c>
      <c r="Y33" s="128">
        <f t="shared" si="14"/>
        <v>0.5</v>
      </c>
      <c r="Z33" s="128">
        <f t="shared" si="15"/>
        <v>0.4</v>
      </c>
      <c r="AA33" s="128">
        <f t="shared" si="16"/>
        <v>0</v>
      </c>
      <c r="AB33" s="128">
        <f t="shared" si="17"/>
        <v>1</v>
      </c>
      <c r="AC33" s="128">
        <f t="shared" si="18"/>
        <v>0</v>
      </c>
      <c r="AD33" s="128">
        <f t="shared" si="19"/>
        <v>0</v>
      </c>
      <c r="AG33" s="133">
        <v>0.6</v>
      </c>
      <c r="AH33" s="132">
        <v>2</v>
      </c>
      <c r="AI33" s="132">
        <v>1</v>
      </c>
      <c r="AJ33" s="140">
        <v>1</v>
      </c>
      <c r="AK33" s="140">
        <f t="shared" si="20"/>
        <v>0.8</v>
      </c>
      <c r="AL33" s="140">
        <f t="shared" si="21"/>
        <v>0</v>
      </c>
      <c r="AM33" s="140">
        <v>0.5</v>
      </c>
      <c r="AN33" s="140">
        <v>0.4</v>
      </c>
      <c r="AO33" s="140">
        <v>0</v>
      </c>
      <c r="AP33" s="140">
        <v>1</v>
      </c>
      <c r="AQ33" s="132"/>
      <c r="AR33" s="134"/>
    </row>
    <row r="34" spans="9:44" ht="12" customHeight="1">
      <c r="I34" s="152" t="str">
        <f t="shared" si="29"/>
        <v>Industry High temperature process heat  Natural Gas</v>
      </c>
      <c r="J34" s="161" t="s">
        <v>207</v>
      </c>
      <c r="K34" s="160" t="str">
        <f t="shared" si="30"/>
        <v>IND-PHNGAExt</v>
      </c>
      <c r="L34" s="110" t="str">
        <f t="shared" si="31"/>
        <v/>
      </c>
      <c r="O34" s="131" t="str">
        <f t="shared" si="4"/>
        <v/>
      </c>
      <c r="P34" s="131" t="str">
        <f t="shared" si="22"/>
        <v/>
      </c>
      <c r="Q34" s="123" t="str">
        <f t="shared" si="6"/>
        <v/>
      </c>
      <c r="R34" s="121" t="str">
        <f t="shared" si="23"/>
        <v/>
      </c>
      <c r="S34" s="128" t="str">
        <f t="shared" si="8"/>
        <v/>
      </c>
      <c r="T34" s="128" t="str">
        <f t="shared" si="9"/>
        <v/>
      </c>
      <c r="U34" s="128" t="str">
        <f t="shared" si="10"/>
        <v/>
      </c>
      <c r="V34" s="128" t="str">
        <f t="shared" si="11"/>
        <v/>
      </c>
      <c r="W34" s="128" t="str">
        <f t="shared" si="12"/>
        <v/>
      </c>
      <c r="X34" s="128" t="str">
        <f t="shared" si="13"/>
        <v/>
      </c>
      <c r="Y34" s="128" t="str">
        <f t="shared" si="14"/>
        <v/>
      </c>
      <c r="Z34" s="128" t="str">
        <f t="shared" si="15"/>
        <v/>
      </c>
      <c r="AA34" s="128" t="str">
        <f t="shared" si="16"/>
        <v/>
      </c>
      <c r="AB34" s="128" t="str">
        <f t="shared" si="17"/>
        <v/>
      </c>
      <c r="AC34" s="128" t="str">
        <f t="shared" si="18"/>
        <v/>
      </c>
      <c r="AD34" s="128" t="str">
        <f t="shared" si="19"/>
        <v/>
      </c>
      <c r="AG34" s="133">
        <v>0.6</v>
      </c>
      <c r="AH34" s="132">
        <v>2</v>
      </c>
      <c r="AI34" s="132">
        <v>1</v>
      </c>
      <c r="AJ34" s="140">
        <v>1</v>
      </c>
      <c r="AK34" s="140">
        <f t="shared" si="20"/>
        <v>0.8</v>
      </c>
      <c r="AL34" s="140">
        <f t="shared" si="21"/>
        <v>0</v>
      </c>
      <c r="AM34" s="140">
        <v>0.5</v>
      </c>
      <c r="AN34" s="140">
        <v>0.4</v>
      </c>
      <c r="AO34" s="140">
        <v>0</v>
      </c>
      <c r="AP34" s="140">
        <v>1</v>
      </c>
      <c r="AQ34" s="132"/>
      <c r="AR34" s="134"/>
    </row>
    <row r="35" spans="9:44" ht="12" customHeight="1">
      <c r="I35" s="152" t="str">
        <f t="shared" si="29"/>
        <v>Industry High temperature process heat  Hydro</v>
      </c>
      <c r="J35" s="161" t="s">
        <v>207</v>
      </c>
      <c r="K35" s="160" t="str">
        <f t="shared" si="30"/>
        <v>IND-PHHYDExt</v>
      </c>
      <c r="L35" s="110" t="str">
        <f t="shared" si="31"/>
        <v/>
      </c>
      <c r="O35" s="131" t="str">
        <f t="shared" si="4"/>
        <v/>
      </c>
      <c r="P35" s="131" t="str">
        <f t="shared" si="22"/>
        <v/>
      </c>
      <c r="Q35" s="123" t="str">
        <f t="shared" si="6"/>
        <v/>
      </c>
      <c r="R35" s="121" t="str">
        <f t="shared" si="23"/>
        <v/>
      </c>
      <c r="S35" s="128" t="str">
        <f t="shared" si="8"/>
        <v/>
      </c>
      <c r="T35" s="128" t="str">
        <f t="shared" si="9"/>
        <v/>
      </c>
      <c r="U35" s="128" t="str">
        <f t="shared" si="10"/>
        <v/>
      </c>
      <c r="V35" s="128" t="str">
        <f t="shared" si="11"/>
        <v/>
      </c>
      <c r="W35" s="128" t="str">
        <f t="shared" si="12"/>
        <v/>
      </c>
      <c r="X35" s="128" t="str">
        <f t="shared" si="13"/>
        <v/>
      </c>
      <c r="Y35" s="128" t="str">
        <f t="shared" si="14"/>
        <v/>
      </c>
      <c r="Z35" s="128" t="str">
        <f t="shared" si="15"/>
        <v/>
      </c>
      <c r="AA35" s="128" t="str">
        <f t="shared" si="16"/>
        <v/>
      </c>
      <c r="AB35" s="128" t="str">
        <f t="shared" si="17"/>
        <v/>
      </c>
      <c r="AC35" s="128" t="str">
        <f t="shared" si="18"/>
        <v/>
      </c>
      <c r="AD35" s="128" t="str">
        <f t="shared" si="19"/>
        <v/>
      </c>
      <c r="AG35" s="133">
        <v>0.6</v>
      </c>
      <c r="AH35" s="132">
        <v>2</v>
      </c>
      <c r="AI35" s="132">
        <v>1</v>
      </c>
      <c r="AJ35" s="140">
        <v>1</v>
      </c>
      <c r="AK35" s="140">
        <f t="shared" si="20"/>
        <v>0.8</v>
      </c>
      <c r="AL35" s="140">
        <f t="shared" si="21"/>
        <v>0</v>
      </c>
      <c r="AM35" s="140">
        <v>0.5</v>
      </c>
      <c r="AN35" s="140">
        <v>0.4</v>
      </c>
      <c r="AO35" s="140">
        <v>0</v>
      </c>
      <c r="AP35" s="140">
        <v>1</v>
      </c>
      <c r="AQ35" s="132"/>
      <c r="AR35" s="134"/>
    </row>
    <row r="36" spans="9:44" ht="12" customHeight="1">
      <c r="I36" s="152" t="str">
        <f t="shared" si="29"/>
        <v>Industry High temperature process heat  Geothermal</v>
      </c>
      <c r="J36" s="161" t="s">
        <v>207</v>
      </c>
      <c r="K36" s="160" t="str">
        <f t="shared" si="30"/>
        <v>IND-PHGEOExt</v>
      </c>
      <c r="L36" s="110" t="str">
        <f t="shared" si="31"/>
        <v/>
      </c>
      <c r="O36" s="131" t="str">
        <f t="shared" si="4"/>
        <v/>
      </c>
      <c r="P36" s="131" t="str">
        <f t="shared" si="22"/>
        <v/>
      </c>
      <c r="Q36" s="123" t="str">
        <f t="shared" si="6"/>
        <v/>
      </c>
      <c r="R36" s="121" t="str">
        <f t="shared" si="23"/>
        <v/>
      </c>
      <c r="S36" s="128" t="str">
        <f t="shared" si="8"/>
        <v/>
      </c>
      <c r="T36" s="128" t="str">
        <f t="shared" si="9"/>
        <v/>
      </c>
      <c r="U36" s="128" t="str">
        <f t="shared" si="10"/>
        <v/>
      </c>
      <c r="V36" s="128" t="str">
        <f t="shared" si="11"/>
        <v/>
      </c>
      <c r="W36" s="128" t="str">
        <f t="shared" si="12"/>
        <v/>
      </c>
      <c r="X36" s="128" t="str">
        <f t="shared" si="13"/>
        <v/>
      </c>
      <c r="Y36" s="128" t="str">
        <f t="shared" si="14"/>
        <v/>
      </c>
      <c r="Z36" s="128" t="str">
        <f t="shared" si="15"/>
        <v/>
      </c>
      <c r="AA36" s="128" t="str">
        <f t="shared" si="16"/>
        <v/>
      </c>
      <c r="AB36" s="128" t="str">
        <f t="shared" si="17"/>
        <v/>
      </c>
      <c r="AC36" s="128" t="str">
        <f t="shared" si="18"/>
        <v/>
      </c>
      <c r="AD36" s="128" t="str">
        <f t="shared" si="19"/>
        <v/>
      </c>
      <c r="AG36" s="133">
        <v>0.6</v>
      </c>
      <c r="AH36" s="132">
        <v>2</v>
      </c>
      <c r="AI36" s="132">
        <v>1</v>
      </c>
      <c r="AJ36" s="140">
        <v>1</v>
      </c>
      <c r="AK36" s="140">
        <f t="shared" si="20"/>
        <v>0.8</v>
      </c>
      <c r="AL36" s="140">
        <f t="shared" si="21"/>
        <v>0</v>
      </c>
      <c r="AM36" s="140">
        <v>0.5</v>
      </c>
      <c r="AN36" s="140">
        <v>0.4</v>
      </c>
      <c r="AO36" s="140">
        <v>0</v>
      </c>
      <c r="AP36" s="140">
        <v>1</v>
      </c>
      <c r="AQ36" s="132"/>
      <c r="AR36" s="134"/>
    </row>
    <row r="37" spans="9:44" ht="12" customHeight="1">
      <c r="I37" s="152" t="str">
        <f t="shared" si="29"/>
        <v>Industry High temperature process heat  Solar</v>
      </c>
      <c r="J37" s="161" t="s">
        <v>207</v>
      </c>
      <c r="K37" s="160" t="str">
        <f t="shared" si="30"/>
        <v>IND-PHSOLExt</v>
      </c>
      <c r="L37" s="110" t="str">
        <f t="shared" si="31"/>
        <v/>
      </c>
      <c r="O37" s="131" t="str">
        <f t="shared" si="4"/>
        <v/>
      </c>
      <c r="P37" s="131" t="str">
        <f t="shared" si="22"/>
        <v/>
      </c>
      <c r="Q37" s="123" t="str">
        <f t="shared" si="6"/>
        <v/>
      </c>
      <c r="R37" s="121" t="str">
        <f t="shared" si="23"/>
        <v/>
      </c>
      <c r="S37" s="128" t="str">
        <f t="shared" si="8"/>
        <v/>
      </c>
      <c r="T37" s="128" t="str">
        <f t="shared" si="9"/>
        <v/>
      </c>
      <c r="U37" s="128" t="str">
        <f t="shared" si="10"/>
        <v/>
      </c>
      <c r="V37" s="128" t="str">
        <f t="shared" si="11"/>
        <v/>
      </c>
      <c r="W37" s="128" t="str">
        <f t="shared" si="12"/>
        <v/>
      </c>
      <c r="X37" s="128" t="str">
        <f t="shared" si="13"/>
        <v/>
      </c>
      <c r="Y37" s="128" t="str">
        <f t="shared" si="14"/>
        <v/>
      </c>
      <c r="Z37" s="128" t="str">
        <f t="shared" si="15"/>
        <v/>
      </c>
      <c r="AA37" s="128" t="str">
        <f t="shared" si="16"/>
        <v/>
      </c>
      <c r="AB37" s="128" t="str">
        <f t="shared" si="17"/>
        <v/>
      </c>
      <c r="AC37" s="128" t="str">
        <f t="shared" si="18"/>
        <v/>
      </c>
      <c r="AD37" s="128" t="str">
        <f t="shared" si="19"/>
        <v/>
      </c>
      <c r="AG37" s="133">
        <v>0.6</v>
      </c>
      <c r="AH37" s="132">
        <v>2</v>
      </c>
      <c r="AI37" s="132">
        <v>1</v>
      </c>
      <c r="AJ37" s="140">
        <v>1</v>
      </c>
      <c r="AK37" s="140">
        <f t="shared" si="20"/>
        <v>0.8</v>
      </c>
      <c r="AL37" s="140">
        <f t="shared" si="21"/>
        <v>0</v>
      </c>
      <c r="AM37" s="140">
        <v>0.5</v>
      </c>
      <c r="AN37" s="140">
        <v>0.4</v>
      </c>
      <c r="AO37" s="140">
        <v>0</v>
      </c>
      <c r="AP37" s="140">
        <v>1</v>
      </c>
      <c r="AQ37" s="132"/>
      <c r="AR37" s="134"/>
    </row>
    <row r="38" spans="9:44" ht="12" customHeight="1">
      <c r="I38" s="152" t="str">
        <f t="shared" si="29"/>
        <v>Industry High temperature process heat  Wind</v>
      </c>
      <c r="J38" s="161" t="s">
        <v>207</v>
      </c>
      <c r="K38" s="160" t="str">
        <f t="shared" si="30"/>
        <v>IND-PHWINExt</v>
      </c>
      <c r="L38" s="110" t="str">
        <f t="shared" ref="L38:L44" si="32">IF(J38="Yes",K38,"")</f>
        <v/>
      </c>
      <c r="O38" s="131" t="str">
        <f t="shared" si="4"/>
        <v/>
      </c>
      <c r="P38" s="131" t="str">
        <f t="shared" si="22"/>
        <v/>
      </c>
      <c r="Q38" s="123" t="str">
        <f t="shared" si="6"/>
        <v/>
      </c>
      <c r="R38" s="121" t="str">
        <f t="shared" si="23"/>
        <v/>
      </c>
      <c r="S38" s="128" t="str">
        <f t="shared" si="8"/>
        <v/>
      </c>
      <c r="T38" s="128" t="str">
        <f t="shared" si="9"/>
        <v/>
      </c>
      <c r="U38" s="128" t="str">
        <f t="shared" si="10"/>
        <v/>
      </c>
      <c r="V38" s="128" t="str">
        <f t="shared" si="11"/>
        <v/>
      </c>
      <c r="W38" s="128" t="str">
        <f t="shared" si="12"/>
        <v/>
      </c>
      <c r="X38" s="128" t="str">
        <f t="shared" si="13"/>
        <v/>
      </c>
      <c r="Y38" s="128" t="str">
        <f t="shared" si="14"/>
        <v/>
      </c>
      <c r="Z38" s="128" t="str">
        <f t="shared" si="15"/>
        <v/>
      </c>
      <c r="AA38" s="128" t="str">
        <f t="shared" si="16"/>
        <v/>
      </c>
      <c r="AB38" s="128" t="str">
        <f t="shared" si="17"/>
        <v/>
      </c>
      <c r="AC38" s="128" t="str">
        <f t="shared" si="18"/>
        <v/>
      </c>
      <c r="AD38" s="128" t="str">
        <f t="shared" si="19"/>
        <v/>
      </c>
      <c r="AG38" s="133">
        <v>0.6</v>
      </c>
      <c r="AH38" s="132">
        <v>2</v>
      </c>
      <c r="AI38" s="132">
        <v>1</v>
      </c>
      <c r="AJ38" s="140">
        <v>1</v>
      </c>
      <c r="AK38" s="140">
        <f t="shared" si="20"/>
        <v>0.8</v>
      </c>
      <c r="AL38" s="140">
        <f t="shared" si="21"/>
        <v>0</v>
      </c>
      <c r="AM38" s="140">
        <v>0.5</v>
      </c>
      <c r="AN38" s="140">
        <v>0.4</v>
      </c>
      <c r="AO38" s="140">
        <v>0</v>
      </c>
      <c r="AP38" s="140">
        <v>1</v>
      </c>
      <c r="AQ38" s="132"/>
      <c r="AR38" s="134"/>
    </row>
    <row r="39" spans="9:44" ht="12" customHeight="1">
      <c r="I39" s="152" t="str">
        <f t="shared" ref="I39:I43" si="33">$C$5&amp;" "&amp;$E$7&amp;" "&amp;RIGHT(G13,LEN(G13)-FIND(" ",G13))</f>
        <v>Industry High temperature process heat  Bio Liquids</v>
      </c>
      <c r="J39" s="161" t="s">
        <v>207</v>
      </c>
      <c r="K39" s="160" t="str">
        <f t="shared" ref="K39:K43" si="34">$D$5&amp;$F$7&amp;RIGHT(H13,3)&amp;$B$5</f>
        <v>IND-PHBILExt</v>
      </c>
      <c r="L39" s="110" t="str">
        <f t="shared" si="32"/>
        <v/>
      </c>
      <c r="O39" s="131" t="str">
        <f t="shared" si="4"/>
        <v/>
      </c>
      <c r="P39" s="131" t="str">
        <f t="shared" si="22"/>
        <v/>
      </c>
      <c r="Q39" s="123" t="str">
        <f t="shared" si="6"/>
        <v/>
      </c>
      <c r="R39" s="121" t="str">
        <f t="shared" si="23"/>
        <v/>
      </c>
      <c r="S39" s="128" t="str">
        <f t="shared" si="8"/>
        <v/>
      </c>
      <c r="T39" s="128" t="str">
        <f t="shared" si="9"/>
        <v/>
      </c>
      <c r="U39" s="128" t="str">
        <f t="shared" si="10"/>
        <v/>
      </c>
      <c r="V39" s="128" t="str">
        <f t="shared" si="11"/>
        <v/>
      </c>
      <c r="W39" s="128" t="str">
        <f t="shared" si="12"/>
        <v/>
      </c>
      <c r="X39" s="128" t="str">
        <f t="shared" si="13"/>
        <v/>
      </c>
      <c r="Y39" s="128" t="str">
        <f t="shared" si="14"/>
        <v/>
      </c>
      <c r="Z39" s="128" t="str">
        <f t="shared" si="15"/>
        <v/>
      </c>
      <c r="AA39" s="128" t="str">
        <f t="shared" si="16"/>
        <v/>
      </c>
      <c r="AB39" s="128" t="str">
        <f t="shared" si="17"/>
        <v/>
      </c>
      <c r="AC39" s="128" t="str">
        <f t="shared" si="18"/>
        <v/>
      </c>
      <c r="AD39" s="128" t="str">
        <f t="shared" si="19"/>
        <v/>
      </c>
      <c r="AG39" s="133">
        <v>0.6</v>
      </c>
      <c r="AH39" s="132">
        <v>2</v>
      </c>
      <c r="AI39" s="132">
        <v>1</v>
      </c>
      <c r="AJ39" s="140">
        <v>1</v>
      </c>
      <c r="AK39" s="140">
        <f t="shared" si="20"/>
        <v>0.8</v>
      </c>
      <c r="AL39" s="140">
        <f t="shared" si="21"/>
        <v>0</v>
      </c>
      <c r="AM39" s="140">
        <v>0.5</v>
      </c>
      <c r="AN39" s="140">
        <v>0.4</v>
      </c>
      <c r="AO39" s="140">
        <v>0</v>
      </c>
      <c r="AP39" s="140">
        <v>1</v>
      </c>
      <c r="AQ39" s="132"/>
      <c r="AR39" s="134"/>
    </row>
    <row r="40" spans="9:44" ht="12" customHeight="1">
      <c r="I40" s="152" t="str">
        <f t="shared" si="33"/>
        <v>Industry High temperature process heat  Biogas</v>
      </c>
      <c r="J40" s="161" t="s">
        <v>207</v>
      </c>
      <c r="K40" s="160" t="str">
        <f t="shared" si="34"/>
        <v>IND-PHBIGExt</v>
      </c>
      <c r="L40" s="110" t="str">
        <f t="shared" si="32"/>
        <v/>
      </c>
      <c r="O40" s="131" t="str">
        <f t="shared" si="4"/>
        <v/>
      </c>
      <c r="P40" s="131" t="str">
        <f t="shared" si="22"/>
        <v/>
      </c>
      <c r="Q40" s="123" t="str">
        <f t="shared" si="6"/>
        <v/>
      </c>
      <c r="R40" s="121" t="str">
        <f t="shared" si="23"/>
        <v/>
      </c>
      <c r="S40" s="128" t="str">
        <f t="shared" si="8"/>
        <v/>
      </c>
      <c r="T40" s="128" t="str">
        <f t="shared" si="9"/>
        <v/>
      </c>
      <c r="U40" s="128" t="str">
        <f t="shared" si="10"/>
        <v/>
      </c>
      <c r="V40" s="128" t="str">
        <f t="shared" si="11"/>
        <v/>
      </c>
      <c r="W40" s="128" t="str">
        <f t="shared" si="12"/>
        <v/>
      </c>
      <c r="X40" s="128" t="str">
        <f t="shared" si="13"/>
        <v/>
      </c>
      <c r="Y40" s="128" t="str">
        <f t="shared" si="14"/>
        <v/>
      </c>
      <c r="Z40" s="128" t="str">
        <f t="shared" si="15"/>
        <v/>
      </c>
      <c r="AA40" s="128" t="str">
        <f t="shared" si="16"/>
        <v/>
      </c>
      <c r="AB40" s="128" t="str">
        <f t="shared" si="17"/>
        <v/>
      </c>
      <c r="AC40" s="128" t="str">
        <f t="shared" si="18"/>
        <v/>
      </c>
      <c r="AD40" s="128" t="str">
        <f t="shared" si="19"/>
        <v/>
      </c>
      <c r="AG40" s="133">
        <v>0.6</v>
      </c>
      <c r="AH40" s="132">
        <v>2</v>
      </c>
      <c r="AI40" s="132">
        <v>1</v>
      </c>
      <c r="AJ40" s="140">
        <v>1</v>
      </c>
      <c r="AK40" s="140">
        <f t="shared" si="20"/>
        <v>0.8</v>
      </c>
      <c r="AL40" s="140">
        <f t="shared" si="21"/>
        <v>0</v>
      </c>
      <c r="AM40" s="140">
        <v>0.5</v>
      </c>
      <c r="AN40" s="140">
        <v>0.4</v>
      </c>
      <c r="AO40" s="140">
        <v>0</v>
      </c>
      <c r="AP40" s="140">
        <v>1</v>
      </c>
      <c r="AQ40" s="132"/>
      <c r="AR40" s="134"/>
    </row>
    <row r="41" spans="9:44" ht="12" customHeight="1">
      <c r="I41" s="152" t="str">
        <f t="shared" si="33"/>
        <v>Industry High temperature process heat  Wood</v>
      </c>
      <c r="J41" s="161" t="s">
        <v>207</v>
      </c>
      <c r="K41" s="160" t="str">
        <f t="shared" si="34"/>
        <v>IND-PHWODExt</v>
      </c>
      <c r="L41" s="110" t="str">
        <f t="shared" si="32"/>
        <v/>
      </c>
      <c r="O41" s="131" t="str">
        <f t="shared" si="4"/>
        <v/>
      </c>
      <c r="P41" s="131" t="str">
        <f t="shared" si="22"/>
        <v/>
      </c>
      <c r="Q41" s="123" t="str">
        <f t="shared" si="6"/>
        <v/>
      </c>
      <c r="R41" s="121" t="str">
        <f t="shared" si="23"/>
        <v/>
      </c>
      <c r="S41" s="128" t="str">
        <f t="shared" si="8"/>
        <v/>
      </c>
      <c r="T41" s="128" t="str">
        <f t="shared" si="9"/>
        <v/>
      </c>
      <c r="U41" s="128" t="str">
        <f t="shared" si="10"/>
        <v/>
      </c>
      <c r="V41" s="128" t="str">
        <f t="shared" si="11"/>
        <v/>
      </c>
      <c r="W41" s="128" t="str">
        <f t="shared" si="12"/>
        <v/>
      </c>
      <c r="X41" s="128" t="str">
        <f t="shared" si="13"/>
        <v/>
      </c>
      <c r="Y41" s="128" t="str">
        <f t="shared" si="14"/>
        <v/>
      </c>
      <c r="Z41" s="128" t="str">
        <f t="shared" si="15"/>
        <v/>
      </c>
      <c r="AA41" s="128" t="str">
        <f t="shared" si="16"/>
        <v/>
      </c>
      <c r="AB41" s="128" t="str">
        <f t="shared" si="17"/>
        <v/>
      </c>
      <c r="AC41" s="128" t="str">
        <f t="shared" si="18"/>
        <v/>
      </c>
      <c r="AD41" s="128" t="str">
        <f t="shared" si="19"/>
        <v/>
      </c>
      <c r="AG41" s="133">
        <v>0.6</v>
      </c>
      <c r="AH41" s="132">
        <v>2</v>
      </c>
      <c r="AI41" s="132">
        <v>1</v>
      </c>
      <c r="AJ41" s="140">
        <v>1</v>
      </c>
      <c r="AK41" s="140">
        <f t="shared" si="20"/>
        <v>0.8</v>
      </c>
      <c r="AL41" s="140">
        <f t="shared" si="21"/>
        <v>0</v>
      </c>
      <c r="AM41" s="140">
        <v>0.5</v>
      </c>
      <c r="AN41" s="140">
        <v>0.4</v>
      </c>
      <c r="AO41" s="140">
        <v>0</v>
      </c>
      <c r="AP41" s="140">
        <v>1</v>
      </c>
      <c r="AQ41" s="132"/>
      <c r="AR41" s="134"/>
    </row>
    <row r="42" spans="9:44" ht="12" customHeight="1">
      <c r="I42" s="152" t="str">
        <f t="shared" si="33"/>
        <v>Industry High temperature process heat  Tidal</v>
      </c>
      <c r="J42" s="161" t="s">
        <v>207</v>
      </c>
      <c r="K42" s="160" t="str">
        <f t="shared" si="34"/>
        <v>IND-PHTIDExt</v>
      </c>
      <c r="L42" s="110" t="str">
        <f t="shared" si="32"/>
        <v/>
      </c>
      <c r="O42" s="131" t="str">
        <f t="shared" si="4"/>
        <v/>
      </c>
      <c r="P42" s="131" t="str">
        <f t="shared" si="22"/>
        <v/>
      </c>
      <c r="Q42" s="123" t="str">
        <f t="shared" si="6"/>
        <v/>
      </c>
      <c r="R42" s="121" t="str">
        <f t="shared" si="23"/>
        <v/>
      </c>
      <c r="S42" s="128" t="str">
        <f t="shared" si="8"/>
        <v/>
      </c>
      <c r="T42" s="128" t="str">
        <f t="shared" si="9"/>
        <v/>
      </c>
      <c r="U42" s="128" t="str">
        <f t="shared" si="10"/>
        <v/>
      </c>
      <c r="V42" s="128" t="str">
        <f t="shared" si="11"/>
        <v/>
      </c>
      <c r="W42" s="128" t="str">
        <f t="shared" si="12"/>
        <v/>
      </c>
      <c r="X42" s="128" t="str">
        <f t="shared" si="13"/>
        <v/>
      </c>
      <c r="Y42" s="128" t="str">
        <f t="shared" si="14"/>
        <v/>
      </c>
      <c r="Z42" s="128" t="str">
        <f t="shared" si="15"/>
        <v/>
      </c>
      <c r="AA42" s="128" t="str">
        <f t="shared" si="16"/>
        <v/>
      </c>
      <c r="AB42" s="128" t="str">
        <f t="shared" si="17"/>
        <v/>
      </c>
      <c r="AC42" s="128" t="str">
        <f t="shared" si="18"/>
        <v/>
      </c>
      <c r="AD42" s="128" t="str">
        <f t="shared" si="19"/>
        <v/>
      </c>
      <c r="AG42" s="133">
        <v>0.6</v>
      </c>
      <c r="AH42" s="132">
        <v>2</v>
      </c>
      <c r="AI42" s="132">
        <v>1</v>
      </c>
      <c r="AJ42" s="140">
        <v>1</v>
      </c>
      <c r="AK42" s="140">
        <f t="shared" si="20"/>
        <v>0.8</v>
      </c>
      <c r="AL42" s="140">
        <f t="shared" si="21"/>
        <v>0</v>
      </c>
      <c r="AM42" s="140">
        <v>0.5</v>
      </c>
      <c r="AN42" s="140">
        <v>0.4</v>
      </c>
      <c r="AO42" s="140">
        <v>0</v>
      </c>
      <c r="AP42" s="140">
        <v>1</v>
      </c>
      <c r="AQ42" s="132"/>
      <c r="AR42" s="134"/>
    </row>
    <row r="43" spans="9:44" ht="12" customHeight="1">
      <c r="I43" s="152" t="str">
        <f t="shared" si="33"/>
        <v>Industry High temperature process heat  Electricity</v>
      </c>
      <c r="J43" s="162" t="s">
        <v>206</v>
      </c>
      <c r="K43" s="160" t="str">
        <f t="shared" si="34"/>
        <v>IND-PHELCExt</v>
      </c>
      <c r="L43" s="110" t="str">
        <f t="shared" si="32"/>
        <v>IND-PHELCExt</v>
      </c>
      <c r="O43" s="131" t="str">
        <f t="shared" si="4"/>
        <v>Industry High temperature process heat  Electricity</v>
      </c>
      <c r="P43" s="131" t="str">
        <f t="shared" si="22"/>
        <v>IND-PHELCExt</v>
      </c>
      <c r="Q43" s="123" t="str">
        <f t="shared" si="6"/>
        <v>IND-ELC</v>
      </c>
      <c r="R43" s="121" t="str">
        <f t="shared" si="23"/>
        <v>IND-PH</v>
      </c>
      <c r="S43" s="128">
        <f t="shared" si="8"/>
        <v>0.6</v>
      </c>
      <c r="T43" s="128">
        <f t="shared" si="9"/>
        <v>2</v>
      </c>
      <c r="U43" s="128">
        <f t="shared" si="10"/>
        <v>1</v>
      </c>
      <c r="V43" s="128">
        <f t="shared" si="11"/>
        <v>1</v>
      </c>
      <c r="W43" s="128">
        <f t="shared" si="12"/>
        <v>0.8</v>
      </c>
      <c r="X43" s="128">
        <f t="shared" si="13"/>
        <v>0</v>
      </c>
      <c r="Y43" s="128">
        <f t="shared" si="14"/>
        <v>0.5</v>
      </c>
      <c r="Z43" s="128">
        <f t="shared" si="15"/>
        <v>0.4</v>
      </c>
      <c r="AA43" s="128">
        <f t="shared" si="16"/>
        <v>0</v>
      </c>
      <c r="AB43" s="128">
        <f t="shared" si="17"/>
        <v>1</v>
      </c>
      <c r="AC43" s="128">
        <f t="shared" si="18"/>
        <v>0</v>
      </c>
      <c r="AD43" s="128">
        <f t="shared" si="19"/>
        <v>0</v>
      </c>
      <c r="AG43" s="133">
        <v>0.6</v>
      </c>
      <c r="AH43" s="132">
        <v>2</v>
      </c>
      <c r="AI43" s="132">
        <v>1</v>
      </c>
      <c r="AJ43" s="140">
        <v>1</v>
      </c>
      <c r="AK43" s="140">
        <f t="shared" si="20"/>
        <v>0.8</v>
      </c>
      <c r="AL43" s="140">
        <f t="shared" si="21"/>
        <v>0</v>
      </c>
      <c r="AM43" s="140">
        <v>0.5</v>
      </c>
      <c r="AN43" s="140">
        <v>0.4</v>
      </c>
      <c r="AO43" s="140">
        <v>0</v>
      </c>
      <c r="AP43" s="140">
        <v>1</v>
      </c>
      <c r="AQ43" s="132"/>
      <c r="AR43" s="134"/>
    </row>
    <row r="44" spans="9:44" ht="12" customHeight="1">
      <c r="I44" s="151" t="str">
        <f t="shared" ref="I44:I56" si="35">$C$5&amp;" "&amp;$E$8&amp;" "&amp;RIGHT(G5,LEN(G5)-FIND(" ",G5))</f>
        <v>Industry Lighting  Coal</v>
      </c>
      <c r="J44" s="161" t="s">
        <v>207</v>
      </c>
      <c r="K44" s="159" t="str">
        <f t="shared" ref="K44:K52" si="36">$D$5&amp;$F$8&amp;RIGHT(H5,3)&amp;$B$5</f>
        <v>IND-LTCOAExt</v>
      </c>
      <c r="L44" s="110" t="str">
        <f t="shared" si="32"/>
        <v/>
      </c>
      <c r="O44" s="131" t="str">
        <f t="shared" si="4"/>
        <v/>
      </c>
      <c r="P44" s="131" t="str">
        <f t="shared" si="22"/>
        <v/>
      </c>
      <c r="Q44" s="123" t="str">
        <f t="shared" si="6"/>
        <v/>
      </c>
      <c r="R44" s="121" t="str">
        <f t="shared" si="23"/>
        <v/>
      </c>
      <c r="S44" s="128" t="str">
        <f t="shared" si="8"/>
        <v/>
      </c>
      <c r="T44" s="128" t="str">
        <f t="shared" si="9"/>
        <v/>
      </c>
      <c r="U44" s="128" t="str">
        <f t="shared" si="10"/>
        <v/>
      </c>
      <c r="V44" s="128" t="str">
        <f t="shared" si="11"/>
        <v/>
      </c>
      <c r="W44" s="128" t="str">
        <f t="shared" si="12"/>
        <v/>
      </c>
      <c r="X44" s="128" t="str">
        <f t="shared" si="13"/>
        <v/>
      </c>
      <c r="Y44" s="128" t="str">
        <f t="shared" si="14"/>
        <v/>
      </c>
      <c r="Z44" s="128" t="str">
        <f t="shared" si="15"/>
        <v/>
      </c>
      <c r="AA44" s="128" t="str">
        <f t="shared" si="16"/>
        <v/>
      </c>
      <c r="AB44" s="128" t="str">
        <f t="shared" si="17"/>
        <v/>
      </c>
      <c r="AC44" s="128" t="str">
        <f t="shared" si="18"/>
        <v/>
      </c>
      <c r="AD44" s="128" t="str">
        <f t="shared" si="19"/>
        <v/>
      </c>
      <c r="AG44" s="133">
        <v>0.6</v>
      </c>
      <c r="AH44" s="132">
        <v>2</v>
      </c>
      <c r="AI44" s="132">
        <v>1</v>
      </c>
      <c r="AJ44" s="140">
        <v>1</v>
      </c>
      <c r="AK44" s="140">
        <f t="shared" si="20"/>
        <v>0.8</v>
      </c>
      <c r="AL44" s="140">
        <f t="shared" si="21"/>
        <v>0</v>
      </c>
      <c r="AM44" s="140">
        <v>0.5</v>
      </c>
      <c r="AN44" s="140">
        <v>0.4</v>
      </c>
      <c r="AO44" s="140">
        <v>0</v>
      </c>
      <c r="AP44" s="140">
        <v>1</v>
      </c>
      <c r="AQ44" s="132"/>
      <c r="AR44" s="134"/>
    </row>
    <row r="45" spans="9:44" ht="12" customHeight="1">
      <c r="I45" s="152" t="str">
        <f t="shared" si="35"/>
        <v>Industry Lighting  Lignite</v>
      </c>
      <c r="J45" s="161" t="s">
        <v>207</v>
      </c>
      <c r="K45" s="160" t="str">
        <f t="shared" si="36"/>
        <v>IND-LTCOLExt</v>
      </c>
      <c r="L45" s="110" t="str">
        <f t="shared" ref="L45:L52" si="37">IF(J45="Yes",K45,"")</f>
        <v/>
      </c>
      <c r="O45" s="131" t="str">
        <f t="shared" si="4"/>
        <v/>
      </c>
      <c r="P45" s="131" t="str">
        <f t="shared" si="22"/>
        <v/>
      </c>
      <c r="Q45" s="123" t="str">
        <f t="shared" si="6"/>
        <v/>
      </c>
      <c r="R45" s="121" t="str">
        <f t="shared" si="23"/>
        <v/>
      </c>
      <c r="S45" s="128" t="str">
        <f t="shared" si="8"/>
        <v/>
      </c>
      <c r="T45" s="128" t="str">
        <f t="shared" si="9"/>
        <v/>
      </c>
      <c r="U45" s="128" t="str">
        <f t="shared" si="10"/>
        <v/>
      </c>
      <c r="V45" s="128" t="str">
        <f t="shared" si="11"/>
        <v/>
      </c>
      <c r="W45" s="128" t="str">
        <f t="shared" si="12"/>
        <v/>
      </c>
      <c r="X45" s="128" t="str">
        <f t="shared" si="13"/>
        <v/>
      </c>
      <c r="Y45" s="128" t="str">
        <f t="shared" si="14"/>
        <v/>
      </c>
      <c r="Z45" s="128" t="str">
        <f t="shared" si="15"/>
        <v/>
      </c>
      <c r="AA45" s="128" t="str">
        <f t="shared" si="16"/>
        <v/>
      </c>
      <c r="AB45" s="128" t="str">
        <f t="shared" si="17"/>
        <v/>
      </c>
      <c r="AC45" s="128" t="str">
        <f t="shared" si="18"/>
        <v/>
      </c>
      <c r="AD45" s="128" t="str">
        <f t="shared" si="19"/>
        <v/>
      </c>
      <c r="AG45" s="133">
        <v>0.6</v>
      </c>
      <c r="AH45" s="132">
        <v>2</v>
      </c>
      <c r="AI45" s="132">
        <v>1</v>
      </c>
      <c r="AJ45" s="140">
        <v>1</v>
      </c>
      <c r="AK45" s="140">
        <f t="shared" si="20"/>
        <v>0.8</v>
      </c>
      <c r="AL45" s="140">
        <f t="shared" si="21"/>
        <v>0</v>
      </c>
      <c r="AM45" s="140">
        <v>0.5</v>
      </c>
      <c r="AN45" s="140">
        <v>0.4</v>
      </c>
      <c r="AO45" s="140">
        <v>0</v>
      </c>
      <c r="AP45" s="140">
        <v>1</v>
      </c>
      <c r="AQ45" s="132"/>
      <c r="AR45" s="134"/>
    </row>
    <row r="46" spans="9:44" ht="12" customHeight="1">
      <c r="I46" s="152" t="str">
        <f t="shared" si="35"/>
        <v>Industry Lighting  Crude oil</v>
      </c>
      <c r="J46" s="161" t="s">
        <v>207</v>
      </c>
      <c r="K46" s="160" t="str">
        <f t="shared" si="36"/>
        <v>IND-LTOILExt</v>
      </c>
      <c r="L46" s="110" t="str">
        <f t="shared" si="37"/>
        <v/>
      </c>
      <c r="O46" s="131" t="str">
        <f t="shared" si="4"/>
        <v/>
      </c>
      <c r="P46" s="131" t="str">
        <f t="shared" si="22"/>
        <v/>
      </c>
      <c r="Q46" s="123" t="str">
        <f t="shared" si="6"/>
        <v/>
      </c>
      <c r="R46" s="121" t="str">
        <f t="shared" si="23"/>
        <v/>
      </c>
      <c r="S46" s="128" t="str">
        <f t="shared" si="8"/>
        <v/>
      </c>
      <c r="T46" s="128" t="str">
        <f t="shared" si="9"/>
        <v/>
      </c>
      <c r="U46" s="128" t="str">
        <f t="shared" si="10"/>
        <v/>
      </c>
      <c r="V46" s="128" t="str">
        <f t="shared" si="11"/>
        <v/>
      </c>
      <c r="W46" s="128" t="str">
        <f t="shared" si="12"/>
        <v/>
      </c>
      <c r="X46" s="128" t="str">
        <f t="shared" si="13"/>
        <v/>
      </c>
      <c r="Y46" s="128" t="str">
        <f t="shared" si="14"/>
        <v/>
      </c>
      <c r="Z46" s="128" t="str">
        <f t="shared" si="15"/>
        <v/>
      </c>
      <c r="AA46" s="128" t="str">
        <f t="shared" si="16"/>
        <v/>
      </c>
      <c r="AB46" s="128" t="str">
        <f t="shared" si="17"/>
        <v/>
      </c>
      <c r="AC46" s="128" t="str">
        <f t="shared" si="18"/>
        <v/>
      </c>
      <c r="AD46" s="128" t="str">
        <f t="shared" si="19"/>
        <v/>
      </c>
      <c r="AG46" s="133">
        <v>0.6</v>
      </c>
      <c r="AH46" s="132">
        <v>2</v>
      </c>
      <c r="AI46" s="132">
        <v>1</v>
      </c>
      <c r="AJ46" s="140">
        <v>1</v>
      </c>
      <c r="AK46" s="140">
        <f t="shared" si="20"/>
        <v>0.8</v>
      </c>
      <c r="AL46" s="140">
        <f t="shared" si="21"/>
        <v>0</v>
      </c>
      <c r="AM46" s="140">
        <v>0.5</v>
      </c>
      <c r="AN46" s="140">
        <v>0.4</v>
      </c>
      <c r="AO46" s="140">
        <v>0</v>
      </c>
      <c r="AP46" s="140">
        <v>1</v>
      </c>
      <c r="AQ46" s="132"/>
      <c r="AR46" s="134"/>
    </row>
    <row r="47" spans="9:44" ht="12" customHeight="1">
      <c r="I47" s="152" t="str">
        <f t="shared" si="35"/>
        <v>Industry Lighting  Natural Gas</v>
      </c>
      <c r="J47" s="161" t="s">
        <v>207</v>
      </c>
      <c r="K47" s="160" t="str">
        <f t="shared" si="36"/>
        <v>IND-LTNGAExt</v>
      </c>
      <c r="L47" s="110" t="str">
        <f t="shared" si="37"/>
        <v/>
      </c>
      <c r="O47" s="131" t="str">
        <f t="shared" si="4"/>
        <v/>
      </c>
      <c r="P47" s="131" t="str">
        <f t="shared" si="22"/>
        <v/>
      </c>
      <c r="Q47" s="123" t="str">
        <f t="shared" si="6"/>
        <v/>
      </c>
      <c r="R47" s="121" t="str">
        <f t="shared" si="23"/>
        <v/>
      </c>
      <c r="S47" s="128" t="str">
        <f t="shared" si="8"/>
        <v/>
      </c>
      <c r="T47" s="128" t="str">
        <f t="shared" si="9"/>
        <v/>
      </c>
      <c r="U47" s="128" t="str">
        <f t="shared" si="10"/>
        <v/>
      </c>
      <c r="V47" s="128" t="str">
        <f t="shared" si="11"/>
        <v/>
      </c>
      <c r="W47" s="128" t="str">
        <f t="shared" si="12"/>
        <v/>
      </c>
      <c r="X47" s="128" t="str">
        <f t="shared" si="13"/>
        <v/>
      </c>
      <c r="Y47" s="128" t="str">
        <f t="shared" si="14"/>
        <v/>
      </c>
      <c r="Z47" s="128" t="str">
        <f t="shared" si="15"/>
        <v/>
      </c>
      <c r="AA47" s="128" t="str">
        <f t="shared" si="16"/>
        <v/>
      </c>
      <c r="AB47" s="128" t="str">
        <f t="shared" si="17"/>
        <v/>
      </c>
      <c r="AC47" s="128" t="str">
        <f t="shared" si="18"/>
        <v/>
      </c>
      <c r="AD47" s="128" t="str">
        <f t="shared" si="19"/>
        <v/>
      </c>
      <c r="AG47" s="133">
        <v>0.6</v>
      </c>
      <c r="AH47" s="132">
        <v>2</v>
      </c>
      <c r="AI47" s="132">
        <v>1</v>
      </c>
      <c r="AJ47" s="140">
        <v>1</v>
      </c>
      <c r="AK47" s="140">
        <f t="shared" si="20"/>
        <v>0.8</v>
      </c>
      <c r="AL47" s="140">
        <f t="shared" si="21"/>
        <v>0</v>
      </c>
      <c r="AM47" s="140">
        <v>0.5</v>
      </c>
      <c r="AN47" s="140">
        <v>0.4</v>
      </c>
      <c r="AO47" s="140">
        <v>0</v>
      </c>
      <c r="AP47" s="140">
        <v>1</v>
      </c>
      <c r="AQ47" s="132"/>
      <c r="AR47" s="134"/>
    </row>
    <row r="48" spans="9:44" ht="12" customHeight="1">
      <c r="I48" s="152" t="str">
        <f t="shared" si="35"/>
        <v>Industry Lighting  Hydro</v>
      </c>
      <c r="J48" s="161" t="s">
        <v>207</v>
      </c>
      <c r="K48" s="160" t="str">
        <f t="shared" si="36"/>
        <v>IND-LTHYDExt</v>
      </c>
      <c r="L48" s="110" t="str">
        <f t="shared" si="37"/>
        <v/>
      </c>
      <c r="O48" s="131" t="str">
        <f t="shared" si="4"/>
        <v/>
      </c>
      <c r="P48" s="131" t="str">
        <f t="shared" si="22"/>
        <v/>
      </c>
      <c r="Q48" s="123" t="str">
        <f t="shared" si="6"/>
        <v/>
      </c>
      <c r="R48" s="121" t="str">
        <f t="shared" si="23"/>
        <v/>
      </c>
      <c r="S48" s="128" t="str">
        <f t="shared" si="8"/>
        <v/>
      </c>
      <c r="T48" s="128" t="str">
        <f t="shared" si="9"/>
        <v/>
      </c>
      <c r="U48" s="128" t="str">
        <f t="shared" si="10"/>
        <v/>
      </c>
      <c r="V48" s="128" t="str">
        <f t="shared" si="11"/>
        <v/>
      </c>
      <c r="W48" s="128" t="str">
        <f t="shared" si="12"/>
        <v/>
      </c>
      <c r="X48" s="128" t="str">
        <f t="shared" si="13"/>
        <v/>
      </c>
      <c r="Y48" s="128" t="str">
        <f t="shared" si="14"/>
        <v/>
      </c>
      <c r="Z48" s="128" t="str">
        <f t="shared" si="15"/>
        <v/>
      </c>
      <c r="AA48" s="128" t="str">
        <f t="shared" si="16"/>
        <v/>
      </c>
      <c r="AB48" s="128" t="str">
        <f t="shared" si="17"/>
        <v/>
      </c>
      <c r="AC48" s="128" t="str">
        <f t="shared" si="18"/>
        <v/>
      </c>
      <c r="AD48" s="128" t="str">
        <f t="shared" si="19"/>
        <v/>
      </c>
      <c r="AG48" s="133">
        <v>0.6</v>
      </c>
      <c r="AH48" s="132">
        <v>2</v>
      </c>
      <c r="AI48" s="132">
        <v>1</v>
      </c>
      <c r="AJ48" s="140">
        <v>1</v>
      </c>
      <c r="AK48" s="140">
        <f t="shared" si="20"/>
        <v>0.8</v>
      </c>
      <c r="AL48" s="140">
        <f t="shared" si="21"/>
        <v>0</v>
      </c>
      <c r="AM48" s="140">
        <v>0.5</v>
      </c>
      <c r="AN48" s="140">
        <v>0.4</v>
      </c>
      <c r="AO48" s="140">
        <v>0</v>
      </c>
      <c r="AP48" s="140">
        <v>1</v>
      </c>
      <c r="AQ48" s="132"/>
      <c r="AR48" s="134"/>
    </row>
    <row r="49" spans="9:44" ht="12" customHeight="1">
      <c r="I49" s="152" t="str">
        <f t="shared" si="35"/>
        <v>Industry Lighting  Geothermal</v>
      </c>
      <c r="J49" s="161" t="s">
        <v>207</v>
      </c>
      <c r="K49" s="160" t="str">
        <f t="shared" si="36"/>
        <v>IND-LTGEOExt</v>
      </c>
      <c r="L49" s="110" t="str">
        <f t="shared" si="37"/>
        <v/>
      </c>
      <c r="O49" s="131" t="str">
        <f t="shared" si="4"/>
        <v/>
      </c>
      <c r="P49" s="131" t="str">
        <f t="shared" si="22"/>
        <v/>
      </c>
      <c r="Q49" s="123" t="str">
        <f t="shared" si="6"/>
        <v/>
      </c>
      <c r="R49" s="121" t="str">
        <f t="shared" si="23"/>
        <v/>
      </c>
      <c r="S49" s="128" t="str">
        <f t="shared" si="8"/>
        <v/>
      </c>
      <c r="T49" s="128" t="str">
        <f t="shared" si="9"/>
        <v/>
      </c>
      <c r="U49" s="128" t="str">
        <f t="shared" si="10"/>
        <v/>
      </c>
      <c r="V49" s="128" t="str">
        <f t="shared" si="11"/>
        <v/>
      </c>
      <c r="W49" s="128" t="str">
        <f t="shared" si="12"/>
        <v/>
      </c>
      <c r="X49" s="128" t="str">
        <f t="shared" si="13"/>
        <v/>
      </c>
      <c r="Y49" s="128" t="str">
        <f t="shared" si="14"/>
        <v/>
      </c>
      <c r="Z49" s="128" t="str">
        <f t="shared" si="15"/>
        <v/>
      </c>
      <c r="AA49" s="128" t="str">
        <f t="shared" si="16"/>
        <v/>
      </c>
      <c r="AB49" s="128" t="str">
        <f t="shared" si="17"/>
        <v/>
      </c>
      <c r="AC49" s="128" t="str">
        <f t="shared" si="18"/>
        <v/>
      </c>
      <c r="AD49" s="128" t="str">
        <f t="shared" si="19"/>
        <v/>
      </c>
      <c r="AG49" s="133">
        <v>0.6</v>
      </c>
      <c r="AH49" s="132">
        <v>2</v>
      </c>
      <c r="AI49" s="132">
        <v>1</v>
      </c>
      <c r="AJ49" s="140">
        <v>1</v>
      </c>
      <c r="AK49" s="140">
        <f t="shared" si="20"/>
        <v>0.8</v>
      </c>
      <c r="AL49" s="140">
        <f t="shared" si="21"/>
        <v>0</v>
      </c>
      <c r="AM49" s="140">
        <v>0.5</v>
      </c>
      <c r="AN49" s="140">
        <v>0.4</v>
      </c>
      <c r="AO49" s="140">
        <v>0</v>
      </c>
      <c r="AP49" s="140">
        <v>1</v>
      </c>
      <c r="AQ49" s="132"/>
      <c r="AR49" s="134"/>
    </row>
    <row r="50" spans="9:44" ht="12" customHeight="1">
      <c r="I50" s="152" t="str">
        <f t="shared" si="35"/>
        <v>Industry Lighting  Solar</v>
      </c>
      <c r="J50" s="161" t="s">
        <v>207</v>
      </c>
      <c r="K50" s="160" t="str">
        <f t="shared" si="36"/>
        <v>IND-LTSOLExt</v>
      </c>
      <c r="L50" s="110" t="str">
        <f t="shared" si="37"/>
        <v/>
      </c>
      <c r="O50" s="131" t="str">
        <f t="shared" si="4"/>
        <v/>
      </c>
      <c r="P50" s="131" t="str">
        <f t="shared" si="22"/>
        <v/>
      </c>
      <c r="Q50" s="123" t="str">
        <f t="shared" si="6"/>
        <v/>
      </c>
      <c r="R50" s="121" t="str">
        <f t="shared" si="23"/>
        <v/>
      </c>
      <c r="S50" s="128" t="str">
        <f t="shared" si="8"/>
        <v/>
      </c>
      <c r="T50" s="128" t="str">
        <f t="shared" si="9"/>
        <v/>
      </c>
      <c r="U50" s="128" t="str">
        <f t="shared" si="10"/>
        <v/>
      </c>
      <c r="V50" s="128" t="str">
        <f t="shared" si="11"/>
        <v/>
      </c>
      <c r="W50" s="128" t="str">
        <f t="shared" si="12"/>
        <v/>
      </c>
      <c r="X50" s="128" t="str">
        <f t="shared" si="13"/>
        <v/>
      </c>
      <c r="Y50" s="128" t="str">
        <f t="shared" si="14"/>
        <v/>
      </c>
      <c r="Z50" s="128" t="str">
        <f t="shared" si="15"/>
        <v/>
      </c>
      <c r="AA50" s="128" t="str">
        <f t="shared" si="16"/>
        <v/>
      </c>
      <c r="AB50" s="128" t="str">
        <f t="shared" si="17"/>
        <v/>
      </c>
      <c r="AC50" s="128" t="str">
        <f t="shared" si="18"/>
        <v/>
      </c>
      <c r="AD50" s="128" t="str">
        <f t="shared" si="19"/>
        <v/>
      </c>
      <c r="AG50" s="133">
        <v>0.6</v>
      </c>
      <c r="AH50" s="132">
        <v>2</v>
      </c>
      <c r="AI50" s="132">
        <v>1</v>
      </c>
      <c r="AJ50" s="140">
        <v>1</v>
      </c>
      <c r="AK50" s="140">
        <f t="shared" si="20"/>
        <v>0.8</v>
      </c>
      <c r="AL50" s="140">
        <f t="shared" si="21"/>
        <v>0</v>
      </c>
      <c r="AM50" s="140">
        <v>0.5</v>
      </c>
      <c r="AN50" s="140">
        <v>0.4</v>
      </c>
      <c r="AO50" s="140">
        <v>0</v>
      </c>
      <c r="AP50" s="140">
        <v>1</v>
      </c>
      <c r="AQ50" s="132"/>
      <c r="AR50" s="134"/>
    </row>
    <row r="51" spans="9:44" ht="12" customHeight="1">
      <c r="I51" s="152" t="str">
        <f t="shared" si="35"/>
        <v>Industry Lighting  Wind</v>
      </c>
      <c r="J51" s="161" t="s">
        <v>207</v>
      </c>
      <c r="K51" s="160" t="str">
        <f t="shared" si="36"/>
        <v>IND-LTWINExt</v>
      </c>
      <c r="L51" s="110" t="str">
        <f t="shared" si="37"/>
        <v/>
      </c>
      <c r="O51" s="131" t="str">
        <f t="shared" si="4"/>
        <v/>
      </c>
      <c r="P51" s="131" t="str">
        <f t="shared" si="22"/>
        <v/>
      </c>
      <c r="Q51" s="123" t="str">
        <f t="shared" si="6"/>
        <v/>
      </c>
      <c r="R51" s="121" t="str">
        <f t="shared" si="23"/>
        <v/>
      </c>
      <c r="S51" s="128" t="str">
        <f t="shared" si="8"/>
        <v/>
      </c>
      <c r="T51" s="128" t="str">
        <f t="shared" si="9"/>
        <v/>
      </c>
      <c r="U51" s="128" t="str">
        <f t="shared" si="10"/>
        <v/>
      </c>
      <c r="V51" s="128" t="str">
        <f t="shared" si="11"/>
        <v/>
      </c>
      <c r="W51" s="128" t="str">
        <f t="shared" si="12"/>
        <v/>
      </c>
      <c r="X51" s="128" t="str">
        <f t="shared" si="13"/>
        <v/>
      </c>
      <c r="Y51" s="128" t="str">
        <f t="shared" si="14"/>
        <v/>
      </c>
      <c r="Z51" s="128" t="str">
        <f t="shared" si="15"/>
        <v/>
      </c>
      <c r="AA51" s="128" t="str">
        <f t="shared" si="16"/>
        <v/>
      </c>
      <c r="AB51" s="128" t="str">
        <f t="shared" si="17"/>
        <v/>
      </c>
      <c r="AC51" s="128" t="str">
        <f t="shared" si="18"/>
        <v/>
      </c>
      <c r="AD51" s="128" t="str">
        <f t="shared" si="19"/>
        <v/>
      </c>
      <c r="AG51" s="133">
        <v>0.6</v>
      </c>
      <c r="AH51" s="132">
        <v>2</v>
      </c>
      <c r="AI51" s="132">
        <v>1</v>
      </c>
      <c r="AJ51" s="140">
        <v>1</v>
      </c>
      <c r="AK51" s="140">
        <f t="shared" si="20"/>
        <v>0.8</v>
      </c>
      <c r="AL51" s="140">
        <f t="shared" si="21"/>
        <v>0</v>
      </c>
      <c r="AM51" s="140">
        <v>0.5</v>
      </c>
      <c r="AN51" s="140">
        <v>0.4</v>
      </c>
      <c r="AO51" s="140">
        <v>0</v>
      </c>
      <c r="AP51" s="140">
        <v>1</v>
      </c>
      <c r="AQ51" s="132"/>
      <c r="AR51" s="134"/>
    </row>
    <row r="52" spans="9:44" ht="12" customHeight="1">
      <c r="I52" s="152" t="str">
        <f t="shared" si="35"/>
        <v>Industry Lighting  Bio Liquids</v>
      </c>
      <c r="J52" s="161" t="s">
        <v>207</v>
      </c>
      <c r="K52" s="160" t="str">
        <f t="shared" si="36"/>
        <v>IND-LTBILExt</v>
      </c>
      <c r="L52" s="110" t="str">
        <f t="shared" si="37"/>
        <v/>
      </c>
      <c r="O52" s="131" t="str">
        <f t="shared" si="4"/>
        <v/>
      </c>
      <c r="P52" s="131" t="str">
        <f t="shared" si="22"/>
        <v/>
      </c>
      <c r="Q52" s="123" t="str">
        <f t="shared" si="6"/>
        <v/>
      </c>
      <c r="R52" s="121" t="str">
        <f t="shared" si="23"/>
        <v/>
      </c>
      <c r="S52" s="128" t="str">
        <f t="shared" si="8"/>
        <v/>
      </c>
      <c r="T52" s="128" t="str">
        <f t="shared" si="9"/>
        <v/>
      </c>
      <c r="U52" s="128" t="str">
        <f t="shared" si="10"/>
        <v/>
      </c>
      <c r="V52" s="128" t="str">
        <f t="shared" si="11"/>
        <v/>
      </c>
      <c r="W52" s="128" t="str">
        <f t="shared" si="12"/>
        <v/>
      </c>
      <c r="X52" s="128" t="str">
        <f t="shared" si="13"/>
        <v/>
      </c>
      <c r="Y52" s="128" t="str">
        <f t="shared" si="14"/>
        <v/>
      </c>
      <c r="Z52" s="128" t="str">
        <f t="shared" si="15"/>
        <v/>
      </c>
      <c r="AA52" s="128" t="str">
        <f t="shared" si="16"/>
        <v/>
      </c>
      <c r="AB52" s="128" t="str">
        <f t="shared" si="17"/>
        <v/>
      </c>
      <c r="AC52" s="128" t="str">
        <f t="shared" si="18"/>
        <v/>
      </c>
      <c r="AD52" s="128" t="str">
        <f t="shared" si="19"/>
        <v/>
      </c>
      <c r="AG52" s="133">
        <v>0.6</v>
      </c>
      <c r="AH52" s="132">
        <v>2</v>
      </c>
      <c r="AI52" s="132">
        <v>1</v>
      </c>
      <c r="AJ52" s="140">
        <v>1</v>
      </c>
      <c r="AK52" s="140">
        <f t="shared" si="20"/>
        <v>0.8</v>
      </c>
      <c r="AL52" s="140">
        <f t="shared" si="21"/>
        <v>0</v>
      </c>
      <c r="AM52" s="140">
        <v>0.5</v>
      </c>
      <c r="AN52" s="140">
        <v>0.4</v>
      </c>
      <c r="AO52" s="140">
        <v>0</v>
      </c>
      <c r="AP52" s="140">
        <v>1</v>
      </c>
      <c r="AQ52" s="132"/>
      <c r="AR52" s="134"/>
    </row>
    <row r="53" spans="9:44" ht="12" customHeight="1">
      <c r="I53" s="152" t="str">
        <f t="shared" si="35"/>
        <v>Industry Lighting  Biogas</v>
      </c>
      <c r="J53" s="161" t="s">
        <v>207</v>
      </c>
      <c r="K53" s="160" t="str">
        <f t="shared" ref="K53:K56" si="38">$D$5&amp;$F$8&amp;RIGHT(H14,3)&amp;$B$5</f>
        <v>IND-LTBIGExt</v>
      </c>
      <c r="L53" s="110" t="str">
        <f t="shared" ref="L53:L57" si="39">IF(J53="Yes",K53,"")</f>
        <v/>
      </c>
      <c r="O53" s="131" t="str">
        <f t="shared" si="4"/>
        <v/>
      </c>
      <c r="P53" s="131" t="str">
        <f t="shared" si="22"/>
        <v/>
      </c>
      <c r="Q53" s="123" t="str">
        <f t="shared" si="6"/>
        <v/>
      </c>
      <c r="R53" s="121" t="str">
        <f t="shared" si="23"/>
        <v/>
      </c>
      <c r="S53" s="128" t="str">
        <f t="shared" si="8"/>
        <v/>
      </c>
      <c r="T53" s="128" t="str">
        <f t="shared" si="9"/>
        <v/>
      </c>
      <c r="U53" s="128" t="str">
        <f t="shared" si="10"/>
        <v/>
      </c>
      <c r="V53" s="128" t="str">
        <f t="shared" si="11"/>
        <v/>
      </c>
      <c r="W53" s="128" t="str">
        <f t="shared" si="12"/>
        <v/>
      </c>
      <c r="X53" s="128" t="str">
        <f t="shared" si="13"/>
        <v/>
      </c>
      <c r="Y53" s="128" t="str">
        <f t="shared" si="14"/>
        <v/>
      </c>
      <c r="Z53" s="128" t="str">
        <f t="shared" si="15"/>
        <v/>
      </c>
      <c r="AA53" s="128" t="str">
        <f t="shared" si="16"/>
        <v/>
      </c>
      <c r="AB53" s="128" t="str">
        <f t="shared" si="17"/>
        <v/>
      </c>
      <c r="AC53" s="128" t="str">
        <f t="shared" si="18"/>
        <v/>
      </c>
      <c r="AD53" s="128" t="str">
        <f t="shared" si="19"/>
        <v/>
      </c>
      <c r="AG53" s="133">
        <v>0.6</v>
      </c>
      <c r="AH53" s="132">
        <v>2</v>
      </c>
      <c r="AI53" s="132">
        <v>1</v>
      </c>
      <c r="AJ53" s="140">
        <v>1</v>
      </c>
      <c r="AK53" s="140">
        <f t="shared" si="20"/>
        <v>0.8</v>
      </c>
      <c r="AL53" s="140">
        <f t="shared" si="21"/>
        <v>0</v>
      </c>
      <c r="AM53" s="140">
        <v>0.5</v>
      </c>
      <c r="AN53" s="140">
        <v>0.4</v>
      </c>
      <c r="AO53" s="140">
        <v>0</v>
      </c>
      <c r="AP53" s="140">
        <v>1</v>
      </c>
      <c r="AQ53" s="132"/>
      <c r="AR53" s="134"/>
    </row>
    <row r="54" spans="9:44" ht="12" customHeight="1">
      <c r="I54" s="152" t="str">
        <f t="shared" si="35"/>
        <v>Industry Lighting  Wood</v>
      </c>
      <c r="J54" s="161" t="s">
        <v>207</v>
      </c>
      <c r="K54" s="160" t="str">
        <f t="shared" si="38"/>
        <v>IND-LTWODExt</v>
      </c>
      <c r="L54" s="110" t="str">
        <f t="shared" si="39"/>
        <v/>
      </c>
      <c r="O54" s="131" t="str">
        <f t="shared" si="4"/>
        <v/>
      </c>
      <c r="P54" s="131" t="str">
        <f t="shared" si="22"/>
        <v/>
      </c>
      <c r="Q54" s="123" t="str">
        <f t="shared" si="6"/>
        <v/>
      </c>
      <c r="R54" s="121" t="str">
        <f t="shared" si="23"/>
        <v/>
      </c>
      <c r="S54" s="128" t="str">
        <f t="shared" si="8"/>
        <v/>
      </c>
      <c r="T54" s="128" t="str">
        <f t="shared" si="9"/>
        <v/>
      </c>
      <c r="U54" s="128" t="str">
        <f t="shared" si="10"/>
        <v/>
      </c>
      <c r="V54" s="128" t="str">
        <f t="shared" si="11"/>
        <v/>
      </c>
      <c r="W54" s="128" t="str">
        <f t="shared" si="12"/>
        <v/>
      </c>
      <c r="X54" s="128" t="str">
        <f t="shared" si="13"/>
        <v/>
      </c>
      <c r="Y54" s="128" t="str">
        <f t="shared" si="14"/>
        <v/>
      </c>
      <c r="Z54" s="128" t="str">
        <f t="shared" si="15"/>
        <v/>
      </c>
      <c r="AA54" s="128" t="str">
        <f t="shared" si="16"/>
        <v/>
      </c>
      <c r="AB54" s="128" t="str">
        <f t="shared" si="17"/>
        <v/>
      </c>
      <c r="AC54" s="128" t="str">
        <f t="shared" si="18"/>
        <v/>
      </c>
      <c r="AD54" s="128" t="str">
        <f t="shared" si="19"/>
        <v/>
      </c>
      <c r="AG54" s="133">
        <v>0.6</v>
      </c>
      <c r="AH54" s="132">
        <v>2</v>
      </c>
      <c r="AI54" s="132">
        <v>1</v>
      </c>
      <c r="AJ54" s="140">
        <v>1</v>
      </c>
      <c r="AK54" s="140">
        <f t="shared" si="20"/>
        <v>0.8</v>
      </c>
      <c r="AL54" s="140">
        <f t="shared" si="21"/>
        <v>0</v>
      </c>
      <c r="AM54" s="140">
        <v>0.5</v>
      </c>
      <c r="AN54" s="140">
        <v>0.4</v>
      </c>
      <c r="AO54" s="140">
        <v>0</v>
      </c>
      <c r="AP54" s="140">
        <v>1</v>
      </c>
      <c r="AQ54" s="132"/>
      <c r="AR54" s="134"/>
    </row>
    <row r="55" spans="9:44" ht="12" customHeight="1">
      <c r="I55" s="152" t="str">
        <f t="shared" si="35"/>
        <v>Industry Lighting  Tidal</v>
      </c>
      <c r="J55" s="161" t="s">
        <v>207</v>
      </c>
      <c r="K55" s="160" t="str">
        <f t="shared" si="38"/>
        <v>IND-LTTIDExt</v>
      </c>
      <c r="L55" s="110" t="str">
        <f t="shared" si="39"/>
        <v/>
      </c>
      <c r="O55" s="131" t="str">
        <f t="shared" si="4"/>
        <v/>
      </c>
      <c r="P55" s="131" t="str">
        <f t="shared" si="22"/>
        <v/>
      </c>
      <c r="Q55" s="123" t="str">
        <f t="shared" si="6"/>
        <v/>
      </c>
      <c r="R55" s="121" t="str">
        <f t="shared" si="23"/>
        <v/>
      </c>
      <c r="S55" s="128" t="str">
        <f t="shared" si="8"/>
        <v/>
      </c>
      <c r="T55" s="128" t="str">
        <f t="shared" si="9"/>
        <v/>
      </c>
      <c r="U55" s="128" t="str">
        <f t="shared" si="10"/>
        <v/>
      </c>
      <c r="V55" s="128" t="str">
        <f t="shared" si="11"/>
        <v/>
      </c>
      <c r="W55" s="128" t="str">
        <f t="shared" si="12"/>
        <v/>
      </c>
      <c r="X55" s="128" t="str">
        <f t="shared" si="13"/>
        <v/>
      </c>
      <c r="Y55" s="128" t="str">
        <f t="shared" si="14"/>
        <v/>
      </c>
      <c r="Z55" s="128" t="str">
        <f t="shared" si="15"/>
        <v/>
      </c>
      <c r="AA55" s="128" t="str">
        <f t="shared" si="16"/>
        <v/>
      </c>
      <c r="AB55" s="128" t="str">
        <f t="shared" si="17"/>
        <v/>
      </c>
      <c r="AC55" s="128" t="str">
        <f t="shared" si="18"/>
        <v/>
      </c>
      <c r="AD55" s="128" t="str">
        <f t="shared" si="19"/>
        <v/>
      </c>
      <c r="AG55" s="133">
        <v>0.6</v>
      </c>
      <c r="AH55" s="132">
        <v>2</v>
      </c>
      <c r="AI55" s="132">
        <v>1</v>
      </c>
      <c r="AJ55" s="140">
        <v>1</v>
      </c>
      <c r="AK55" s="140">
        <f t="shared" si="20"/>
        <v>0.8</v>
      </c>
      <c r="AL55" s="140">
        <f t="shared" si="21"/>
        <v>0</v>
      </c>
      <c r="AM55" s="140">
        <v>0.5</v>
      </c>
      <c r="AN55" s="140">
        <v>0.4</v>
      </c>
      <c r="AO55" s="140">
        <v>0</v>
      </c>
      <c r="AP55" s="140">
        <v>1</v>
      </c>
      <c r="AQ55" s="132"/>
      <c r="AR55" s="134"/>
    </row>
    <row r="56" spans="9:44" ht="12" customHeight="1">
      <c r="I56" s="152" t="str">
        <f t="shared" si="35"/>
        <v>Industry Lighting  Electricity</v>
      </c>
      <c r="J56" s="161" t="s">
        <v>206</v>
      </c>
      <c r="K56" s="160" t="str">
        <f t="shared" si="38"/>
        <v>IND-LTELCExt</v>
      </c>
      <c r="L56" s="110" t="str">
        <f t="shared" si="39"/>
        <v>IND-LTELCExt</v>
      </c>
      <c r="O56" s="131" t="str">
        <f t="shared" si="4"/>
        <v>Industry Lighting  Electricity</v>
      </c>
      <c r="P56" s="131" t="str">
        <f t="shared" si="22"/>
        <v>IND-LTELCExt</v>
      </c>
      <c r="Q56" s="123" t="str">
        <f t="shared" si="6"/>
        <v>IND-ELC</v>
      </c>
      <c r="R56" s="121" t="str">
        <f t="shared" si="23"/>
        <v>IND-LT</v>
      </c>
      <c r="S56" s="128">
        <f t="shared" si="8"/>
        <v>0.6</v>
      </c>
      <c r="T56" s="128">
        <f t="shared" si="9"/>
        <v>2</v>
      </c>
      <c r="U56" s="128">
        <f t="shared" si="10"/>
        <v>1</v>
      </c>
      <c r="V56" s="128">
        <f t="shared" si="11"/>
        <v>1</v>
      </c>
      <c r="W56" s="128">
        <f t="shared" si="12"/>
        <v>0.8</v>
      </c>
      <c r="X56" s="128">
        <f t="shared" si="13"/>
        <v>0</v>
      </c>
      <c r="Y56" s="128">
        <f t="shared" si="14"/>
        <v>0.5</v>
      </c>
      <c r="Z56" s="128">
        <f t="shared" si="15"/>
        <v>0.4</v>
      </c>
      <c r="AA56" s="128">
        <f t="shared" si="16"/>
        <v>0</v>
      </c>
      <c r="AB56" s="128">
        <f t="shared" si="17"/>
        <v>1</v>
      </c>
      <c r="AC56" s="128">
        <f t="shared" si="18"/>
        <v>0</v>
      </c>
      <c r="AD56" s="128">
        <f t="shared" si="19"/>
        <v>0</v>
      </c>
      <c r="AG56" s="133">
        <v>0.6</v>
      </c>
      <c r="AH56" s="132">
        <v>2</v>
      </c>
      <c r="AI56" s="132">
        <v>1</v>
      </c>
      <c r="AJ56" s="140">
        <v>1</v>
      </c>
      <c r="AK56" s="140">
        <f t="shared" si="20"/>
        <v>0.8</v>
      </c>
      <c r="AL56" s="140">
        <f t="shared" si="21"/>
        <v>0</v>
      </c>
      <c r="AM56" s="140">
        <v>0.5</v>
      </c>
      <c r="AN56" s="140">
        <v>0.4</v>
      </c>
      <c r="AO56" s="140">
        <v>0</v>
      </c>
      <c r="AP56" s="140">
        <v>1</v>
      </c>
      <c r="AQ56" s="132"/>
      <c r="AR56" s="134"/>
    </row>
    <row r="57" spans="9:44" ht="12" customHeight="1">
      <c r="I57" s="151" t="str">
        <f t="shared" ref="I57:I65" si="40">$C$5&amp;" "&amp;$E$9&amp;" "&amp;RIGHT(G5,LEN(G5)-FIND(" ",G5))</f>
        <v>Industry Air conditioning Coal</v>
      </c>
      <c r="J57" s="156" t="s">
        <v>207</v>
      </c>
      <c r="K57" s="159" t="str">
        <f t="shared" ref="K57:K66" si="41">$D$5&amp;$F$9&amp;RIGHT(H5,3)&amp;$B$5</f>
        <v>IND-ACCOAExt</v>
      </c>
      <c r="L57" s="110" t="str">
        <f t="shared" si="39"/>
        <v/>
      </c>
      <c r="O57" s="131" t="str">
        <f t="shared" si="4"/>
        <v/>
      </c>
      <c r="P57" s="131" t="str">
        <f t="shared" si="22"/>
        <v/>
      </c>
      <c r="Q57" s="123" t="str">
        <f t="shared" si="6"/>
        <v/>
      </c>
      <c r="R57" s="121" t="str">
        <f t="shared" si="23"/>
        <v/>
      </c>
      <c r="S57" s="128" t="str">
        <f t="shared" si="8"/>
        <v/>
      </c>
      <c r="T57" s="128" t="str">
        <f t="shared" si="9"/>
        <v/>
      </c>
      <c r="U57" s="128" t="str">
        <f t="shared" si="10"/>
        <v/>
      </c>
      <c r="V57" s="128" t="str">
        <f t="shared" si="11"/>
        <v/>
      </c>
      <c r="W57" s="128" t="str">
        <f t="shared" si="12"/>
        <v/>
      </c>
      <c r="X57" s="128" t="str">
        <f t="shared" si="13"/>
        <v/>
      </c>
      <c r="Y57" s="128" t="str">
        <f t="shared" si="14"/>
        <v/>
      </c>
      <c r="Z57" s="128" t="str">
        <f t="shared" si="15"/>
        <v/>
      </c>
      <c r="AA57" s="128" t="str">
        <f t="shared" si="16"/>
        <v/>
      </c>
      <c r="AB57" s="128" t="str">
        <f t="shared" si="17"/>
        <v/>
      </c>
      <c r="AC57" s="128" t="str">
        <f t="shared" si="18"/>
        <v/>
      </c>
      <c r="AD57" s="128" t="str">
        <f t="shared" si="19"/>
        <v/>
      </c>
      <c r="AG57" s="133">
        <v>0.6</v>
      </c>
      <c r="AH57" s="132">
        <v>2</v>
      </c>
      <c r="AI57" s="132">
        <v>1</v>
      </c>
      <c r="AJ57" s="140">
        <v>1</v>
      </c>
      <c r="AK57" s="140">
        <f t="shared" si="20"/>
        <v>0.8</v>
      </c>
      <c r="AL57" s="140">
        <f t="shared" si="21"/>
        <v>0</v>
      </c>
      <c r="AM57" s="140">
        <v>0.5</v>
      </c>
      <c r="AN57" s="140">
        <v>0.4</v>
      </c>
      <c r="AO57" s="140">
        <v>0</v>
      </c>
      <c r="AP57" s="140">
        <v>1</v>
      </c>
      <c r="AQ57" s="132"/>
      <c r="AR57" s="134"/>
    </row>
    <row r="58" spans="9:44" ht="12" customHeight="1">
      <c r="I58" s="152" t="str">
        <f t="shared" si="40"/>
        <v>Industry Air conditioning Lignite</v>
      </c>
      <c r="J58" s="157" t="s">
        <v>207</v>
      </c>
      <c r="K58" s="160" t="str">
        <f t="shared" si="41"/>
        <v>IND-ACCOLExt</v>
      </c>
      <c r="L58" s="110" t="str">
        <f t="shared" ref="L58:L66" si="42">IF(J58="Yes",K58,"")</f>
        <v/>
      </c>
      <c r="O58" s="131" t="str">
        <f t="shared" si="4"/>
        <v/>
      </c>
      <c r="P58" s="131" t="str">
        <f t="shared" si="22"/>
        <v/>
      </c>
      <c r="Q58" s="123" t="str">
        <f t="shared" si="6"/>
        <v/>
      </c>
      <c r="R58" s="121" t="str">
        <f t="shared" si="23"/>
        <v/>
      </c>
      <c r="S58" s="128" t="str">
        <f t="shared" si="8"/>
        <v/>
      </c>
      <c r="T58" s="128" t="str">
        <f t="shared" si="9"/>
        <v/>
      </c>
      <c r="U58" s="128" t="str">
        <f t="shared" si="10"/>
        <v/>
      </c>
      <c r="V58" s="128" t="str">
        <f t="shared" si="11"/>
        <v/>
      </c>
      <c r="W58" s="128" t="str">
        <f t="shared" si="12"/>
        <v/>
      </c>
      <c r="X58" s="128" t="str">
        <f t="shared" si="13"/>
        <v/>
      </c>
      <c r="Y58" s="128" t="str">
        <f t="shared" si="14"/>
        <v/>
      </c>
      <c r="Z58" s="128" t="str">
        <f t="shared" si="15"/>
        <v/>
      </c>
      <c r="AA58" s="128" t="str">
        <f t="shared" si="16"/>
        <v/>
      </c>
      <c r="AB58" s="128" t="str">
        <f t="shared" si="17"/>
        <v/>
      </c>
      <c r="AC58" s="128" t="str">
        <f t="shared" si="18"/>
        <v/>
      </c>
      <c r="AD58" s="128" t="str">
        <f t="shared" si="19"/>
        <v/>
      </c>
      <c r="AG58" s="133">
        <v>0.6</v>
      </c>
      <c r="AH58" s="132">
        <v>2</v>
      </c>
      <c r="AI58" s="132">
        <v>1</v>
      </c>
      <c r="AJ58" s="140">
        <v>1</v>
      </c>
      <c r="AK58" s="140">
        <f t="shared" si="20"/>
        <v>0.8</v>
      </c>
      <c r="AL58" s="140">
        <f t="shared" si="21"/>
        <v>0</v>
      </c>
      <c r="AM58" s="140">
        <v>0.5</v>
      </c>
      <c r="AN58" s="140">
        <v>0.4</v>
      </c>
      <c r="AO58" s="140">
        <v>0</v>
      </c>
      <c r="AP58" s="140">
        <v>1</v>
      </c>
      <c r="AQ58" s="132"/>
      <c r="AR58" s="134"/>
    </row>
    <row r="59" spans="9:44" ht="12" customHeight="1">
      <c r="I59" s="152" t="str">
        <f t="shared" si="40"/>
        <v>Industry Air conditioning Crude oil</v>
      </c>
      <c r="J59" s="157" t="s">
        <v>207</v>
      </c>
      <c r="K59" s="160" t="str">
        <f t="shared" si="41"/>
        <v>IND-ACOILExt</v>
      </c>
      <c r="L59" s="110" t="str">
        <f t="shared" si="42"/>
        <v/>
      </c>
      <c r="O59" s="131" t="str">
        <f t="shared" si="4"/>
        <v/>
      </c>
      <c r="P59" s="131" t="str">
        <f t="shared" si="22"/>
        <v/>
      </c>
      <c r="Q59" s="123" t="str">
        <f t="shared" si="6"/>
        <v/>
      </c>
      <c r="R59" s="121" t="str">
        <f t="shared" si="23"/>
        <v/>
      </c>
      <c r="S59" s="128" t="str">
        <f t="shared" si="8"/>
        <v/>
      </c>
      <c r="T59" s="128" t="str">
        <f t="shared" si="9"/>
        <v/>
      </c>
      <c r="U59" s="128" t="str">
        <f t="shared" si="10"/>
        <v/>
      </c>
      <c r="V59" s="128" t="str">
        <f t="shared" si="11"/>
        <v/>
      </c>
      <c r="W59" s="128" t="str">
        <f t="shared" si="12"/>
        <v/>
      </c>
      <c r="X59" s="128" t="str">
        <f t="shared" si="13"/>
        <v/>
      </c>
      <c r="Y59" s="128" t="str">
        <f t="shared" si="14"/>
        <v/>
      </c>
      <c r="Z59" s="128" t="str">
        <f t="shared" si="15"/>
        <v/>
      </c>
      <c r="AA59" s="128" t="str">
        <f t="shared" si="16"/>
        <v/>
      </c>
      <c r="AB59" s="128" t="str">
        <f t="shared" si="17"/>
        <v/>
      </c>
      <c r="AC59" s="128" t="str">
        <f t="shared" si="18"/>
        <v/>
      </c>
      <c r="AD59" s="128" t="str">
        <f t="shared" si="19"/>
        <v/>
      </c>
      <c r="AG59" s="133">
        <v>0.6</v>
      </c>
      <c r="AH59" s="132">
        <v>2</v>
      </c>
      <c r="AI59" s="132">
        <v>1</v>
      </c>
      <c r="AJ59" s="140">
        <v>1</v>
      </c>
      <c r="AK59" s="140">
        <f t="shared" si="20"/>
        <v>0.8</v>
      </c>
      <c r="AL59" s="140">
        <f t="shared" si="21"/>
        <v>0</v>
      </c>
      <c r="AM59" s="140">
        <v>0.5</v>
      </c>
      <c r="AN59" s="140">
        <v>0.4</v>
      </c>
      <c r="AO59" s="140">
        <v>0</v>
      </c>
      <c r="AP59" s="140">
        <v>1</v>
      </c>
      <c r="AQ59" s="132"/>
      <c r="AR59" s="134"/>
    </row>
    <row r="60" spans="9:44" ht="12" customHeight="1">
      <c r="I60" s="152" t="str">
        <f t="shared" si="40"/>
        <v>Industry Air conditioning Natural Gas</v>
      </c>
      <c r="J60" s="157" t="s">
        <v>207</v>
      </c>
      <c r="K60" s="160" t="str">
        <f t="shared" si="41"/>
        <v>IND-ACNGAExt</v>
      </c>
      <c r="L60" s="110" t="str">
        <f t="shared" si="42"/>
        <v/>
      </c>
      <c r="O60" s="131" t="str">
        <f t="shared" si="4"/>
        <v/>
      </c>
      <c r="P60" s="131" t="str">
        <f t="shared" si="22"/>
        <v/>
      </c>
      <c r="Q60" s="123" t="str">
        <f t="shared" si="6"/>
        <v/>
      </c>
      <c r="R60" s="121" t="str">
        <f t="shared" si="23"/>
        <v/>
      </c>
      <c r="S60" s="128" t="str">
        <f t="shared" si="8"/>
        <v/>
      </c>
      <c r="T60" s="128" t="str">
        <f t="shared" si="9"/>
        <v/>
      </c>
      <c r="U60" s="128" t="str">
        <f t="shared" si="10"/>
        <v/>
      </c>
      <c r="V60" s="128" t="str">
        <f t="shared" si="11"/>
        <v/>
      </c>
      <c r="W60" s="128" t="str">
        <f t="shared" si="12"/>
        <v/>
      </c>
      <c r="X60" s="128" t="str">
        <f t="shared" si="13"/>
        <v/>
      </c>
      <c r="Y60" s="128" t="str">
        <f t="shared" si="14"/>
        <v/>
      </c>
      <c r="Z60" s="128" t="str">
        <f t="shared" si="15"/>
        <v/>
      </c>
      <c r="AA60" s="128" t="str">
        <f t="shared" si="16"/>
        <v/>
      </c>
      <c r="AB60" s="128" t="str">
        <f t="shared" si="17"/>
        <v/>
      </c>
      <c r="AC60" s="128" t="str">
        <f t="shared" si="18"/>
        <v/>
      </c>
      <c r="AD60" s="128" t="str">
        <f t="shared" si="19"/>
        <v/>
      </c>
      <c r="AG60" s="133">
        <v>0.6</v>
      </c>
      <c r="AH60" s="132">
        <v>2</v>
      </c>
      <c r="AI60" s="132">
        <v>1</v>
      </c>
      <c r="AJ60" s="140">
        <v>1</v>
      </c>
      <c r="AK60" s="140">
        <f t="shared" si="20"/>
        <v>0.8</v>
      </c>
      <c r="AL60" s="140">
        <f t="shared" si="21"/>
        <v>0</v>
      </c>
      <c r="AM60" s="140">
        <v>0.5</v>
      </c>
      <c r="AN60" s="140">
        <v>0.4</v>
      </c>
      <c r="AO60" s="140">
        <v>0</v>
      </c>
      <c r="AP60" s="140">
        <v>1</v>
      </c>
      <c r="AQ60" s="132"/>
      <c r="AR60" s="134"/>
    </row>
    <row r="61" spans="9:44" ht="12" customHeight="1">
      <c r="I61" s="152" t="str">
        <f t="shared" si="40"/>
        <v>Industry Air conditioning Hydro</v>
      </c>
      <c r="J61" s="157" t="s">
        <v>207</v>
      </c>
      <c r="K61" s="160" t="str">
        <f t="shared" si="41"/>
        <v>IND-ACHYDExt</v>
      </c>
      <c r="L61" s="110" t="str">
        <f t="shared" si="42"/>
        <v/>
      </c>
      <c r="O61" s="131" t="str">
        <f t="shared" si="4"/>
        <v/>
      </c>
      <c r="P61" s="131" t="str">
        <f t="shared" si="22"/>
        <v/>
      </c>
      <c r="Q61" s="123" t="str">
        <f t="shared" si="6"/>
        <v/>
      </c>
      <c r="R61" s="121" t="str">
        <f t="shared" si="23"/>
        <v/>
      </c>
      <c r="S61" s="128" t="str">
        <f t="shared" si="8"/>
        <v/>
      </c>
      <c r="T61" s="128" t="str">
        <f t="shared" si="9"/>
        <v/>
      </c>
      <c r="U61" s="128" t="str">
        <f t="shared" si="10"/>
        <v/>
      </c>
      <c r="V61" s="128" t="str">
        <f t="shared" si="11"/>
        <v/>
      </c>
      <c r="W61" s="128" t="str">
        <f t="shared" si="12"/>
        <v/>
      </c>
      <c r="X61" s="128" t="str">
        <f t="shared" si="13"/>
        <v/>
      </c>
      <c r="Y61" s="128" t="str">
        <f t="shared" si="14"/>
        <v/>
      </c>
      <c r="Z61" s="128" t="str">
        <f t="shared" si="15"/>
        <v/>
      </c>
      <c r="AA61" s="128" t="str">
        <f t="shared" si="16"/>
        <v/>
      </c>
      <c r="AB61" s="128" t="str">
        <f t="shared" si="17"/>
        <v/>
      </c>
      <c r="AC61" s="128" t="str">
        <f t="shared" si="18"/>
        <v/>
      </c>
      <c r="AD61" s="128" t="str">
        <f t="shared" si="19"/>
        <v/>
      </c>
      <c r="AG61" s="133">
        <v>0.6</v>
      </c>
      <c r="AH61" s="132">
        <v>2</v>
      </c>
      <c r="AI61" s="132">
        <v>1</v>
      </c>
      <c r="AJ61" s="140">
        <v>1</v>
      </c>
      <c r="AK61" s="140">
        <f t="shared" si="20"/>
        <v>0.8</v>
      </c>
      <c r="AL61" s="140">
        <f t="shared" si="21"/>
        <v>0</v>
      </c>
      <c r="AM61" s="140">
        <v>0.5</v>
      </c>
      <c r="AN61" s="140">
        <v>0.4</v>
      </c>
      <c r="AO61" s="140">
        <v>0</v>
      </c>
      <c r="AP61" s="140">
        <v>1</v>
      </c>
      <c r="AQ61" s="132"/>
      <c r="AR61" s="134"/>
    </row>
    <row r="62" spans="9:44" ht="12" customHeight="1">
      <c r="I62" s="152" t="str">
        <f t="shared" si="40"/>
        <v>Industry Air conditioning Geothermal</v>
      </c>
      <c r="J62" s="157" t="s">
        <v>207</v>
      </c>
      <c r="K62" s="160" t="str">
        <f t="shared" si="41"/>
        <v>IND-ACGEOExt</v>
      </c>
      <c r="L62" s="110" t="str">
        <f t="shared" si="42"/>
        <v/>
      </c>
      <c r="O62" s="131" t="str">
        <f t="shared" si="4"/>
        <v/>
      </c>
      <c r="P62" s="131" t="str">
        <f t="shared" si="22"/>
        <v/>
      </c>
      <c r="Q62" s="123" t="str">
        <f t="shared" si="6"/>
        <v/>
      </c>
      <c r="R62" s="121" t="str">
        <f t="shared" si="23"/>
        <v/>
      </c>
      <c r="S62" s="128" t="str">
        <f t="shared" si="8"/>
        <v/>
      </c>
      <c r="T62" s="128" t="str">
        <f t="shared" si="9"/>
        <v/>
      </c>
      <c r="U62" s="128" t="str">
        <f t="shared" si="10"/>
        <v/>
      </c>
      <c r="V62" s="128" t="str">
        <f t="shared" si="11"/>
        <v/>
      </c>
      <c r="W62" s="128" t="str">
        <f t="shared" si="12"/>
        <v/>
      </c>
      <c r="X62" s="128" t="str">
        <f t="shared" si="13"/>
        <v/>
      </c>
      <c r="Y62" s="128" t="str">
        <f t="shared" si="14"/>
        <v/>
      </c>
      <c r="Z62" s="128" t="str">
        <f t="shared" si="15"/>
        <v/>
      </c>
      <c r="AA62" s="128" t="str">
        <f t="shared" si="16"/>
        <v/>
      </c>
      <c r="AB62" s="128" t="str">
        <f t="shared" si="17"/>
        <v/>
      </c>
      <c r="AC62" s="128" t="str">
        <f t="shared" si="18"/>
        <v/>
      </c>
      <c r="AD62" s="128" t="str">
        <f t="shared" si="19"/>
        <v/>
      </c>
      <c r="AG62" s="133">
        <v>0.6</v>
      </c>
      <c r="AH62" s="132">
        <v>2</v>
      </c>
      <c r="AI62" s="132">
        <v>1</v>
      </c>
      <c r="AJ62" s="140">
        <v>1</v>
      </c>
      <c r="AK62" s="140">
        <f t="shared" si="20"/>
        <v>0.8</v>
      </c>
      <c r="AL62" s="140">
        <f t="shared" si="21"/>
        <v>0</v>
      </c>
      <c r="AM62" s="140">
        <v>0.5</v>
      </c>
      <c r="AN62" s="140">
        <v>0.4</v>
      </c>
      <c r="AO62" s="140">
        <v>0</v>
      </c>
      <c r="AP62" s="140">
        <v>1</v>
      </c>
      <c r="AQ62" s="132"/>
      <c r="AR62" s="134"/>
    </row>
    <row r="63" spans="9:44" ht="12" customHeight="1">
      <c r="I63" s="152" t="str">
        <f t="shared" si="40"/>
        <v>Industry Air conditioning Solar</v>
      </c>
      <c r="J63" s="157" t="s">
        <v>207</v>
      </c>
      <c r="K63" s="160" t="str">
        <f t="shared" si="41"/>
        <v>IND-ACSOLExt</v>
      </c>
      <c r="L63" s="110" t="str">
        <f t="shared" si="42"/>
        <v/>
      </c>
      <c r="O63" s="131" t="str">
        <f t="shared" si="4"/>
        <v/>
      </c>
      <c r="P63" s="131" t="str">
        <f t="shared" si="22"/>
        <v/>
      </c>
      <c r="Q63" s="123" t="str">
        <f t="shared" si="6"/>
        <v/>
      </c>
      <c r="R63" s="121" t="str">
        <f t="shared" si="23"/>
        <v/>
      </c>
      <c r="S63" s="128" t="str">
        <f t="shared" si="8"/>
        <v/>
      </c>
      <c r="T63" s="128" t="str">
        <f t="shared" si="9"/>
        <v/>
      </c>
      <c r="U63" s="128" t="str">
        <f t="shared" si="10"/>
        <v/>
      </c>
      <c r="V63" s="128" t="str">
        <f t="shared" si="11"/>
        <v/>
      </c>
      <c r="W63" s="128" t="str">
        <f t="shared" si="12"/>
        <v/>
      </c>
      <c r="X63" s="128" t="str">
        <f t="shared" si="13"/>
        <v/>
      </c>
      <c r="Y63" s="128" t="str">
        <f t="shared" si="14"/>
        <v/>
      </c>
      <c r="Z63" s="128" t="str">
        <f t="shared" si="15"/>
        <v/>
      </c>
      <c r="AA63" s="128" t="str">
        <f t="shared" si="16"/>
        <v/>
      </c>
      <c r="AB63" s="128" t="str">
        <f t="shared" si="17"/>
        <v/>
      </c>
      <c r="AC63" s="128" t="str">
        <f t="shared" si="18"/>
        <v/>
      </c>
      <c r="AD63" s="128" t="str">
        <f t="shared" si="19"/>
        <v/>
      </c>
      <c r="AG63" s="133">
        <v>0.6</v>
      </c>
      <c r="AH63" s="132">
        <v>2</v>
      </c>
      <c r="AI63" s="132">
        <v>1</v>
      </c>
      <c r="AJ63" s="140">
        <v>1</v>
      </c>
      <c r="AK63" s="140">
        <f t="shared" si="20"/>
        <v>0.8</v>
      </c>
      <c r="AL63" s="140">
        <f t="shared" si="21"/>
        <v>0</v>
      </c>
      <c r="AM63" s="140">
        <v>0.5</v>
      </c>
      <c r="AN63" s="140">
        <v>0.4</v>
      </c>
      <c r="AO63" s="140">
        <v>0</v>
      </c>
      <c r="AP63" s="140">
        <v>1</v>
      </c>
      <c r="AQ63" s="132"/>
      <c r="AR63" s="134"/>
    </row>
    <row r="64" spans="9:44" ht="12" customHeight="1">
      <c r="I64" s="152" t="str">
        <f t="shared" si="40"/>
        <v>Industry Air conditioning Wind</v>
      </c>
      <c r="J64" s="157" t="s">
        <v>207</v>
      </c>
      <c r="K64" s="160" t="str">
        <f t="shared" si="41"/>
        <v>IND-ACWINExt</v>
      </c>
      <c r="L64" s="110" t="str">
        <f t="shared" si="42"/>
        <v/>
      </c>
      <c r="O64" s="131" t="str">
        <f t="shared" si="4"/>
        <v/>
      </c>
      <c r="P64" s="131" t="str">
        <f t="shared" si="22"/>
        <v/>
      </c>
      <c r="Q64" s="123" t="str">
        <f t="shared" si="6"/>
        <v/>
      </c>
      <c r="R64" s="121" t="str">
        <f t="shared" si="23"/>
        <v/>
      </c>
      <c r="S64" s="128" t="str">
        <f t="shared" si="8"/>
        <v/>
      </c>
      <c r="T64" s="128" t="str">
        <f t="shared" si="9"/>
        <v/>
      </c>
      <c r="U64" s="128" t="str">
        <f t="shared" si="10"/>
        <v/>
      </c>
      <c r="V64" s="128" t="str">
        <f t="shared" si="11"/>
        <v/>
      </c>
      <c r="W64" s="128" t="str">
        <f t="shared" si="12"/>
        <v/>
      </c>
      <c r="X64" s="128" t="str">
        <f t="shared" si="13"/>
        <v/>
      </c>
      <c r="Y64" s="128" t="str">
        <f t="shared" si="14"/>
        <v/>
      </c>
      <c r="Z64" s="128" t="str">
        <f t="shared" si="15"/>
        <v/>
      </c>
      <c r="AA64" s="128" t="str">
        <f t="shared" si="16"/>
        <v/>
      </c>
      <c r="AB64" s="128" t="str">
        <f t="shared" si="17"/>
        <v/>
      </c>
      <c r="AC64" s="128" t="str">
        <f t="shared" si="18"/>
        <v/>
      </c>
      <c r="AD64" s="128" t="str">
        <f t="shared" si="19"/>
        <v/>
      </c>
      <c r="AG64" s="133">
        <v>0.6</v>
      </c>
      <c r="AH64" s="132">
        <v>2</v>
      </c>
      <c r="AI64" s="132">
        <v>1</v>
      </c>
      <c r="AJ64" s="140">
        <v>1</v>
      </c>
      <c r="AK64" s="140">
        <f t="shared" si="20"/>
        <v>0.8</v>
      </c>
      <c r="AL64" s="140">
        <f t="shared" si="21"/>
        <v>0</v>
      </c>
      <c r="AM64" s="140">
        <v>0.5</v>
      </c>
      <c r="AN64" s="140">
        <v>0.4</v>
      </c>
      <c r="AO64" s="140">
        <v>0</v>
      </c>
      <c r="AP64" s="140">
        <v>1</v>
      </c>
      <c r="AQ64" s="132"/>
      <c r="AR64" s="134"/>
    </row>
    <row r="65" spans="9:44" ht="12" customHeight="1">
      <c r="I65" s="152" t="str">
        <f t="shared" si="40"/>
        <v>Industry Air conditioning Bio Liquids</v>
      </c>
      <c r="J65" s="157" t="s">
        <v>207</v>
      </c>
      <c r="K65" s="160" t="str">
        <f t="shared" si="41"/>
        <v>IND-ACBILExt</v>
      </c>
      <c r="L65" s="110" t="str">
        <f t="shared" si="42"/>
        <v/>
      </c>
      <c r="O65" s="131" t="str">
        <f t="shared" si="4"/>
        <v/>
      </c>
      <c r="P65" s="131" t="str">
        <f t="shared" si="22"/>
        <v/>
      </c>
      <c r="Q65" s="123" t="str">
        <f t="shared" si="6"/>
        <v/>
      </c>
      <c r="R65" s="121" t="str">
        <f t="shared" si="23"/>
        <v/>
      </c>
      <c r="S65" s="128" t="str">
        <f t="shared" si="8"/>
        <v/>
      </c>
      <c r="T65" s="128" t="str">
        <f t="shared" si="9"/>
        <v/>
      </c>
      <c r="U65" s="128" t="str">
        <f t="shared" si="10"/>
        <v/>
      </c>
      <c r="V65" s="128" t="str">
        <f t="shared" si="11"/>
        <v/>
      </c>
      <c r="W65" s="128" t="str">
        <f t="shared" si="12"/>
        <v/>
      </c>
      <c r="X65" s="128" t="str">
        <f t="shared" si="13"/>
        <v/>
      </c>
      <c r="Y65" s="128" t="str">
        <f t="shared" si="14"/>
        <v/>
      </c>
      <c r="Z65" s="128" t="str">
        <f t="shared" si="15"/>
        <v/>
      </c>
      <c r="AA65" s="128" t="str">
        <f t="shared" si="16"/>
        <v/>
      </c>
      <c r="AB65" s="128" t="str">
        <f t="shared" si="17"/>
        <v/>
      </c>
      <c r="AC65" s="128" t="str">
        <f t="shared" si="18"/>
        <v/>
      </c>
      <c r="AD65" s="128" t="str">
        <f t="shared" si="19"/>
        <v/>
      </c>
      <c r="AG65" s="133">
        <v>0.6</v>
      </c>
      <c r="AH65" s="132">
        <v>2</v>
      </c>
      <c r="AI65" s="132">
        <v>1</v>
      </c>
      <c r="AJ65" s="140">
        <v>1</v>
      </c>
      <c r="AK65" s="140">
        <f t="shared" si="20"/>
        <v>0.8</v>
      </c>
      <c r="AL65" s="140">
        <f t="shared" si="21"/>
        <v>0</v>
      </c>
      <c r="AM65" s="140">
        <v>0.5</v>
      </c>
      <c r="AN65" s="140">
        <v>0.4</v>
      </c>
      <c r="AO65" s="140">
        <v>0</v>
      </c>
      <c r="AP65" s="140">
        <v>1</v>
      </c>
      <c r="AQ65" s="132"/>
      <c r="AR65" s="134"/>
    </row>
    <row r="66" spans="9:44" ht="12" customHeight="1">
      <c r="I66" s="152" t="str">
        <f t="shared" ref="I66:I69" si="43">$C$5&amp;" "&amp;$E$9&amp;" "&amp;RIGHT(G14,LEN(G14)-FIND(" ",G14))</f>
        <v>Industry Air conditioning Biogas</v>
      </c>
      <c r="J66" s="157" t="s">
        <v>207</v>
      </c>
      <c r="K66" s="160" t="str">
        <f t="shared" si="41"/>
        <v>IND-ACBIGExt</v>
      </c>
      <c r="L66" s="110" t="str">
        <f t="shared" si="42"/>
        <v/>
      </c>
      <c r="O66" s="131" t="str">
        <f t="shared" si="4"/>
        <v/>
      </c>
      <c r="P66" s="131" t="str">
        <f t="shared" si="22"/>
        <v/>
      </c>
      <c r="Q66" s="123" t="str">
        <f t="shared" si="6"/>
        <v/>
      </c>
      <c r="R66" s="121" t="str">
        <f t="shared" si="23"/>
        <v/>
      </c>
      <c r="S66" s="128" t="str">
        <f t="shared" si="8"/>
        <v/>
      </c>
      <c r="T66" s="128" t="str">
        <f t="shared" si="9"/>
        <v/>
      </c>
      <c r="U66" s="128" t="str">
        <f t="shared" si="10"/>
        <v/>
      </c>
      <c r="V66" s="128" t="str">
        <f t="shared" si="11"/>
        <v/>
      </c>
      <c r="W66" s="128" t="str">
        <f t="shared" si="12"/>
        <v/>
      </c>
      <c r="X66" s="128" t="str">
        <f t="shared" si="13"/>
        <v/>
      </c>
      <c r="Y66" s="128" t="str">
        <f t="shared" si="14"/>
        <v/>
      </c>
      <c r="Z66" s="128" t="str">
        <f t="shared" si="15"/>
        <v/>
      </c>
      <c r="AA66" s="128" t="str">
        <f t="shared" si="16"/>
        <v/>
      </c>
      <c r="AB66" s="128" t="str">
        <f t="shared" si="17"/>
        <v/>
      </c>
      <c r="AC66" s="128" t="str">
        <f t="shared" si="18"/>
        <v/>
      </c>
      <c r="AD66" s="128" t="str">
        <f t="shared" si="19"/>
        <v/>
      </c>
      <c r="AG66" s="133">
        <v>0.6</v>
      </c>
      <c r="AH66" s="132">
        <v>2</v>
      </c>
      <c r="AI66" s="132">
        <v>1</v>
      </c>
      <c r="AJ66" s="140">
        <v>1</v>
      </c>
      <c r="AK66" s="140">
        <f t="shared" si="20"/>
        <v>0.8</v>
      </c>
      <c r="AL66" s="140">
        <f t="shared" si="21"/>
        <v>0</v>
      </c>
      <c r="AM66" s="140">
        <v>0.5</v>
      </c>
      <c r="AN66" s="140">
        <v>0.4</v>
      </c>
      <c r="AO66" s="140">
        <v>0</v>
      </c>
      <c r="AP66" s="140">
        <v>1</v>
      </c>
      <c r="AQ66" s="132"/>
      <c r="AR66" s="134"/>
    </row>
    <row r="67" spans="9:44" ht="12" customHeight="1">
      <c r="I67" s="152" t="str">
        <f t="shared" si="43"/>
        <v>Industry Air conditioning Wood</v>
      </c>
      <c r="J67" s="157" t="s">
        <v>207</v>
      </c>
      <c r="K67" s="160" t="str">
        <f t="shared" ref="K67:K69" si="44">$D$5&amp;$F$9&amp;RIGHT(H15,3)&amp;$B$5</f>
        <v>IND-ACWODExt</v>
      </c>
      <c r="L67" s="110" t="str">
        <f t="shared" ref="L67:L73" si="45">IF(J67="Yes",K67,"")</f>
        <v/>
      </c>
      <c r="O67" s="131" t="str">
        <f t="shared" si="4"/>
        <v/>
      </c>
      <c r="P67" s="131" t="str">
        <f t="shared" si="22"/>
        <v/>
      </c>
      <c r="Q67" s="123" t="str">
        <f t="shared" si="6"/>
        <v/>
      </c>
      <c r="R67" s="121" t="str">
        <f t="shared" si="23"/>
        <v/>
      </c>
      <c r="S67" s="128" t="str">
        <f t="shared" si="8"/>
        <v/>
      </c>
      <c r="T67" s="128" t="str">
        <f t="shared" si="9"/>
        <v/>
      </c>
      <c r="U67" s="128" t="str">
        <f t="shared" si="10"/>
        <v/>
      </c>
      <c r="V67" s="128" t="str">
        <f t="shared" si="11"/>
        <v/>
      </c>
      <c r="W67" s="128" t="str">
        <f t="shared" si="12"/>
        <v/>
      </c>
      <c r="X67" s="128" t="str">
        <f t="shared" si="13"/>
        <v/>
      </c>
      <c r="Y67" s="128" t="str">
        <f t="shared" si="14"/>
        <v/>
      </c>
      <c r="Z67" s="128" t="str">
        <f t="shared" si="15"/>
        <v/>
      </c>
      <c r="AA67" s="128" t="str">
        <f t="shared" si="16"/>
        <v/>
      </c>
      <c r="AB67" s="128" t="str">
        <f t="shared" si="17"/>
        <v/>
      </c>
      <c r="AC67" s="128" t="str">
        <f t="shared" si="18"/>
        <v/>
      </c>
      <c r="AD67" s="128" t="str">
        <f t="shared" si="19"/>
        <v/>
      </c>
      <c r="AG67" s="133">
        <v>0.6</v>
      </c>
      <c r="AH67" s="132">
        <v>2</v>
      </c>
      <c r="AI67" s="132">
        <v>1</v>
      </c>
      <c r="AJ67" s="140">
        <v>1</v>
      </c>
      <c r="AK67" s="140">
        <f t="shared" si="20"/>
        <v>0.8</v>
      </c>
      <c r="AL67" s="140">
        <f t="shared" si="21"/>
        <v>0</v>
      </c>
      <c r="AM67" s="140">
        <v>0.5</v>
      </c>
      <c r="AN67" s="140">
        <v>0.4</v>
      </c>
      <c r="AO67" s="140">
        <v>0</v>
      </c>
      <c r="AP67" s="140">
        <v>1</v>
      </c>
      <c r="AQ67" s="132"/>
      <c r="AR67" s="134"/>
    </row>
    <row r="68" spans="9:44" ht="12" customHeight="1">
      <c r="I68" s="152" t="str">
        <f t="shared" si="43"/>
        <v>Industry Air conditioning Tidal</v>
      </c>
      <c r="J68" s="157" t="s">
        <v>207</v>
      </c>
      <c r="K68" s="160" t="str">
        <f t="shared" si="44"/>
        <v>IND-ACTIDExt</v>
      </c>
      <c r="L68" s="110" t="str">
        <f t="shared" si="45"/>
        <v/>
      </c>
      <c r="O68" s="131" t="str">
        <f t="shared" si="4"/>
        <v/>
      </c>
      <c r="P68" s="131" t="str">
        <f t="shared" si="22"/>
        <v/>
      </c>
      <c r="Q68" s="123" t="str">
        <f t="shared" si="6"/>
        <v/>
      </c>
      <c r="R68" s="121" t="str">
        <f t="shared" si="23"/>
        <v/>
      </c>
      <c r="S68" s="128" t="str">
        <f t="shared" si="8"/>
        <v/>
      </c>
      <c r="T68" s="128" t="str">
        <f t="shared" si="9"/>
        <v/>
      </c>
      <c r="U68" s="128" t="str">
        <f t="shared" si="10"/>
        <v/>
      </c>
      <c r="V68" s="128" t="str">
        <f t="shared" si="11"/>
        <v/>
      </c>
      <c r="W68" s="128" t="str">
        <f t="shared" si="12"/>
        <v/>
      </c>
      <c r="X68" s="128" t="str">
        <f t="shared" si="13"/>
        <v/>
      </c>
      <c r="Y68" s="128" t="str">
        <f t="shared" si="14"/>
        <v/>
      </c>
      <c r="Z68" s="128" t="str">
        <f t="shared" si="15"/>
        <v/>
      </c>
      <c r="AA68" s="128" t="str">
        <f t="shared" si="16"/>
        <v/>
      </c>
      <c r="AB68" s="128" t="str">
        <f t="shared" si="17"/>
        <v/>
      </c>
      <c r="AC68" s="128" t="str">
        <f t="shared" si="18"/>
        <v/>
      </c>
      <c r="AD68" s="128" t="str">
        <f t="shared" si="19"/>
        <v/>
      </c>
      <c r="AG68" s="133">
        <v>0.6</v>
      </c>
      <c r="AH68" s="132">
        <v>2</v>
      </c>
      <c r="AI68" s="132">
        <v>1</v>
      </c>
      <c r="AJ68" s="140">
        <v>1</v>
      </c>
      <c r="AK68" s="140">
        <f t="shared" si="20"/>
        <v>0.8</v>
      </c>
      <c r="AL68" s="140">
        <f t="shared" si="21"/>
        <v>0</v>
      </c>
      <c r="AM68" s="140">
        <v>0.5</v>
      </c>
      <c r="AN68" s="140">
        <v>0.4</v>
      </c>
      <c r="AO68" s="140">
        <v>0</v>
      </c>
      <c r="AP68" s="140">
        <v>1</v>
      </c>
      <c r="AQ68" s="132"/>
      <c r="AR68" s="134"/>
    </row>
    <row r="69" spans="9:44" ht="12" customHeight="1">
      <c r="I69" s="152" t="str">
        <f t="shared" si="43"/>
        <v>Industry Air conditioning Electricity</v>
      </c>
      <c r="J69" s="158" t="s">
        <v>206</v>
      </c>
      <c r="K69" s="160" t="str">
        <f t="shared" si="44"/>
        <v>IND-ACELCExt</v>
      </c>
      <c r="L69" s="110" t="str">
        <f t="shared" si="45"/>
        <v>IND-ACELCExt</v>
      </c>
      <c r="O69" s="131" t="str">
        <f t="shared" si="4"/>
        <v>Industry Air conditioning Electricity</v>
      </c>
      <c r="P69" s="131" t="str">
        <f t="shared" si="22"/>
        <v>IND-ACELCExt</v>
      </c>
      <c r="Q69" s="123" t="str">
        <f t="shared" si="6"/>
        <v>IND-ELC</v>
      </c>
      <c r="R69" s="121" t="str">
        <f t="shared" si="23"/>
        <v>IND-AC</v>
      </c>
      <c r="S69" s="128">
        <f t="shared" si="8"/>
        <v>0.6</v>
      </c>
      <c r="T69" s="128">
        <f t="shared" si="9"/>
        <v>2</v>
      </c>
      <c r="U69" s="128">
        <f t="shared" si="10"/>
        <v>1</v>
      </c>
      <c r="V69" s="128">
        <f t="shared" si="11"/>
        <v>1</v>
      </c>
      <c r="W69" s="128">
        <f t="shared" si="12"/>
        <v>0.8</v>
      </c>
      <c r="X69" s="128">
        <f t="shared" si="13"/>
        <v>0</v>
      </c>
      <c r="Y69" s="128">
        <f t="shared" si="14"/>
        <v>0.5</v>
      </c>
      <c r="Z69" s="128">
        <f t="shared" si="15"/>
        <v>0.4</v>
      </c>
      <c r="AA69" s="128">
        <f t="shared" si="16"/>
        <v>0</v>
      </c>
      <c r="AB69" s="128">
        <f t="shared" si="17"/>
        <v>1</v>
      </c>
      <c r="AC69" s="128">
        <f t="shared" si="18"/>
        <v>0</v>
      </c>
      <c r="AD69" s="128">
        <f t="shared" si="19"/>
        <v>0</v>
      </c>
      <c r="AG69" s="133">
        <v>0.6</v>
      </c>
      <c r="AH69" s="132">
        <v>2</v>
      </c>
      <c r="AI69" s="132">
        <v>1</v>
      </c>
      <c r="AJ69" s="140">
        <v>1</v>
      </c>
      <c r="AK69" s="140">
        <f t="shared" si="20"/>
        <v>0.8</v>
      </c>
      <c r="AL69" s="140">
        <f t="shared" si="21"/>
        <v>0</v>
      </c>
      <c r="AM69" s="140">
        <v>0.5</v>
      </c>
      <c r="AN69" s="140">
        <v>0.4</v>
      </c>
      <c r="AO69" s="140">
        <v>0</v>
      </c>
      <c r="AP69" s="140">
        <v>1</v>
      </c>
      <c r="AQ69" s="132"/>
      <c r="AR69" s="134"/>
    </row>
    <row r="70" spans="9:44" ht="12" customHeight="1">
      <c r="I70" s="151" t="str">
        <f t="shared" ref="I70:I78" si="46">$C$5&amp;" "&amp;$E$10&amp;" "&amp;RIGHT(G5,LEN(G5)-FIND(" ",G5))</f>
        <v>Industry Electrical and ICT equipments Coal</v>
      </c>
      <c r="J70" s="163" t="s">
        <v>207</v>
      </c>
      <c r="K70" s="159" t="str">
        <f t="shared" ref="K70:K80" si="47">$D$5&amp;$F$10&amp;RIGHT(H5,3)&amp;$B$5</f>
        <v>IND-EQCOAExt</v>
      </c>
      <c r="L70" s="110" t="str">
        <f t="shared" si="45"/>
        <v/>
      </c>
      <c r="O70" s="131" t="str">
        <f t="shared" ref="O70:O121" si="48">IF(J70="Yes",I70,"")</f>
        <v/>
      </c>
      <c r="P70" s="131" t="str">
        <f t="shared" si="22"/>
        <v/>
      </c>
      <c r="Q70" s="123" t="str">
        <f t="shared" ref="Q70:Q121" si="49">IF(J70="yes",LEFT(P70,3)&amp;"-"&amp;MID(P70,7,3),"")</f>
        <v/>
      </c>
      <c r="R70" s="121" t="str">
        <f t="shared" si="23"/>
        <v/>
      </c>
      <c r="S70" s="128" t="str">
        <f t="shared" ref="S70:S121" si="50">IF(P70&lt;&gt;"",AG70,"")</f>
        <v/>
      </c>
      <c r="T70" s="128" t="str">
        <f t="shared" ref="T70:T121" si="51">IF(Q70&lt;&gt;"",AH70,"")</f>
        <v/>
      </c>
      <c r="U70" s="128" t="str">
        <f t="shared" ref="U70:U121" si="52">IF(R70&lt;&gt;"",AI70,"")</f>
        <v/>
      </c>
      <c r="V70" s="128" t="str">
        <f t="shared" ref="V70:V121" si="53">IF(S70&lt;&gt;"",AJ70,"")</f>
        <v/>
      </c>
      <c r="W70" s="128" t="str">
        <f t="shared" ref="W70:W121" si="54">IF(T70&lt;&gt;"",AK70,"")</f>
        <v/>
      </c>
      <c r="X70" s="128" t="str">
        <f t="shared" ref="X70:X121" si="55">IF(U70&lt;&gt;"",AL70,"")</f>
        <v/>
      </c>
      <c r="Y70" s="128" t="str">
        <f t="shared" ref="Y70:Y121" si="56">IF(V70&lt;&gt;"",AM70,"")</f>
        <v/>
      </c>
      <c r="Z70" s="128" t="str">
        <f t="shared" ref="Z70:Z121" si="57">IF(W70&lt;&gt;"",AN70,"")</f>
        <v/>
      </c>
      <c r="AA70" s="128" t="str">
        <f t="shared" ref="AA70:AA121" si="58">IF(X70&lt;&gt;"",AO70,"")</f>
        <v/>
      </c>
      <c r="AB70" s="128" t="str">
        <f t="shared" ref="AB70:AB121" si="59">IF(Y70&lt;&gt;"",AP70,"")</f>
        <v/>
      </c>
      <c r="AC70" s="128" t="str">
        <f t="shared" ref="AC70:AC121" si="60">IF(Z70&lt;&gt;"",AQ70,"")</f>
        <v/>
      </c>
      <c r="AD70" s="128" t="str">
        <f t="shared" ref="AD70:AD121" si="61">IF(AA70&lt;&gt;"",AR70,"")</f>
        <v/>
      </c>
      <c r="AG70" s="133">
        <v>0.6</v>
      </c>
      <c r="AH70" s="132">
        <v>2</v>
      </c>
      <c r="AI70" s="132">
        <v>1</v>
      </c>
      <c r="AJ70" s="140">
        <v>1</v>
      </c>
      <c r="AK70" s="140">
        <f t="shared" ref="AK70:AK121" si="62">0.8*AJ70</f>
        <v>0.8</v>
      </c>
      <c r="AL70" s="140">
        <f t="shared" ref="AL70:AL121" si="63">AJ70*0</f>
        <v>0</v>
      </c>
      <c r="AM70" s="140">
        <v>0.5</v>
      </c>
      <c r="AN70" s="140">
        <v>0.4</v>
      </c>
      <c r="AO70" s="140">
        <v>0</v>
      </c>
      <c r="AP70" s="140">
        <v>1</v>
      </c>
      <c r="AQ70" s="132"/>
      <c r="AR70" s="134"/>
    </row>
    <row r="71" spans="9:44" ht="12" customHeight="1">
      <c r="I71" s="152" t="str">
        <f t="shared" si="46"/>
        <v>Industry Electrical and ICT equipments Lignite</v>
      </c>
      <c r="J71" s="161" t="s">
        <v>207</v>
      </c>
      <c r="K71" s="160" t="str">
        <f t="shared" si="47"/>
        <v>IND-EQCOLExt</v>
      </c>
      <c r="L71" s="110" t="str">
        <f t="shared" si="45"/>
        <v/>
      </c>
      <c r="O71" s="131" t="str">
        <f t="shared" si="48"/>
        <v/>
      </c>
      <c r="P71" s="131" t="str">
        <f t="shared" si="22"/>
        <v/>
      </c>
      <c r="Q71" s="123" t="str">
        <f t="shared" si="49"/>
        <v/>
      </c>
      <c r="R71" s="121" t="str">
        <f t="shared" si="23"/>
        <v/>
      </c>
      <c r="S71" s="128" t="str">
        <f t="shared" si="50"/>
        <v/>
      </c>
      <c r="T71" s="128" t="str">
        <f t="shared" si="51"/>
        <v/>
      </c>
      <c r="U71" s="128" t="str">
        <f t="shared" si="52"/>
        <v/>
      </c>
      <c r="V71" s="128" t="str">
        <f t="shared" si="53"/>
        <v/>
      </c>
      <c r="W71" s="128" t="str">
        <f t="shared" si="54"/>
        <v/>
      </c>
      <c r="X71" s="128" t="str">
        <f t="shared" si="55"/>
        <v/>
      </c>
      <c r="Y71" s="128" t="str">
        <f t="shared" si="56"/>
        <v/>
      </c>
      <c r="Z71" s="128" t="str">
        <f t="shared" si="57"/>
        <v/>
      </c>
      <c r="AA71" s="128" t="str">
        <f t="shared" si="58"/>
        <v/>
      </c>
      <c r="AB71" s="128" t="str">
        <f t="shared" si="59"/>
        <v/>
      </c>
      <c r="AC71" s="128" t="str">
        <f t="shared" si="60"/>
        <v/>
      </c>
      <c r="AD71" s="128" t="str">
        <f t="shared" si="61"/>
        <v/>
      </c>
      <c r="AG71" s="133">
        <v>0.6</v>
      </c>
      <c r="AH71" s="132">
        <v>2</v>
      </c>
      <c r="AI71" s="132">
        <v>1</v>
      </c>
      <c r="AJ71" s="140">
        <v>1</v>
      </c>
      <c r="AK71" s="140">
        <f t="shared" si="62"/>
        <v>0.8</v>
      </c>
      <c r="AL71" s="140">
        <f t="shared" si="63"/>
        <v>0</v>
      </c>
      <c r="AM71" s="140">
        <v>0.5</v>
      </c>
      <c r="AN71" s="140">
        <v>0.4</v>
      </c>
      <c r="AO71" s="140">
        <v>0</v>
      </c>
      <c r="AP71" s="140">
        <v>1</v>
      </c>
      <c r="AQ71" s="132"/>
      <c r="AR71" s="134"/>
    </row>
    <row r="72" spans="9:44" ht="12" customHeight="1">
      <c r="I72" s="152" t="str">
        <f t="shared" si="46"/>
        <v>Industry Electrical and ICT equipments Crude oil</v>
      </c>
      <c r="J72" s="161" t="s">
        <v>207</v>
      </c>
      <c r="K72" s="160" t="str">
        <f t="shared" si="47"/>
        <v>IND-EQOILExt</v>
      </c>
      <c r="L72" s="110" t="str">
        <f t="shared" si="45"/>
        <v/>
      </c>
      <c r="O72" s="131" t="str">
        <f t="shared" si="48"/>
        <v/>
      </c>
      <c r="P72" s="131" t="str">
        <f t="shared" ref="P72:P121" si="64">L72</f>
        <v/>
      </c>
      <c r="Q72" s="123" t="str">
        <f t="shared" si="49"/>
        <v/>
      </c>
      <c r="R72" s="121" t="str">
        <f t="shared" ref="R72:R121" si="65">LEFT(P72,6)</f>
        <v/>
      </c>
      <c r="S72" s="128" t="str">
        <f t="shared" si="50"/>
        <v/>
      </c>
      <c r="T72" s="128" t="str">
        <f t="shared" si="51"/>
        <v/>
      </c>
      <c r="U72" s="128" t="str">
        <f t="shared" si="52"/>
        <v/>
      </c>
      <c r="V72" s="128" t="str">
        <f t="shared" si="53"/>
        <v/>
      </c>
      <c r="W72" s="128" t="str">
        <f t="shared" si="54"/>
        <v/>
      </c>
      <c r="X72" s="128" t="str">
        <f t="shared" si="55"/>
        <v/>
      </c>
      <c r="Y72" s="128" t="str">
        <f t="shared" si="56"/>
        <v/>
      </c>
      <c r="Z72" s="128" t="str">
        <f t="shared" si="57"/>
        <v/>
      </c>
      <c r="AA72" s="128" t="str">
        <f t="shared" si="58"/>
        <v/>
      </c>
      <c r="AB72" s="128" t="str">
        <f t="shared" si="59"/>
        <v/>
      </c>
      <c r="AC72" s="128" t="str">
        <f t="shared" si="60"/>
        <v/>
      </c>
      <c r="AD72" s="128" t="str">
        <f t="shared" si="61"/>
        <v/>
      </c>
      <c r="AG72" s="133">
        <v>0.6</v>
      </c>
      <c r="AH72" s="132">
        <v>2</v>
      </c>
      <c r="AI72" s="132">
        <v>1</v>
      </c>
      <c r="AJ72" s="140">
        <v>1</v>
      </c>
      <c r="AK72" s="140">
        <f t="shared" si="62"/>
        <v>0.8</v>
      </c>
      <c r="AL72" s="140">
        <f t="shared" si="63"/>
        <v>0</v>
      </c>
      <c r="AM72" s="140">
        <v>0.5</v>
      </c>
      <c r="AN72" s="140">
        <v>0.4</v>
      </c>
      <c r="AO72" s="140">
        <v>0</v>
      </c>
      <c r="AP72" s="140">
        <v>1</v>
      </c>
      <c r="AQ72" s="132"/>
      <c r="AR72" s="134"/>
    </row>
    <row r="73" spans="9:44" ht="12" customHeight="1">
      <c r="I73" s="152" t="str">
        <f t="shared" si="46"/>
        <v>Industry Electrical and ICT equipments Natural Gas</v>
      </c>
      <c r="J73" s="161" t="s">
        <v>207</v>
      </c>
      <c r="K73" s="160" t="str">
        <f t="shared" si="47"/>
        <v>IND-EQNGAExt</v>
      </c>
      <c r="L73" s="110" t="str">
        <f t="shared" si="45"/>
        <v/>
      </c>
      <c r="O73" s="131" t="str">
        <f t="shared" si="48"/>
        <v/>
      </c>
      <c r="P73" s="131" t="str">
        <f t="shared" si="64"/>
        <v/>
      </c>
      <c r="Q73" s="123" t="str">
        <f t="shared" si="49"/>
        <v/>
      </c>
      <c r="R73" s="121" t="str">
        <f t="shared" si="65"/>
        <v/>
      </c>
      <c r="S73" s="128" t="str">
        <f t="shared" si="50"/>
        <v/>
      </c>
      <c r="T73" s="128" t="str">
        <f t="shared" si="51"/>
        <v/>
      </c>
      <c r="U73" s="128" t="str">
        <f t="shared" si="52"/>
        <v/>
      </c>
      <c r="V73" s="128" t="str">
        <f t="shared" si="53"/>
        <v/>
      </c>
      <c r="W73" s="128" t="str">
        <f t="shared" si="54"/>
        <v/>
      </c>
      <c r="X73" s="128" t="str">
        <f t="shared" si="55"/>
        <v/>
      </c>
      <c r="Y73" s="128" t="str">
        <f t="shared" si="56"/>
        <v/>
      </c>
      <c r="Z73" s="128" t="str">
        <f t="shared" si="57"/>
        <v/>
      </c>
      <c r="AA73" s="128" t="str">
        <f t="shared" si="58"/>
        <v/>
      </c>
      <c r="AB73" s="128" t="str">
        <f t="shared" si="59"/>
        <v/>
      </c>
      <c r="AC73" s="128" t="str">
        <f t="shared" si="60"/>
        <v/>
      </c>
      <c r="AD73" s="128" t="str">
        <f t="shared" si="61"/>
        <v/>
      </c>
      <c r="AG73" s="133">
        <v>0.6</v>
      </c>
      <c r="AH73" s="132">
        <v>2</v>
      </c>
      <c r="AI73" s="132">
        <v>1</v>
      </c>
      <c r="AJ73" s="140">
        <v>1</v>
      </c>
      <c r="AK73" s="140">
        <f t="shared" si="62"/>
        <v>0.8</v>
      </c>
      <c r="AL73" s="140">
        <f t="shared" si="63"/>
        <v>0</v>
      </c>
      <c r="AM73" s="140">
        <v>0.5</v>
      </c>
      <c r="AN73" s="140">
        <v>0.4</v>
      </c>
      <c r="AO73" s="140">
        <v>0</v>
      </c>
      <c r="AP73" s="140">
        <v>1</v>
      </c>
      <c r="AQ73" s="132"/>
      <c r="AR73" s="134"/>
    </row>
    <row r="74" spans="9:44" ht="12" customHeight="1">
      <c r="I74" s="152" t="str">
        <f t="shared" si="46"/>
        <v>Industry Electrical and ICT equipments Hydro</v>
      </c>
      <c r="J74" s="161" t="s">
        <v>207</v>
      </c>
      <c r="K74" s="160" t="str">
        <f t="shared" si="47"/>
        <v>IND-EQHYDExt</v>
      </c>
      <c r="L74" s="110" t="str">
        <f t="shared" ref="L74:L79" si="66">IF(J74="Yes",K74,"")</f>
        <v/>
      </c>
      <c r="O74" s="131" t="str">
        <f t="shared" si="48"/>
        <v/>
      </c>
      <c r="P74" s="131" t="str">
        <f t="shared" si="64"/>
        <v/>
      </c>
      <c r="Q74" s="123" t="str">
        <f t="shared" si="49"/>
        <v/>
      </c>
      <c r="R74" s="121" t="str">
        <f t="shared" si="65"/>
        <v/>
      </c>
      <c r="S74" s="128" t="str">
        <f t="shared" si="50"/>
        <v/>
      </c>
      <c r="T74" s="128" t="str">
        <f t="shared" si="51"/>
        <v/>
      </c>
      <c r="U74" s="128" t="str">
        <f t="shared" si="52"/>
        <v/>
      </c>
      <c r="V74" s="128" t="str">
        <f t="shared" si="53"/>
        <v/>
      </c>
      <c r="W74" s="128" t="str">
        <f t="shared" si="54"/>
        <v/>
      </c>
      <c r="X74" s="128" t="str">
        <f t="shared" si="55"/>
        <v/>
      </c>
      <c r="Y74" s="128" t="str">
        <f t="shared" si="56"/>
        <v/>
      </c>
      <c r="Z74" s="128" t="str">
        <f t="shared" si="57"/>
        <v/>
      </c>
      <c r="AA74" s="128" t="str">
        <f t="shared" si="58"/>
        <v/>
      </c>
      <c r="AB74" s="128" t="str">
        <f t="shared" si="59"/>
        <v/>
      </c>
      <c r="AC74" s="128" t="str">
        <f t="shared" si="60"/>
        <v/>
      </c>
      <c r="AD74" s="128" t="str">
        <f t="shared" si="61"/>
        <v/>
      </c>
      <c r="AG74" s="133">
        <v>0.6</v>
      </c>
      <c r="AH74" s="132">
        <v>2</v>
      </c>
      <c r="AI74" s="132">
        <v>1</v>
      </c>
      <c r="AJ74" s="140">
        <v>1</v>
      </c>
      <c r="AK74" s="140">
        <f t="shared" si="62"/>
        <v>0.8</v>
      </c>
      <c r="AL74" s="140">
        <f t="shared" si="63"/>
        <v>0</v>
      </c>
      <c r="AM74" s="140">
        <v>0.5</v>
      </c>
      <c r="AN74" s="140">
        <v>0.4</v>
      </c>
      <c r="AO74" s="140">
        <v>0</v>
      </c>
      <c r="AP74" s="140">
        <v>1</v>
      </c>
      <c r="AQ74" s="132"/>
      <c r="AR74" s="134"/>
    </row>
    <row r="75" spans="9:44" ht="12" customHeight="1">
      <c r="I75" s="152" t="str">
        <f t="shared" si="46"/>
        <v>Industry Electrical and ICT equipments Geothermal</v>
      </c>
      <c r="J75" s="161" t="s">
        <v>207</v>
      </c>
      <c r="K75" s="160" t="str">
        <f t="shared" si="47"/>
        <v>IND-EQGEOExt</v>
      </c>
      <c r="L75" s="110" t="str">
        <f t="shared" si="66"/>
        <v/>
      </c>
      <c r="O75" s="131" t="str">
        <f t="shared" si="48"/>
        <v/>
      </c>
      <c r="P75" s="131" t="str">
        <f t="shared" si="64"/>
        <v/>
      </c>
      <c r="Q75" s="123" t="str">
        <f t="shared" si="49"/>
        <v/>
      </c>
      <c r="R75" s="121" t="str">
        <f t="shared" si="65"/>
        <v/>
      </c>
      <c r="S75" s="128" t="str">
        <f t="shared" si="50"/>
        <v/>
      </c>
      <c r="T75" s="128" t="str">
        <f t="shared" si="51"/>
        <v/>
      </c>
      <c r="U75" s="128" t="str">
        <f t="shared" si="52"/>
        <v/>
      </c>
      <c r="V75" s="128" t="str">
        <f t="shared" si="53"/>
        <v/>
      </c>
      <c r="W75" s="128" t="str">
        <f t="shared" si="54"/>
        <v/>
      </c>
      <c r="X75" s="128" t="str">
        <f t="shared" si="55"/>
        <v/>
      </c>
      <c r="Y75" s="128" t="str">
        <f t="shared" si="56"/>
        <v/>
      </c>
      <c r="Z75" s="128" t="str">
        <f t="shared" si="57"/>
        <v/>
      </c>
      <c r="AA75" s="128" t="str">
        <f t="shared" si="58"/>
        <v/>
      </c>
      <c r="AB75" s="128" t="str">
        <f t="shared" si="59"/>
        <v/>
      </c>
      <c r="AC75" s="128" t="str">
        <f t="shared" si="60"/>
        <v/>
      </c>
      <c r="AD75" s="128" t="str">
        <f t="shared" si="61"/>
        <v/>
      </c>
      <c r="AG75" s="133">
        <v>0.6</v>
      </c>
      <c r="AH75" s="132">
        <v>2</v>
      </c>
      <c r="AI75" s="132">
        <v>1</v>
      </c>
      <c r="AJ75" s="140">
        <v>1</v>
      </c>
      <c r="AK75" s="140">
        <f t="shared" si="62"/>
        <v>0.8</v>
      </c>
      <c r="AL75" s="140">
        <f t="shared" si="63"/>
        <v>0</v>
      </c>
      <c r="AM75" s="140">
        <v>0.5</v>
      </c>
      <c r="AN75" s="140">
        <v>0.4</v>
      </c>
      <c r="AO75" s="140">
        <v>0</v>
      </c>
      <c r="AP75" s="140">
        <v>1</v>
      </c>
      <c r="AQ75" s="132"/>
      <c r="AR75" s="134"/>
    </row>
    <row r="76" spans="9:44" ht="12" customHeight="1">
      <c r="I76" s="152" t="str">
        <f t="shared" si="46"/>
        <v>Industry Electrical and ICT equipments Solar</v>
      </c>
      <c r="J76" s="161" t="s">
        <v>207</v>
      </c>
      <c r="K76" s="160" t="str">
        <f t="shared" si="47"/>
        <v>IND-EQSOLExt</v>
      </c>
      <c r="L76" s="110" t="str">
        <f t="shared" si="66"/>
        <v/>
      </c>
      <c r="O76" s="131" t="str">
        <f t="shared" si="48"/>
        <v/>
      </c>
      <c r="P76" s="131" t="str">
        <f t="shared" si="64"/>
        <v/>
      </c>
      <c r="Q76" s="123" t="str">
        <f t="shared" si="49"/>
        <v/>
      </c>
      <c r="R76" s="121" t="str">
        <f t="shared" si="65"/>
        <v/>
      </c>
      <c r="S76" s="128" t="str">
        <f t="shared" si="50"/>
        <v/>
      </c>
      <c r="T76" s="128" t="str">
        <f t="shared" si="51"/>
        <v/>
      </c>
      <c r="U76" s="128" t="str">
        <f t="shared" si="52"/>
        <v/>
      </c>
      <c r="V76" s="128" t="str">
        <f t="shared" si="53"/>
        <v/>
      </c>
      <c r="W76" s="128" t="str">
        <f t="shared" si="54"/>
        <v/>
      </c>
      <c r="X76" s="128" t="str">
        <f t="shared" si="55"/>
        <v/>
      </c>
      <c r="Y76" s="128" t="str">
        <f t="shared" si="56"/>
        <v/>
      </c>
      <c r="Z76" s="128" t="str">
        <f t="shared" si="57"/>
        <v/>
      </c>
      <c r="AA76" s="128" t="str">
        <f t="shared" si="58"/>
        <v/>
      </c>
      <c r="AB76" s="128" t="str">
        <f t="shared" si="59"/>
        <v/>
      </c>
      <c r="AC76" s="128" t="str">
        <f t="shared" si="60"/>
        <v/>
      </c>
      <c r="AD76" s="128" t="str">
        <f t="shared" si="61"/>
        <v/>
      </c>
      <c r="AG76" s="133">
        <v>0.6</v>
      </c>
      <c r="AH76" s="132">
        <v>2</v>
      </c>
      <c r="AI76" s="132">
        <v>1</v>
      </c>
      <c r="AJ76" s="140">
        <v>1</v>
      </c>
      <c r="AK76" s="140">
        <f t="shared" si="62"/>
        <v>0.8</v>
      </c>
      <c r="AL76" s="140">
        <f t="shared" si="63"/>
        <v>0</v>
      </c>
      <c r="AM76" s="140">
        <v>0.5</v>
      </c>
      <c r="AN76" s="140">
        <v>0.4</v>
      </c>
      <c r="AO76" s="140">
        <v>0</v>
      </c>
      <c r="AP76" s="140">
        <v>1</v>
      </c>
      <c r="AQ76" s="132"/>
      <c r="AR76" s="134"/>
    </row>
    <row r="77" spans="9:44" ht="12" customHeight="1">
      <c r="I77" s="152" t="str">
        <f t="shared" si="46"/>
        <v>Industry Electrical and ICT equipments Wind</v>
      </c>
      <c r="J77" s="161" t="s">
        <v>207</v>
      </c>
      <c r="K77" s="160" t="str">
        <f t="shared" si="47"/>
        <v>IND-EQWINExt</v>
      </c>
      <c r="L77" s="110" t="str">
        <f t="shared" si="66"/>
        <v/>
      </c>
      <c r="O77" s="131" t="str">
        <f t="shared" si="48"/>
        <v/>
      </c>
      <c r="P77" s="131" t="str">
        <f t="shared" si="64"/>
        <v/>
      </c>
      <c r="Q77" s="123" t="str">
        <f t="shared" si="49"/>
        <v/>
      </c>
      <c r="R77" s="121" t="str">
        <f t="shared" si="65"/>
        <v/>
      </c>
      <c r="S77" s="128" t="str">
        <f t="shared" si="50"/>
        <v/>
      </c>
      <c r="T77" s="128" t="str">
        <f t="shared" si="51"/>
        <v/>
      </c>
      <c r="U77" s="128" t="str">
        <f t="shared" si="52"/>
        <v/>
      </c>
      <c r="V77" s="128" t="str">
        <f t="shared" si="53"/>
        <v/>
      </c>
      <c r="W77" s="128" t="str">
        <f t="shared" si="54"/>
        <v/>
      </c>
      <c r="X77" s="128" t="str">
        <f t="shared" si="55"/>
        <v/>
      </c>
      <c r="Y77" s="128" t="str">
        <f t="shared" si="56"/>
        <v/>
      </c>
      <c r="Z77" s="128" t="str">
        <f t="shared" si="57"/>
        <v/>
      </c>
      <c r="AA77" s="128" t="str">
        <f t="shared" si="58"/>
        <v/>
      </c>
      <c r="AB77" s="128" t="str">
        <f t="shared" si="59"/>
        <v/>
      </c>
      <c r="AC77" s="128" t="str">
        <f t="shared" si="60"/>
        <v/>
      </c>
      <c r="AD77" s="128" t="str">
        <f t="shared" si="61"/>
        <v/>
      </c>
      <c r="AG77" s="133">
        <v>0.6</v>
      </c>
      <c r="AH77" s="132">
        <v>2</v>
      </c>
      <c r="AI77" s="132">
        <v>1</v>
      </c>
      <c r="AJ77" s="140">
        <v>1</v>
      </c>
      <c r="AK77" s="140">
        <f t="shared" si="62"/>
        <v>0.8</v>
      </c>
      <c r="AL77" s="140">
        <f t="shared" si="63"/>
        <v>0</v>
      </c>
      <c r="AM77" s="140">
        <v>0.5</v>
      </c>
      <c r="AN77" s="140">
        <v>0.4</v>
      </c>
      <c r="AO77" s="140">
        <v>0</v>
      </c>
      <c r="AP77" s="140">
        <v>1</v>
      </c>
      <c r="AQ77" s="132"/>
      <c r="AR77" s="134"/>
    </row>
    <row r="78" spans="9:44" ht="12" customHeight="1">
      <c r="I78" s="152" t="str">
        <f t="shared" si="46"/>
        <v>Industry Electrical and ICT equipments Bio Liquids</v>
      </c>
      <c r="J78" s="161" t="s">
        <v>207</v>
      </c>
      <c r="K78" s="160" t="str">
        <f t="shared" si="47"/>
        <v>IND-EQBILExt</v>
      </c>
      <c r="L78" s="110" t="str">
        <f t="shared" si="66"/>
        <v/>
      </c>
      <c r="O78" s="131" t="str">
        <f t="shared" si="48"/>
        <v/>
      </c>
      <c r="P78" s="131" t="str">
        <f t="shared" si="64"/>
        <v/>
      </c>
      <c r="Q78" s="123" t="str">
        <f t="shared" si="49"/>
        <v/>
      </c>
      <c r="R78" s="121" t="str">
        <f t="shared" si="65"/>
        <v/>
      </c>
      <c r="S78" s="128" t="str">
        <f t="shared" si="50"/>
        <v/>
      </c>
      <c r="T78" s="128" t="str">
        <f t="shared" si="51"/>
        <v/>
      </c>
      <c r="U78" s="128" t="str">
        <f t="shared" si="52"/>
        <v/>
      </c>
      <c r="V78" s="128" t="str">
        <f t="shared" si="53"/>
        <v/>
      </c>
      <c r="W78" s="128" t="str">
        <f t="shared" si="54"/>
        <v/>
      </c>
      <c r="X78" s="128" t="str">
        <f t="shared" si="55"/>
        <v/>
      </c>
      <c r="Y78" s="128" t="str">
        <f t="shared" si="56"/>
        <v/>
      </c>
      <c r="Z78" s="128" t="str">
        <f t="shared" si="57"/>
        <v/>
      </c>
      <c r="AA78" s="128" t="str">
        <f t="shared" si="58"/>
        <v/>
      </c>
      <c r="AB78" s="128" t="str">
        <f t="shared" si="59"/>
        <v/>
      </c>
      <c r="AC78" s="128" t="str">
        <f t="shared" si="60"/>
        <v/>
      </c>
      <c r="AD78" s="128" t="str">
        <f t="shared" si="61"/>
        <v/>
      </c>
      <c r="AG78" s="133">
        <v>0.6</v>
      </c>
      <c r="AH78" s="132">
        <v>2</v>
      </c>
      <c r="AI78" s="132">
        <v>1</v>
      </c>
      <c r="AJ78" s="140">
        <v>1</v>
      </c>
      <c r="AK78" s="140">
        <f t="shared" si="62"/>
        <v>0.8</v>
      </c>
      <c r="AL78" s="140">
        <f t="shared" si="63"/>
        <v>0</v>
      </c>
      <c r="AM78" s="140">
        <v>0.5</v>
      </c>
      <c r="AN78" s="140">
        <v>0.4</v>
      </c>
      <c r="AO78" s="140">
        <v>0</v>
      </c>
      <c r="AP78" s="140">
        <v>1</v>
      </c>
      <c r="AQ78" s="132"/>
      <c r="AR78" s="134"/>
    </row>
    <row r="79" spans="9:44" ht="12" customHeight="1">
      <c r="I79" s="152" t="str">
        <f t="shared" ref="I79:I82" si="67">$C$5&amp;" "&amp;$E$10&amp;" "&amp;RIGHT(G14,LEN(G14)-FIND(" ",G14))</f>
        <v>Industry Electrical and ICT equipments Biogas</v>
      </c>
      <c r="J79" s="161" t="s">
        <v>207</v>
      </c>
      <c r="K79" s="160" t="str">
        <f t="shared" si="47"/>
        <v>IND-EQBIGExt</v>
      </c>
      <c r="L79" s="110" t="str">
        <f t="shared" si="66"/>
        <v/>
      </c>
      <c r="O79" s="131" t="str">
        <f t="shared" si="48"/>
        <v/>
      </c>
      <c r="P79" s="131" t="str">
        <f t="shared" si="64"/>
        <v/>
      </c>
      <c r="Q79" s="123" t="str">
        <f t="shared" si="49"/>
        <v/>
      </c>
      <c r="R79" s="121" t="str">
        <f t="shared" si="65"/>
        <v/>
      </c>
      <c r="S79" s="128" t="str">
        <f t="shared" si="50"/>
        <v/>
      </c>
      <c r="T79" s="128" t="str">
        <f t="shared" si="51"/>
        <v/>
      </c>
      <c r="U79" s="128" t="str">
        <f t="shared" si="52"/>
        <v/>
      </c>
      <c r="V79" s="128" t="str">
        <f t="shared" si="53"/>
        <v/>
      </c>
      <c r="W79" s="128" t="str">
        <f t="shared" si="54"/>
        <v/>
      </c>
      <c r="X79" s="128" t="str">
        <f t="shared" si="55"/>
        <v/>
      </c>
      <c r="Y79" s="128" t="str">
        <f t="shared" si="56"/>
        <v/>
      </c>
      <c r="Z79" s="128" t="str">
        <f t="shared" si="57"/>
        <v/>
      </c>
      <c r="AA79" s="128" t="str">
        <f t="shared" si="58"/>
        <v/>
      </c>
      <c r="AB79" s="128" t="str">
        <f t="shared" si="59"/>
        <v/>
      </c>
      <c r="AC79" s="128" t="str">
        <f t="shared" si="60"/>
        <v/>
      </c>
      <c r="AD79" s="128" t="str">
        <f t="shared" si="61"/>
        <v/>
      </c>
      <c r="AG79" s="133">
        <v>0.6</v>
      </c>
      <c r="AH79" s="132">
        <v>2</v>
      </c>
      <c r="AI79" s="132">
        <v>1</v>
      </c>
      <c r="AJ79" s="140">
        <v>1</v>
      </c>
      <c r="AK79" s="140">
        <f t="shared" si="62"/>
        <v>0.8</v>
      </c>
      <c r="AL79" s="140">
        <f t="shared" si="63"/>
        <v>0</v>
      </c>
      <c r="AM79" s="140">
        <v>0.5</v>
      </c>
      <c r="AN79" s="140">
        <v>0.4</v>
      </c>
      <c r="AO79" s="140">
        <v>0</v>
      </c>
      <c r="AP79" s="140">
        <v>1</v>
      </c>
      <c r="AQ79" s="132"/>
      <c r="AR79" s="134"/>
    </row>
    <row r="80" spans="9:44" ht="12" customHeight="1">
      <c r="I80" s="152" t="str">
        <f t="shared" si="67"/>
        <v>Industry Electrical and ICT equipments Wood</v>
      </c>
      <c r="J80" s="161" t="s">
        <v>207</v>
      </c>
      <c r="K80" s="160" t="str">
        <f t="shared" si="47"/>
        <v>IND-EQWODExt</v>
      </c>
      <c r="L80" s="110" t="str">
        <f t="shared" ref="L80:L85" si="68">IF(J80="Yes",K80,"")</f>
        <v/>
      </c>
      <c r="O80" s="131" t="str">
        <f t="shared" si="48"/>
        <v/>
      </c>
      <c r="P80" s="131" t="str">
        <f t="shared" si="64"/>
        <v/>
      </c>
      <c r="Q80" s="123" t="str">
        <f t="shared" si="49"/>
        <v/>
      </c>
      <c r="R80" s="121" t="str">
        <f t="shared" si="65"/>
        <v/>
      </c>
      <c r="S80" s="128" t="str">
        <f t="shared" si="50"/>
        <v/>
      </c>
      <c r="T80" s="128" t="str">
        <f t="shared" si="51"/>
        <v/>
      </c>
      <c r="U80" s="128" t="str">
        <f t="shared" si="52"/>
        <v/>
      </c>
      <c r="V80" s="128" t="str">
        <f t="shared" si="53"/>
        <v/>
      </c>
      <c r="W80" s="128" t="str">
        <f t="shared" si="54"/>
        <v/>
      </c>
      <c r="X80" s="128" t="str">
        <f t="shared" si="55"/>
        <v/>
      </c>
      <c r="Y80" s="128" t="str">
        <f t="shared" si="56"/>
        <v/>
      </c>
      <c r="Z80" s="128" t="str">
        <f t="shared" si="57"/>
        <v/>
      </c>
      <c r="AA80" s="128" t="str">
        <f t="shared" si="58"/>
        <v/>
      </c>
      <c r="AB80" s="128" t="str">
        <f t="shared" si="59"/>
        <v/>
      </c>
      <c r="AC80" s="128" t="str">
        <f t="shared" si="60"/>
        <v/>
      </c>
      <c r="AD80" s="128" t="str">
        <f t="shared" si="61"/>
        <v/>
      </c>
      <c r="AG80" s="133">
        <v>0.6</v>
      </c>
      <c r="AH80" s="132">
        <v>2</v>
      </c>
      <c r="AI80" s="132">
        <v>1</v>
      </c>
      <c r="AJ80" s="140">
        <v>1</v>
      </c>
      <c r="AK80" s="140">
        <f t="shared" si="62"/>
        <v>0.8</v>
      </c>
      <c r="AL80" s="140">
        <f t="shared" si="63"/>
        <v>0</v>
      </c>
      <c r="AM80" s="140">
        <v>0.5</v>
      </c>
      <c r="AN80" s="140">
        <v>0.4</v>
      </c>
      <c r="AO80" s="140">
        <v>0</v>
      </c>
      <c r="AP80" s="140">
        <v>1</v>
      </c>
      <c r="AQ80" s="132"/>
      <c r="AR80" s="134"/>
    </row>
    <row r="81" spans="9:44" ht="12" customHeight="1">
      <c r="I81" s="152" t="str">
        <f t="shared" si="67"/>
        <v>Industry Electrical and ICT equipments Tidal</v>
      </c>
      <c r="J81" s="161" t="s">
        <v>207</v>
      </c>
      <c r="K81" s="160" t="str">
        <f t="shared" ref="K81:K82" si="69">$D$5&amp;$F$10&amp;RIGHT(H16,3)&amp;$B$5</f>
        <v>IND-EQTIDExt</v>
      </c>
      <c r="L81" s="110" t="str">
        <f t="shared" si="68"/>
        <v/>
      </c>
      <c r="O81" s="131" t="str">
        <f t="shared" si="48"/>
        <v/>
      </c>
      <c r="P81" s="131" t="str">
        <f t="shared" si="64"/>
        <v/>
      </c>
      <c r="Q81" s="123" t="str">
        <f t="shared" si="49"/>
        <v/>
      </c>
      <c r="R81" s="121" t="str">
        <f t="shared" si="65"/>
        <v/>
      </c>
      <c r="S81" s="128" t="str">
        <f t="shared" si="50"/>
        <v/>
      </c>
      <c r="T81" s="128" t="str">
        <f t="shared" si="51"/>
        <v/>
      </c>
      <c r="U81" s="128" t="str">
        <f t="shared" si="52"/>
        <v/>
      </c>
      <c r="V81" s="128" t="str">
        <f t="shared" si="53"/>
        <v/>
      </c>
      <c r="W81" s="128" t="str">
        <f t="shared" si="54"/>
        <v/>
      </c>
      <c r="X81" s="128" t="str">
        <f t="shared" si="55"/>
        <v/>
      </c>
      <c r="Y81" s="128" t="str">
        <f t="shared" si="56"/>
        <v/>
      </c>
      <c r="Z81" s="128" t="str">
        <f t="shared" si="57"/>
        <v/>
      </c>
      <c r="AA81" s="128" t="str">
        <f t="shared" si="58"/>
        <v/>
      </c>
      <c r="AB81" s="128" t="str">
        <f t="shared" si="59"/>
        <v/>
      </c>
      <c r="AC81" s="128" t="str">
        <f t="shared" si="60"/>
        <v/>
      </c>
      <c r="AD81" s="128" t="str">
        <f t="shared" si="61"/>
        <v/>
      </c>
      <c r="AG81" s="133">
        <v>0.6</v>
      </c>
      <c r="AH81" s="132">
        <v>2</v>
      </c>
      <c r="AI81" s="132">
        <v>1</v>
      </c>
      <c r="AJ81" s="140">
        <v>1</v>
      </c>
      <c r="AK81" s="140">
        <f t="shared" si="62"/>
        <v>0.8</v>
      </c>
      <c r="AL81" s="140">
        <f t="shared" si="63"/>
        <v>0</v>
      </c>
      <c r="AM81" s="140">
        <v>0.5</v>
      </c>
      <c r="AN81" s="140">
        <v>0.4</v>
      </c>
      <c r="AO81" s="140">
        <v>0</v>
      </c>
      <c r="AP81" s="140">
        <v>1</v>
      </c>
      <c r="AQ81" s="132"/>
      <c r="AR81" s="134"/>
    </row>
    <row r="82" spans="9:44" ht="12" customHeight="1">
      <c r="I82" s="152" t="str">
        <f t="shared" si="67"/>
        <v>Industry Electrical and ICT equipments Electricity</v>
      </c>
      <c r="J82" s="162" t="s">
        <v>206</v>
      </c>
      <c r="K82" s="160" t="str">
        <f t="shared" si="69"/>
        <v>IND-EQELCExt</v>
      </c>
      <c r="L82" s="110" t="str">
        <f t="shared" si="68"/>
        <v>IND-EQELCExt</v>
      </c>
      <c r="O82" s="131" t="str">
        <f t="shared" si="48"/>
        <v>Industry Electrical and ICT equipments Electricity</v>
      </c>
      <c r="P82" s="131" t="str">
        <f t="shared" si="64"/>
        <v>IND-EQELCExt</v>
      </c>
      <c r="Q82" s="123" t="str">
        <f t="shared" si="49"/>
        <v>IND-ELC</v>
      </c>
      <c r="R82" s="121" t="str">
        <f t="shared" si="65"/>
        <v>IND-EQ</v>
      </c>
      <c r="S82" s="128">
        <f t="shared" si="50"/>
        <v>0.6</v>
      </c>
      <c r="T82" s="128">
        <f t="shared" si="51"/>
        <v>2</v>
      </c>
      <c r="U82" s="128">
        <f t="shared" si="52"/>
        <v>1</v>
      </c>
      <c r="V82" s="128">
        <f t="shared" si="53"/>
        <v>1</v>
      </c>
      <c r="W82" s="128">
        <f t="shared" si="54"/>
        <v>0.8</v>
      </c>
      <c r="X82" s="128">
        <f t="shared" si="55"/>
        <v>0</v>
      </c>
      <c r="Y82" s="128">
        <f t="shared" si="56"/>
        <v>0.5</v>
      </c>
      <c r="Z82" s="128">
        <f t="shared" si="57"/>
        <v>0.4</v>
      </c>
      <c r="AA82" s="128">
        <f t="shared" si="58"/>
        <v>0</v>
      </c>
      <c r="AB82" s="128">
        <f t="shared" si="59"/>
        <v>1</v>
      </c>
      <c r="AC82" s="128">
        <f t="shared" si="60"/>
        <v>0</v>
      </c>
      <c r="AD82" s="128">
        <f t="shared" si="61"/>
        <v>0</v>
      </c>
      <c r="AG82" s="133">
        <v>0.6</v>
      </c>
      <c r="AH82" s="132">
        <v>2</v>
      </c>
      <c r="AI82" s="132">
        <v>1</v>
      </c>
      <c r="AJ82" s="140">
        <v>1</v>
      </c>
      <c r="AK82" s="140">
        <f t="shared" si="62"/>
        <v>0.8</v>
      </c>
      <c r="AL82" s="140">
        <f t="shared" si="63"/>
        <v>0</v>
      </c>
      <c r="AM82" s="140">
        <v>0.5</v>
      </c>
      <c r="AN82" s="140">
        <v>0.4</v>
      </c>
      <c r="AO82" s="140">
        <v>0</v>
      </c>
      <c r="AP82" s="140">
        <v>1</v>
      </c>
      <c r="AQ82" s="132"/>
      <c r="AR82" s="134"/>
    </row>
    <row r="83" spans="9:44" ht="12" customHeight="1">
      <c r="I83" s="151" t="str">
        <f t="shared" ref="I83:I92" si="70">$C$5&amp;" "&amp;$E$11&amp;" "&amp;RIGHT(G5,LEN(G5)-FIND(" ",G5))</f>
        <v>Industry Mechanical drive Coal</v>
      </c>
      <c r="J83" s="161" t="s">
        <v>206</v>
      </c>
      <c r="K83" s="159" t="str">
        <f t="shared" ref="K83:K92" si="71">$D$5&amp;$F$11&amp;RIGHT(H5,3)&amp;$B$5</f>
        <v>IND-MDCOAExt</v>
      </c>
      <c r="L83" s="110" t="str">
        <f t="shared" si="68"/>
        <v>IND-MDCOAExt</v>
      </c>
      <c r="O83" s="131" t="str">
        <f t="shared" si="48"/>
        <v>Industry Mechanical drive Coal</v>
      </c>
      <c r="P83" s="131" t="str">
        <f t="shared" si="64"/>
        <v>IND-MDCOAExt</v>
      </c>
      <c r="Q83" s="123" t="str">
        <f t="shared" si="49"/>
        <v>IND-COA</v>
      </c>
      <c r="R83" s="121" t="str">
        <f t="shared" si="65"/>
        <v>IND-MD</v>
      </c>
      <c r="S83" s="128">
        <f t="shared" si="50"/>
        <v>0.6</v>
      </c>
      <c r="T83" s="128">
        <f t="shared" si="51"/>
        <v>2</v>
      </c>
      <c r="U83" s="128">
        <f t="shared" si="52"/>
        <v>1</v>
      </c>
      <c r="V83" s="128">
        <f t="shared" si="53"/>
        <v>1</v>
      </c>
      <c r="W83" s="128">
        <f t="shared" si="54"/>
        <v>0.8</v>
      </c>
      <c r="X83" s="128">
        <f t="shared" si="55"/>
        <v>0</v>
      </c>
      <c r="Y83" s="128">
        <f t="shared" si="56"/>
        <v>0.5</v>
      </c>
      <c r="Z83" s="128">
        <f t="shared" si="57"/>
        <v>0.4</v>
      </c>
      <c r="AA83" s="128">
        <f t="shared" si="58"/>
        <v>0</v>
      </c>
      <c r="AB83" s="128">
        <f t="shared" si="59"/>
        <v>1</v>
      </c>
      <c r="AC83" s="128">
        <f t="shared" si="60"/>
        <v>0</v>
      </c>
      <c r="AD83" s="128">
        <f t="shared" si="61"/>
        <v>0</v>
      </c>
      <c r="AG83" s="133">
        <v>0.6</v>
      </c>
      <c r="AH83" s="132">
        <v>2</v>
      </c>
      <c r="AI83" s="132">
        <v>1</v>
      </c>
      <c r="AJ83" s="140">
        <v>1</v>
      </c>
      <c r="AK83" s="140">
        <f t="shared" si="62"/>
        <v>0.8</v>
      </c>
      <c r="AL83" s="140">
        <f t="shared" si="63"/>
        <v>0</v>
      </c>
      <c r="AM83" s="140">
        <v>0.5</v>
      </c>
      <c r="AN83" s="140">
        <v>0.4</v>
      </c>
      <c r="AO83" s="140">
        <v>0</v>
      </c>
      <c r="AP83" s="140">
        <v>1</v>
      </c>
      <c r="AQ83" s="132"/>
      <c r="AR83" s="134"/>
    </row>
    <row r="84" spans="9:44" ht="12" customHeight="1">
      <c r="I84" s="152" t="str">
        <f t="shared" si="70"/>
        <v>Industry Mechanical drive Lignite</v>
      </c>
      <c r="J84" s="161" t="s">
        <v>206</v>
      </c>
      <c r="K84" s="160" t="str">
        <f t="shared" si="71"/>
        <v>IND-MDCOLExt</v>
      </c>
      <c r="L84" s="110" t="str">
        <f t="shared" si="68"/>
        <v>IND-MDCOLExt</v>
      </c>
      <c r="O84" s="131" t="str">
        <f t="shared" si="48"/>
        <v>Industry Mechanical drive Lignite</v>
      </c>
      <c r="P84" s="131" t="str">
        <f t="shared" si="64"/>
        <v>IND-MDCOLExt</v>
      </c>
      <c r="Q84" s="123" t="str">
        <f t="shared" si="49"/>
        <v>IND-COL</v>
      </c>
      <c r="R84" s="121" t="str">
        <f t="shared" si="65"/>
        <v>IND-MD</v>
      </c>
      <c r="S84" s="128">
        <f t="shared" si="50"/>
        <v>0.6</v>
      </c>
      <c r="T84" s="128">
        <f t="shared" si="51"/>
        <v>2</v>
      </c>
      <c r="U84" s="128">
        <f t="shared" si="52"/>
        <v>1</v>
      </c>
      <c r="V84" s="128">
        <f t="shared" si="53"/>
        <v>1</v>
      </c>
      <c r="W84" s="128">
        <f t="shared" si="54"/>
        <v>0.8</v>
      </c>
      <c r="X84" s="128">
        <f t="shared" si="55"/>
        <v>0</v>
      </c>
      <c r="Y84" s="128">
        <f t="shared" si="56"/>
        <v>0.5</v>
      </c>
      <c r="Z84" s="128">
        <f t="shared" si="57"/>
        <v>0.4</v>
      </c>
      <c r="AA84" s="128">
        <f t="shared" si="58"/>
        <v>0</v>
      </c>
      <c r="AB84" s="128">
        <f t="shared" si="59"/>
        <v>1</v>
      </c>
      <c r="AC84" s="128">
        <f t="shared" si="60"/>
        <v>0</v>
      </c>
      <c r="AD84" s="128">
        <f t="shared" si="61"/>
        <v>0</v>
      </c>
      <c r="AG84" s="133">
        <v>0.6</v>
      </c>
      <c r="AH84" s="132">
        <v>2</v>
      </c>
      <c r="AI84" s="132">
        <v>1</v>
      </c>
      <c r="AJ84" s="140">
        <v>1</v>
      </c>
      <c r="AK84" s="140">
        <f t="shared" si="62"/>
        <v>0.8</v>
      </c>
      <c r="AL84" s="140">
        <f t="shared" si="63"/>
        <v>0</v>
      </c>
      <c r="AM84" s="140">
        <v>0.5</v>
      </c>
      <c r="AN84" s="140">
        <v>0.4</v>
      </c>
      <c r="AO84" s="140">
        <v>0</v>
      </c>
      <c r="AP84" s="140">
        <v>1</v>
      </c>
      <c r="AQ84" s="132"/>
      <c r="AR84" s="134"/>
    </row>
    <row r="85" spans="9:44" ht="12" customHeight="1">
      <c r="I85" s="152" t="str">
        <f t="shared" si="70"/>
        <v>Industry Mechanical drive Crude oil</v>
      </c>
      <c r="J85" s="161" t="s">
        <v>206</v>
      </c>
      <c r="K85" s="160" t="str">
        <f t="shared" si="71"/>
        <v>IND-MDOILExt</v>
      </c>
      <c r="L85" s="110" t="str">
        <f t="shared" si="68"/>
        <v>IND-MDOILExt</v>
      </c>
      <c r="O85" s="131" t="str">
        <f t="shared" si="48"/>
        <v>Industry Mechanical drive Crude oil</v>
      </c>
      <c r="P85" s="131" t="str">
        <f t="shared" si="64"/>
        <v>IND-MDOILExt</v>
      </c>
      <c r="Q85" s="123" t="str">
        <f t="shared" si="49"/>
        <v>IND-OIL</v>
      </c>
      <c r="R85" s="121" t="str">
        <f t="shared" si="65"/>
        <v>IND-MD</v>
      </c>
      <c r="S85" s="128">
        <f t="shared" si="50"/>
        <v>0.6</v>
      </c>
      <c r="T85" s="128">
        <f t="shared" si="51"/>
        <v>2</v>
      </c>
      <c r="U85" s="128">
        <f t="shared" si="52"/>
        <v>1</v>
      </c>
      <c r="V85" s="128">
        <f t="shared" si="53"/>
        <v>1</v>
      </c>
      <c r="W85" s="128">
        <f t="shared" si="54"/>
        <v>0.8</v>
      </c>
      <c r="X85" s="128">
        <f t="shared" si="55"/>
        <v>0</v>
      </c>
      <c r="Y85" s="128">
        <f t="shared" si="56"/>
        <v>0.5</v>
      </c>
      <c r="Z85" s="128">
        <f t="shared" si="57"/>
        <v>0.4</v>
      </c>
      <c r="AA85" s="128">
        <f t="shared" si="58"/>
        <v>0</v>
      </c>
      <c r="AB85" s="128">
        <f t="shared" si="59"/>
        <v>1</v>
      </c>
      <c r="AC85" s="128">
        <f t="shared" si="60"/>
        <v>0</v>
      </c>
      <c r="AD85" s="128">
        <f t="shared" si="61"/>
        <v>0</v>
      </c>
      <c r="AG85" s="133">
        <v>0.6</v>
      </c>
      <c r="AH85" s="132">
        <v>2</v>
      </c>
      <c r="AI85" s="132">
        <v>1</v>
      </c>
      <c r="AJ85" s="140">
        <v>1</v>
      </c>
      <c r="AK85" s="140">
        <f t="shared" si="62"/>
        <v>0.8</v>
      </c>
      <c r="AL85" s="140">
        <f t="shared" si="63"/>
        <v>0</v>
      </c>
      <c r="AM85" s="140">
        <v>0.5</v>
      </c>
      <c r="AN85" s="140">
        <v>0.4</v>
      </c>
      <c r="AO85" s="140">
        <v>0</v>
      </c>
      <c r="AP85" s="140">
        <v>1</v>
      </c>
      <c r="AQ85" s="132"/>
      <c r="AR85" s="134"/>
    </row>
    <row r="86" spans="9:44" ht="12" customHeight="1">
      <c r="I86" s="152" t="str">
        <f t="shared" si="70"/>
        <v>Industry Mechanical drive Natural Gas</v>
      </c>
      <c r="J86" s="161" t="s">
        <v>206</v>
      </c>
      <c r="K86" s="160" t="str">
        <f t="shared" si="71"/>
        <v>IND-MDNGAExt</v>
      </c>
      <c r="L86" s="110" t="str">
        <f>IF(J86="Yes",K86,"")</f>
        <v>IND-MDNGAExt</v>
      </c>
      <c r="O86" s="131" t="str">
        <f t="shared" si="48"/>
        <v>Industry Mechanical drive Natural Gas</v>
      </c>
      <c r="P86" s="131" t="str">
        <f t="shared" si="64"/>
        <v>IND-MDNGAExt</v>
      </c>
      <c r="Q86" s="123" t="str">
        <f t="shared" si="49"/>
        <v>IND-NGA</v>
      </c>
      <c r="R86" s="121" t="str">
        <f t="shared" si="65"/>
        <v>IND-MD</v>
      </c>
      <c r="S86" s="128">
        <f t="shared" si="50"/>
        <v>0.6</v>
      </c>
      <c r="T86" s="128">
        <f t="shared" si="51"/>
        <v>2</v>
      </c>
      <c r="U86" s="128">
        <f t="shared" si="52"/>
        <v>1</v>
      </c>
      <c r="V86" s="128">
        <f t="shared" si="53"/>
        <v>1</v>
      </c>
      <c r="W86" s="128">
        <f t="shared" si="54"/>
        <v>0.8</v>
      </c>
      <c r="X86" s="128">
        <f t="shared" si="55"/>
        <v>0</v>
      </c>
      <c r="Y86" s="128">
        <f t="shared" si="56"/>
        <v>0.5</v>
      </c>
      <c r="Z86" s="128">
        <f t="shared" si="57"/>
        <v>0.4</v>
      </c>
      <c r="AA86" s="128">
        <f t="shared" si="58"/>
        <v>0</v>
      </c>
      <c r="AB86" s="128">
        <f t="shared" si="59"/>
        <v>1</v>
      </c>
      <c r="AC86" s="128">
        <f t="shared" si="60"/>
        <v>0</v>
      </c>
      <c r="AD86" s="128">
        <f t="shared" si="61"/>
        <v>0</v>
      </c>
      <c r="AG86" s="133">
        <v>0.6</v>
      </c>
      <c r="AH86" s="132">
        <v>2</v>
      </c>
      <c r="AI86" s="132">
        <v>1</v>
      </c>
      <c r="AJ86" s="140">
        <v>1</v>
      </c>
      <c r="AK86" s="140">
        <f t="shared" si="62"/>
        <v>0.8</v>
      </c>
      <c r="AL86" s="140">
        <f t="shared" si="63"/>
        <v>0</v>
      </c>
      <c r="AM86" s="140">
        <v>0.5</v>
      </c>
      <c r="AN86" s="140">
        <v>0.4</v>
      </c>
      <c r="AO86" s="140">
        <v>0</v>
      </c>
      <c r="AP86" s="140">
        <v>1</v>
      </c>
      <c r="AQ86" s="132"/>
      <c r="AR86" s="134"/>
    </row>
    <row r="87" spans="9:44" ht="12" customHeight="1">
      <c r="I87" s="152" t="str">
        <f t="shared" si="70"/>
        <v>Industry Mechanical drive Hydro</v>
      </c>
      <c r="J87" s="161" t="s">
        <v>206</v>
      </c>
      <c r="K87" s="160" t="str">
        <f t="shared" si="71"/>
        <v>IND-MDHYDExt</v>
      </c>
      <c r="L87" s="110" t="str">
        <f>IF(J87="Yes",K87,"")</f>
        <v>IND-MDHYDExt</v>
      </c>
      <c r="O87" s="131" t="str">
        <f t="shared" si="48"/>
        <v>Industry Mechanical drive Hydro</v>
      </c>
      <c r="P87" s="131" t="str">
        <f t="shared" si="64"/>
        <v>IND-MDHYDExt</v>
      </c>
      <c r="Q87" s="123" t="str">
        <f t="shared" si="49"/>
        <v>IND-HYD</v>
      </c>
      <c r="R87" s="121" t="str">
        <f t="shared" si="65"/>
        <v>IND-MD</v>
      </c>
      <c r="S87" s="128">
        <f t="shared" si="50"/>
        <v>0.6</v>
      </c>
      <c r="T87" s="128">
        <f t="shared" si="51"/>
        <v>2</v>
      </c>
      <c r="U87" s="128">
        <f t="shared" si="52"/>
        <v>1</v>
      </c>
      <c r="V87" s="128">
        <f t="shared" si="53"/>
        <v>1</v>
      </c>
      <c r="W87" s="128">
        <f t="shared" si="54"/>
        <v>0.8</v>
      </c>
      <c r="X87" s="128">
        <f t="shared" si="55"/>
        <v>0</v>
      </c>
      <c r="Y87" s="128">
        <f t="shared" si="56"/>
        <v>0.5</v>
      </c>
      <c r="Z87" s="128">
        <f t="shared" si="57"/>
        <v>0.4</v>
      </c>
      <c r="AA87" s="128">
        <f t="shared" si="58"/>
        <v>0</v>
      </c>
      <c r="AB87" s="128">
        <f t="shared" si="59"/>
        <v>1</v>
      </c>
      <c r="AC87" s="128">
        <f t="shared" si="60"/>
        <v>0</v>
      </c>
      <c r="AD87" s="128">
        <f t="shared" si="61"/>
        <v>0</v>
      </c>
      <c r="AG87" s="133">
        <v>0.6</v>
      </c>
      <c r="AH87" s="132">
        <v>2</v>
      </c>
      <c r="AI87" s="132">
        <v>1</v>
      </c>
      <c r="AJ87" s="140">
        <v>1</v>
      </c>
      <c r="AK87" s="140">
        <f t="shared" si="62"/>
        <v>0.8</v>
      </c>
      <c r="AL87" s="140">
        <f t="shared" si="63"/>
        <v>0</v>
      </c>
      <c r="AM87" s="140">
        <v>0.5</v>
      </c>
      <c r="AN87" s="140">
        <v>0.4</v>
      </c>
      <c r="AO87" s="140">
        <v>0</v>
      </c>
      <c r="AP87" s="140">
        <v>1</v>
      </c>
      <c r="AQ87" s="132"/>
      <c r="AR87" s="134"/>
    </row>
    <row r="88" spans="9:44" ht="12" customHeight="1">
      <c r="I88" s="152" t="str">
        <f t="shared" si="70"/>
        <v>Industry Mechanical drive Geothermal</v>
      </c>
      <c r="J88" s="161" t="s">
        <v>206</v>
      </c>
      <c r="K88" s="160" t="str">
        <f t="shared" si="71"/>
        <v>IND-MDGEOExt</v>
      </c>
      <c r="L88" s="110" t="str">
        <f>IF(J88="Yes",K88,"")</f>
        <v>IND-MDGEOExt</v>
      </c>
      <c r="O88" s="131" t="str">
        <f t="shared" si="48"/>
        <v>Industry Mechanical drive Geothermal</v>
      </c>
      <c r="P88" s="131" t="str">
        <f t="shared" si="64"/>
        <v>IND-MDGEOExt</v>
      </c>
      <c r="Q88" s="123" t="str">
        <f t="shared" si="49"/>
        <v>IND-GEO</v>
      </c>
      <c r="R88" s="121" t="str">
        <f t="shared" si="65"/>
        <v>IND-MD</v>
      </c>
      <c r="S88" s="128">
        <f t="shared" si="50"/>
        <v>0.6</v>
      </c>
      <c r="T88" s="128">
        <f t="shared" si="51"/>
        <v>2</v>
      </c>
      <c r="U88" s="128">
        <f t="shared" si="52"/>
        <v>1</v>
      </c>
      <c r="V88" s="128">
        <f t="shared" si="53"/>
        <v>1</v>
      </c>
      <c r="W88" s="128">
        <f t="shared" si="54"/>
        <v>0.8</v>
      </c>
      <c r="X88" s="128">
        <f t="shared" si="55"/>
        <v>0</v>
      </c>
      <c r="Y88" s="128">
        <f t="shared" si="56"/>
        <v>0.5</v>
      </c>
      <c r="Z88" s="128">
        <f t="shared" si="57"/>
        <v>0.4</v>
      </c>
      <c r="AA88" s="128">
        <f t="shared" si="58"/>
        <v>0</v>
      </c>
      <c r="AB88" s="128">
        <f t="shared" si="59"/>
        <v>1</v>
      </c>
      <c r="AC88" s="128">
        <f t="shared" si="60"/>
        <v>0</v>
      </c>
      <c r="AD88" s="128">
        <f t="shared" si="61"/>
        <v>0</v>
      </c>
      <c r="AG88" s="133">
        <v>0.6</v>
      </c>
      <c r="AH88" s="132">
        <v>2</v>
      </c>
      <c r="AI88" s="132">
        <v>1</v>
      </c>
      <c r="AJ88" s="140">
        <v>1</v>
      </c>
      <c r="AK88" s="140">
        <f t="shared" si="62"/>
        <v>0.8</v>
      </c>
      <c r="AL88" s="140">
        <f t="shared" si="63"/>
        <v>0</v>
      </c>
      <c r="AM88" s="140">
        <v>0.5</v>
      </c>
      <c r="AN88" s="140">
        <v>0.4</v>
      </c>
      <c r="AO88" s="140">
        <v>0</v>
      </c>
      <c r="AP88" s="140">
        <v>1</v>
      </c>
      <c r="AQ88" s="132"/>
      <c r="AR88" s="134"/>
    </row>
    <row r="89" spans="9:44" ht="12" customHeight="1">
      <c r="I89" s="152" t="str">
        <f t="shared" si="70"/>
        <v>Industry Mechanical drive Solar</v>
      </c>
      <c r="J89" s="161" t="s">
        <v>207</v>
      </c>
      <c r="K89" s="160" t="str">
        <f t="shared" si="71"/>
        <v>IND-MDSOLExt</v>
      </c>
      <c r="L89" s="110" t="str">
        <f>IF(J89="Yes",K89,"")</f>
        <v/>
      </c>
      <c r="O89" s="131" t="str">
        <f t="shared" si="48"/>
        <v/>
      </c>
      <c r="P89" s="131" t="str">
        <f t="shared" si="64"/>
        <v/>
      </c>
      <c r="Q89" s="123" t="str">
        <f t="shared" si="49"/>
        <v/>
      </c>
      <c r="R89" s="121" t="str">
        <f t="shared" si="65"/>
        <v/>
      </c>
      <c r="S89" s="128" t="str">
        <f t="shared" si="50"/>
        <v/>
      </c>
      <c r="T89" s="128" t="str">
        <f t="shared" si="51"/>
        <v/>
      </c>
      <c r="U89" s="128" t="str">
        <f t="shared" si="52"/>
        <v/>
      </c>
      <c r="V89" s="128" t="str">
        <f t="shared" si="53"/>
        <v/>
      </c>
      <c r="W89" s="128" t="str">
        <f t="shared" si="54"/>
        <v/>
      </c>
      <c r="X89" s="128" t="str">
        <f t="shared" si="55"/>
        <v/>
      </c>
      <c r="Y89" s="128" t="str">
        <f t="shared" si="56"/>
        <v/>
      </c>
      <c r="Z89" s="128" t="str">
        <f t="shared" si="57"/>
        <v/>
      </c>
      <c r="AA89" s="128" t="str">
        <f t="shared" si="58"/>
        <v/>
      </c>
      <c r="AB89" s="128" t="str">
        <f t="shared" si="59"/>
        <v/>
      </c>
      <c r="AC89" s="128" t="str">
        <f t="shared" si="60"/>
        <v/>
      </c>
      <c r="AD89" s="128" t="str">
        <f t="shared" si="61"/>
        <v/>
      </c>
      <c r="AG89" s="133">
        <v>0.6</v>
      </c>
      <c r="AH89" s="132">
        <v>2</v>
      </c>
      <c r="AI89" s="132">
        <v>1</v>
      </c>
      <c r="AJ89" s="140">
        <v>1</v>
      </c>
      <c r="AK89" s="140">
        <f t="shared" si="62"/>
        <v>0.8</v>
      </c>
      <c r="AL89" s="140">
        <f t="shared" si="63"/>
        <v>0</v>
      </c>
      <c r="AM89" s="140">
        <v>0.5</v>
      </c>
      <c r="AN89" s="140">
        <v>0.4</v>
      </c>
      <c r="AO89" s="140">
        <v>0</v>
      </c>
      <c r="AP89" s="140">
        <v>1</v>
      </c>
      <c r="AQ89" s="132"/>
      <c r="AR89" s="134"/>
    </row>
    <row r="90" spans="9:44" ht="12" customHeight="1">
      <c r="I90" s="152" t="str">
        <f t="shared" si="70"/>
        <v>Industry Mechanical drive Wind</v>
      </c>
      <c r="J90" s="161" t="s">
        <v>207</v>
      </c>
      <c r="K90" s="160" t="str">
        <f t="shared" si="71"/>
        <v>IND-MDWINExt</v>
      </c>
      <c r="L90" s="110" t="str">
        <f>IF(J90="Yes",K90,"")</f>
        <v/>
      </c>
      <c r="O90" s="131" t="str">
        <f t="shared" si="48"/>
        <v/>
      </c>
      <c r="P90" s="131" t="str">
        <f t="shared" si="64"/>
        <v/>
      </c>
      <c r="Q90" s="123" t="str">
        <f t="shared" si="49"/>
        <v/>
      </c>
      <c r="R90" s="121" t="str">
        <f t="shared" si="65"/>
        <v/>
      </c>
      <c r="S90" s="128" t="str">
        <f t="shared" si="50"/>
        <v/>
      </c>
      <c r="T90" s="128" t="str">
        <f t="shared" si="51"/>
        <v/>
      </c>
      <c r="U90" s="128" t="str">
        <f t="shared" si="52"/>
        <v/>
      </c>
      <c r="V90" s="128" t="str">
        <f t="shared" si="53"/>
        <v/>
      </c>
      <c r="W90" s="128" t="str">
        <f t="shared" si="54"/>
        <v/>
      </c>
      <c r="X90" s="128" t="str">
        <f t="shared" si="55"/>
        <v/>
      </c>
      <c r="Y90" s="128" t="str">
        <f t="shared" si="56"/>
        <v/>
      </c>
      <c r="Z90" s="128" t="str">
        <f t="shared" si="57"/>
        <v/>
      </c>
      <c r="AA90" s="128" t="str">
        <f t="shared" si="58"/>
        <v/>
      </c>
      <c r="AB90" s="128" t="str">
        <f t="shared" si="59"/>
        <v/>
      </c>
      <c r="AC90" s="128" t="str">
        <f t="shared" si="60"/>
        <v/>
      </c>
      <c r="AD90" s="128" t="str">
        <f t="shared" si="61"/>
        <v/>
      </c>
      <c r="AG90" s="133">
        <v>0.6</v>
      </c>
      <c r="AH90" s="132">
        <v>2</v>
      </c>
      <c r="AI90" s="132">
        <v>1</v>
      </c>
      <c r="AJ90" s="140">
        <v>1</v>
      </c>
      <c r="AK90" s="140">
        <f t="shared" si="62"/>
        <v>0.8</v>
      </c>
      <c r="AL90" s="140">
        <f t="shared" si="63"/>
        <v>0</v>
      </c>
      <c r="AM90" s="140">
        <v>0.5</v>
      </c>
      <c r="AN90" s="140">
        <v>0.4</v>
      </c>
      <c r="AO90" s="140">
        <v>0</v>
      </c>
      <c r="AP90" s="140">
        <v>1</v>
      </c>
      <c r="AQ90" s="132"/>
      <c r="AR90" s="134"/>
    </row>
    <row r="91" spans="9:44" ht="12" customHeight="1">
      <c r="I91" s="152" t="str">
        <f t="shared" si="70"/>
        <v>Industry Mechanical drive Bio Liquids</v>
      </c>
      <c r="J91" s="161" t="s">
        <v>207</v>
      </c>
      <c r="K91" s="160" t="str">
        <f t="shared" si="71"/>
        <v>IND-MDBILExt</v>
      </c>
      <c r="L91" s="110" t="str">
        <f t="shared" ref="L91:L94" si="72">IF(J91="Yes",K91,"")</f>
        <v/>
      </c>
      <c r="O91" s="131" t="str">
        <f t="shared" si="48"/>
        <v/>
      </c>
      <c r="P91" s="131" t="str">
        <f t="shared" si="64"/>
        <v/>
      </c>
      <c r="Q91" s="123" t="str">
        <f t="shared" si="49"/>
        <v/>
      </c>
      <c r="R91" s="121" t="str">
        <f t="shared" si="65"/>
        <v/>
      </c>
      <c r="S91" s="128" t="str">
        <f t="shared" si="50"/>
        <v/>
      </c>
      <c r="T91" s="128" t="str">
        <f t="shared" si="51"/>
        <v/>
      </c>
      <c r="U91" s="128" t="str">
        <f t="shared" si="52"/>
        <v/>
      </c>
      <c r="V91" s="128" t="str">
        <f t="shared" si="53"/>
        <v/>
      </c>
      <c r="W91" s="128" t="str">
        <f t="shared" si="54"/>
        <v/>
      </c>
      <c r="X91" s="128" t="str">
        <f t="shared" si="55"/>
        <v/>
      </c>
      <c r="Y91" s="128" t="str">
        <f t="shared" si="56"/>
        <v/>
      </c>
      <c r="Z91" s="128" t="str">
        <f t="shared" si="57"/>
        <v/>
      </c>
      <c r="AA91" s="128" t="str">
        <f t="shared" si="58"/>
        <v/>
      </c>
      <c r="AB91" s="128" t="str">
        <f t="shared" si="59"/>
        <v/>
      </c>
      <c r="AC91" s="128" t="str">
        <f t="shared" si="60"/>
        <v/>
      </c>
      <c r="AD91" s="128" t="str">
        <f t="shared" si="61"/>
        <v/>
      </c>
      <c r="AG91" s="133">
        <v>0.6</v>
      </c>
      <c r="AH91" s="132">
        <v>2</v>
      </c>
      <c r="AI91" s="132">
        <v>1</v>
      </c>
      <c r="AJ91" s="140">
        <v>1</v>
      </c>
      <c r="AK91" s="140">
        <f t="shared" si="62"/>
        <v>0.8</v>
      </c>
      <c r="AL91" s="140">
        <f t="shared" si="63"/>
        <v>0</v>
      </c>
      <c r="AM91" s="140">
        <v>0.5</v>
      </c>
      <c r="AN91" s="140">
        <v>0.4</v>
      </c>
      <c r="AO91" s="140">
        <v>0</v>
      </c>
      <c r="AP91" s="140">
        <v>1</v>
      </c>
      <c r="AQ91" s="132"/>
      <c r="AR91" s="134"/>
    </row>
    <row r="92" spans="9:44" ht="12" customHeight="1">
      <c r="I92" s="152" t="str">
        <f t="shared" si="70"/>
        <v>Industry Mechanical drive Biogas</v>
      </c>
      <c r="J92" s="161" t="s">
        <v>206</v>
      </c>
      <c r="K92" s="160" t="str">
        <f t="shared" si="71"/>
        <v>IND-MDBIGExt</v>
      </c>
      <c r="L92" s="110" t="str">
        <f t="shared" si="72"/>
        <v>IND-MDBIGExt</v>
      </c>
      <c r="O92" s="131" t="str">
        <f t="shared" si="48"/>
        <v>Industry Mechanical drive Biogas</v>
      </c>
      <c r="P92" s="131" t="str">
        <f t="shared" si="64"/>
        <v>IND-MDBIGExt</v>
      </c>
      <c r="Q92" s="123" t="str">
        <f t="shared" si="49"/>
        <v>IND-BIG</v>
      </c>
      <c r="R92" s="121" t="str">
        <f t="shared" si="65"/>
        <v>IND-MD</v>
      </c>
      <c r="S92" s="128">
        <f t="shared" si="50"/>
        <v>0.6</v>
      </c>
      <c r="T92" s="128">
        <f t="shared" si="51"/>
        <v>2</v>
      </c>
      <c r="U92" s="128">
        <f t="shared" si="52"/>
        <v>1</v>
      </c>
      <c r="V92" s="128">
        <f t="shared" si="53"/>
        <v>1</v>
      </c>
      <c r="W92" s="128">
        <f t="shared" si="54"/>
        <v>0.8</v>
      </c>
      <c r="X92" s="128">
        <f t="shared" si="55"/>
        <v>0</v>
      </c>
      <c r="Y92" s="128">
        <f t="shared" si="56"/>
        <v>0.5</v>
      </c>
      <c r="Z92" s="128">
        <f t="shared" si="57"/>
        <v>0.4</v>
      </c>
      <c r="AA92" s="128">
        <f t="shared" si="58"/>
        <v>0</v>
      </c>
      <c r="AB92" s="128">
        <f t="shared" si="59"/>
        <v>1</v>
      </c>
      <c r="AC92" s="128">
        <f t="shared" si="60"/>
        <v>0</v>
      </c>
      <c r="AD92" s="128">
        <f t="shared" si="61"/>
        <v>0</v>
      </c>
      <c r="AG92" s="133">
        <v>0.6</v>
      </c>
      <c r="AH92" s="132">
        <v>2</v>
      </c>
      <c r="AI92" s="132">
        <v>1</v>
      </c>
      <c r="AJ92" s="140">
        <v>1</v>
      </c>
      <c r="AK92" s="140">
        <f t="shared" si="62"/>
        <v>0.8</v>
      </c>
      <c r="AL92" s="140">
        <f t="shared" si="63"/>
        <v>0</v>
      </c>
      <c r="AM92" s="140">
        <v>0.5</v>
      </c>
      <c r="AN92" s="140">
        <v>0.4</v>
      </c>
      <c r="AO92" s="140">
        <v>0</v>
      </c>
      <c r="AP92" s="140">
        <v>1</v>
      </c>
      <c r="AQ92" s="132"/>
      <c r="AR92" s="134"/>
    </row>
    <row r="93" spans="9:44" ht="12" customHeight="1">
      <c r="I93" s="152" t="str">
        <f t="shared" ref="I93:I95" si="73">$C$5&amp;" "&amp;$E$11&amp;" "&amp;RIGHT(G15,LEN(G15)-FIND(" ",G15))</f>
        <v>Industry Mechanical drive Wood</v>
      </c>
      <c r="J93" s="161" t="s">
        <v>207</v>
      </c>
      <c r="K93" s="160" t="str">
        <f t="shared" ref="K93:K95" si="74">$D$5&amp;$F$11&amp;RIGHT(H15,3)&amp;$B$5</f>
        <v>IND-MDWODExt</v>
      </c>
      <c r="L93" s="110" t="str">
        <f t="shared" si="72"/>
        <v/>
      </c>
      <c r="O93" s="131" t="str">
        <f t="shared" si="48"/>
        <v/>
      </c>
      <c r="P93" s="131" t="str">
        <f t="shared" si="64"/>
        <v/>
      </c>
      <c r="Q93" s="123" t="str">
        <f t="shared" si="49"/>
        <v/>
      </c>
      <c r="R93" s="121" t="str">
        <f t="shared" si="65"/>
        <v/>
      </c>
      <c r="S93" s="128" t="str">
        <f t="shared" si="50"/>
        <v/>
      </c>
      <c r="T93" s="128" t="str">
        <f t="shared" si="51"/>
        <v/>
      </c>
      <c r="U93" s="128" t="str">
        <f t="shared" si="52"/>
        <v/>
      </c>
      <c r="V93" s="128" t="str">
        <f t="shared" si="53"/>
        <v/>
      </c>
      <c r="W93" s="128" t="str">
        <f t="shared" si="54"/>
        <v/>
      </c>
      <c r="X93" s="128" t="str">
        <f t="shared" si="55"/>
        <v/>
      </c>
      <c r="Y93" s="128" t="str">
        <f t="shared" si="56"/>
        <v/>
      </c>
      <c r="Z93" s="128" t="str">
        <f t="shared" si="57"/>
        <v/>
      </c>
      <c r="AA93" s="128" t="str">
        <f t="shared" si="58"/>
        <v/>
      </c>
      <c r="AB93" s="128" t="str">
        <f t="shared" si="59"/>
        <v/>
      </c>
      <c r="AC93" s="128" t="str">
        <f t="shared" si="60"/>
        <v/>
      </c>
      <c r="AD93" s="128" t="str">
        <f t="shared" si="61"/>
        <v/>
      </c>
      <c r="AG93" s="133">
        <v>0.6</v>
      </c>
      <c r="AH93" s="132">
        <v>2</v>
      </c>
      <c r="AI93" s="132">
        <v>1</v>
      </c>
      <c r="AJ93" s="140">
        <v>1</v>
      </c>
      <c r="AK93" s="140">
        <f t="shared" si="62"/>
        <v>0.8</v>
      </c>
      <c r="AL93" s="140">
        <f t="shared" si="63"/>
        <v>0</v>
      </c>
      <c r="AM93" s="140">
        <v>0.5</v>
      </c>
      <c r="AN93" s="140">
        <v>0.4</v>
      </c>
      <c r="AO93" s="140">
        <v>0</v>
      </c>
      <c r="AP93" s="140">
        <v>1</v>
      </c>
      <c r="AQ93" s="132"/>
      <c r="AR93" s="134"/>
    </row>
    <row r="94" spans="9:44" ht="12" customHeight="1">
      <c r="I94" s="152" t="str">
        <f t="shared" si="73"/>
        <v>Industry Mechanical drive Tidal</v>
      </c>
      <c r="J94" s="161" t="s">
        <v>207</v>
      </c>
      <c r="K94" s="160" t="str">
        <f t="shared" si="74"/>
        <v>IND-MDTIDExt</v>
      </c>
      <c r="L94" s="110" t="str">
        <f t="shared" si="72"/>
        <v/>
      </c>
      <c r="O94" s="131" t="str">
        <f t="shared" si="48"/>
        <v/>
      </c>
      <c r="P94" s="131" t="str">
        <f t="shared" si="64"/>
        <v/>
      </c>
      <c r="Q94" s="123" t="str">
        <f t="shared" si="49"/>
        <v/>
      </c>
      <c r="R94" s="121" t="str">
        <f t="shared" si="65"/>
        <v/>
      </c>
      <c r="S94" s="128" t="str">
        <f t="shared" si="50"/>
        <v/>
      </c>
      <c r="T94" s="128" t="str">
        <f t="shared" si="51"/>
        <v/>
      </c>
      <c r="U94" s="128" t="str">
        <f t="shared" si="52"/>
        <v/>
      </c>
      <c r="V94" s="128" t="str">
        <f t="shared" si="53"/>
        <v/>
      </c>
      <c r="W94" s="128" t="str">
        <f t="shared" si="54"/>
        <v/>
      </c>
      <c r="X94" s="128" t="str">
        <f t="shared" si="55"/>
        <v/>
      </c>
      <c r="Y94" s="128" t="str">
        <f t="shared" si="56"/>
        <v/>
      </c>
      <c r="Z94" s="128" t="str">
        <f t="shared" si="57"/>
        <v/>
      </c>
      <c r="AA94" s="128" t="str">
        <f t="shared" si="58"/>
        <v/>
      </c>
      <c r="AB94" s="128" t="str">
        <f t="shared" si="59"/>
        <v/>
      </c>
      <c r="AC94" s="128" t="str">
        <f t="shared" si="60"/>
        <v/>
      </c>
      <c r="AD94" s="128" t="str">
        <f t="shared" si="61"/>
        <v/>
      </c>
      <c r="AG94" s="133">
        <v>0.6</v>
      </c>
      <c r="AH94" s="132">
        <v>2</v>
      </c>
      <c r="AI94" s="132">
        <v>1</v>
      </c>
      <c r="AJ94" s="140">
        <v>1</v>
      </c>
      <c r="AK94" s="140">
        <f t="shared" si="62"/>
        <v>0.8</v>
      </c>
      <c r="AL94" s="140">
        <f t="shared" si="63"/>
        <v>0</v>
      </c>
      <c r="AM94" s="140">
        <v>0.5</v>
      </c>
      <c r="AN94" s="140">
        <v>0.4</v>
      </c>
      <c r="AO94" s="140">
        <v>0</v>
      </c>
      <c r="AP94" s="140">
        <v>1</v>
      </c>
      <c r="AQ94" s="132"/>
      <c r="AR94" s="134"/>
    </row>
    <row r="95" spans="9:44" ht="12" customHeight="1">
      <c r="I95" s="152" t="str">
        <f t="shared" si="73"/>
        <v>Industry Mechanical drive Electricity</v>
      </c>
      <c r="J95" s="161" t="s">
        <v>206</v>
      </c>
      <c r="K95" s="160" t="str">
        <f t="shared" si="74"/>
        <v>IND-MDELCExt</v>
      </c>
      <c r="L95" s="110" t="str">
        <f>IF(J95="Yes",K95,"")</f>
        <v>IND-MDELCExt</v>
      </c>
      <c r="O95" s="131" t="str">
        <f t="shared" si="48"/>
        <v>Industry Mechanical drive Electricity</v>
      </c>
      <c r="P95" s="131" t="str">
        <f t="shared" si="64"/>
        <v>IND-MDELCExt</v>
      </c>
      <c r="Q95" s="123" t="str">
        <f t="shared" si="49"/>
        <v>IND-ELC</v>
      </c>
      <c r="R95" s="121" t="str">
        <f t="shared" si="65"/>
        <v>IND-MD</v>
      </c>
      <c r="S95" s="128">
        <f t="shared" si="50"/>
        <v>0.6</v>
      </c>
      <c r="T95" s="128">
        <f t="shared" si="51"/>
        <v>2</v>
      </c>
      <c r="U95" s="128">
        <f t="shared" si="52"/>
        <v>1</v>
      </c>
      <c r="V95" s="128">
        <f t="shared" si="53"/>
        <v>1</v>
      </c>
      <c r="W95" s="128">
        <f t="shared" si="54"/>
        <v>0.8</v>
      </c>
      <c r="X95" s="128">
        <f t="shared" si="55"/>
        <v>0</v>
      </c>
      <c r="Y95" s="128">
        <f t="shared" si="56"/>
        <v>0.5</v>
      </c>
      <c r="Z95" s="128">
        <f t="shared" si="57"/>
        <v>0.4</v>
      </c>
      <c r="AA95" s="128">
        <f t="shared" si="58"/>
        <v>0</v>
      </c>
      <c r="AB95" s="128">
        <f t="shared" si="59"/>
        <v>1</v>
      </c>
      <c r="AC95" s="128">
        <f t="shared" si="60"/>
        <v>0</v>
      </c>
      <c r="AD95" s="128">
        <f t="shared" si="61"/>
        <v>0</v>
      </c>
      <c r="AG95" s="133">
        <v>0.6</v>
      </c>
      <c r="AH95" s="132">
        <v>2</v>
      </c>
      <c r="AI95" s="132">
        <v>1</v>
      </c>
      <c r="AJ95" s="140">
        <v>1</v>
      </c>
      <c r="AK95" s="140">
        <f t="shared" si="62"/>
        <v>0.8</v>
      </c>
      <c r="AL95" s="140">
        <f t="shared" si="63"/>
        <v>0</v>
      </c>
      <c r="AM95" s="140">
        <v>0.5</v>
      </c>
      <c r="AN95" s="140">
        <v>0.4</v>
      </c>
      <c r="AO95" s="140">
        <v>0</v>
      </c>
      <c r="AP95" s="140">
        <v>1</v>
      </c>
      <c r="AQ95" s="132"/>
      <c r="AR95" s="134"/>
    </row>
    <row r="96" spans="9:44" ht="12" customHeight="1">
      <c r="I96" s="151" t="str">
        <f t="shared" ref="I96:I104" si="75">$C$5&amp;" "&amp;$E$12&amp;" "&amp;RIGHT(G5,LEN(G5)-FIND(" ",G5))</f>
        <v>Industry Internal transport and others Coal</v>
      </c>
      <c r="J96" s="163" t="s">
        <v>207</v>
      </c>
      <c r="K96" s="159" t="str">
        <f t="shared" ref="K96:K106" si="76">$D$5&amp;$F$12&amp;RIGHT(H5,3)&amp;$B$5</f>
        <v>IND-OTCOAExt</v>
      </c>
      <c r="L96" s="110" t="str">
        <f t="shared" ref="L96:L120" si="77">IF(J96="Yes",K96,"")</f>
        <v/>
      </c>
      <c r="O96" s="131" t="str">
        <f t="shared" si="48"/>
        <v/>
      </c>
      <c r="P96" s="131" t="str">
        <f t="shared" si="64"/>
        <v/>
      </c>
      <c r="Q96" s="123" t="str">
        <f t="shared" si="49"/>
        <v/>
      </c>
      <c r="R96" s="121" t="str">
        <f t="shared" si="65"/>
        <v/>
      </c>
      <c r="S96" s="128" t="str">
        <f t="shared" si="50"/>
        <v/>
      </c>
      <c r="T96" s="128" t="str">
        <f t="shared" si="51"/>
        <v/>
      </c>
      <c r="U96" s="128" t="str">
        <f t="shared" si="52"/>
        <v/>
      </c>
      <c r="V96" s="128" t="str">
        <f t="shared" si="53"/>
        <v/>
      </c>
      <c r="W96" s="128" t="str">
        <f t="shared" si="54"/>
        <v/>
      </c>
      <c r="X96" s="128" t="str">
        <f t="shared" si="55"/>
        <v/>
      </c>
      <c r="Y96" s="128" t="str">
        <f t="shared" si="56"/>
        <v/>
      </c>
      <c r="Z96" s="128" t="str">
        <f t="shared" si="57"/>
        <v/>
      </c>
      <c r="AA96" s="128" t="str">
        <f t="shared" si="58"/>
        <v/>
      </c>
      <c r="AB96" s="128" t="str">
        <f t="shared" si="59"/>
        <v/>
      </c>
      <c r="AC96" s="128" t="str">
        <f t="shared" si="60"/>
        <v/>
      </c>
      <c r="AD96" s="128" t="str">
        <f t="shared" si="61"/>
        <v/>
      </c>
      <c r="AG96" s="133">
        <v>0.6</v>
      </c>
      <c r="AH96" s="132">
        <v>2</v>
      </c>
      <c r="AI96" s="132">
        <v>1</v>
      </c>
      <c r="AJ96" s="140">
        <v>1</v>
      </c>
      <c r="AK96" s="140">
        <f t="shared" si="62"/>
        <v>0.8</v>
      </c>
      <c r="AL96" s="140">
        <f t="shared" si="63"/>
        <v>0</v>
      </c>
      <c r="AM96" s="140">
        <v>0.5</v>
      </c>
      <c r="AN96" s="140">
        <v>0.4</v>
      </c>
      <c r="AO96" s="140">
        <v>0</v>
      </c>
      <c r="AP96" s="140">
        <v>1</v>
      </c>
      <c r="AQ96" s="132"/>
      <c r="AR96" s="134"/>
    </row>
    <row r="97" spans="9:44" ht="12" customHeight="1">
      <c r="I97" s="152" t="str">
        <f t="shared" si="75"/>
        <v>Industry Internal transport and others Lignite</v>
      </c>
      <c r="J97" s="161" t="s">
        <v>207</v>
      </c>
      <c r="K97" s="160" t="str">
        <f t="shared" si="76"/>
        <v>IND-OTCOLExt</v>
      </c>
      <c r="L97" s="110" t="str">
        <f t="shared" si="77"/>
        <v/>
      </c>
      <c r="O97" s="131" t="str">
        <f t="shared" si="48"/>
        <v/>
      </c>
      <c r="P97" s="131" t="str">
        <f t="shared" si="64"/>
        <v/>
      </c>
      <c r="Q97" s="123" t="str">
        <f t="shared" si="49"/>
        <v/>
      </c>
      <c r="R97" s="121" t="str">
        <f t="shared" si="65"/>
        <v/>
      </c>
      <c r="S97" s="128" t="str">
        <f t="shared" si="50"/>
        <v/>
      </c>
      <c r="T97" s="128" t="str">
        <f t="shared" si="51"/>
        <v/>
      </c>
      <c r="U97" s="128" t="str">
        <f t="shared" si="52"/>
        <v/>
      </c>
      <c r="V97" s="128" t="str">
        <f t="shared" si="53"/>
        <v/>
      </c>
      <c r="W97" s="128" t="str">
        <f t="shared" si="54"/>
        <v/>
      </c>
      <c r="X97" s="128" t="str">
        <f t="shared" si="55"/>
        <v/>
      </c>
      <c r="Y97" s="128" t="str">
        <f t="shared" si="56"/>
        <v/>
      </c>
      <c r="Z97" s="128" t="str">
        <f t="shared" si="57"/>
        <v/>
      </c>
      <c r="AA97" s="128" t="str">
        <f t="shared" si="58"/>
        <v/>
      </c>
      <c r="AB97" s="128" t="str">
        <f t="shared" si="59"/>
        <v/>
      </c>
      <c r="AC97" s="128" t="str">
        <f t="shared" si="60"/>
        <v/>
      </c>
      <c r="AD97" s="128" t="str">
        <f t="shared" si="61"/>
        <v/>
      </c>
      <c r="AG97" s="133">
        <v>0.6</v>
      </c>
      <c r="AH97" s="132">
        <v>2</v>
      </c>
      <c r="AI97" s="132">
        <v>1</v>
      </c>
      <c r="AJ97" s="140">
        <v>1</v>
      </c>
      <c r="AK97" s="140">
        <f t="shared" si="62"/>
        <v>0.8</v>
      </c>
      <c r="AL97" s="140">
        <f t="shared" si="63"/>
        <v>0</v>
      </c>
      <c r="AM97" s="140">
        <v>0.5</v>
      </c>
      <c r="AN97" s="140">
        <v>0.4</v>
      </c>
      <c r="AO97" s="140">
        <v>0</v>
      </c>
      <c r="AP97" s="140">
        <v>1</v>
      </c>
      <c r="AQ97" s="132"/>
      <c r="AR97" s="134"/>
    </row>
    <row r="98" spans="9:44" ht="12" customHeight="1">
      <c r="I98" s="152" t="str">
        <f t="shared" si="75"/>
        <v>Industry Internal transport and others Crude oil</v>
      </c>
      <c r="J98" s="161" t="s">
        <v>207</v>
      </c>
      <c r="K98" s="160" t="str">
        <f t="shared" si="76"/>
        <v>IND-OTOILExt</v>
      </c>
      <c r="L98" s="110" t="str">
        <f t="shared" si="77"/>
        <v/>
      </c>
      <c r="O98" s="131" t="str">
        <f t="shared" si="48"/>
        <v/>
      </c>
      <c r="P98" s="131" t="str">
        <f t="shared" si="64"/>
        <v/>
      </c>
      <c r="Q98" s="123" t="str">
        <f t="shared" si="49"/>
        <v/>
      </c>
      <c r="R98" s="121" t="str">
        <f t="shared" si="65"/>
        <v/>
      </c>
      <c r="S98" s="128" t="str">
        <f t="shared" si="50"/>
        <v/>
      </c>
      <c r="T98" s="128" t="str">
        <f t="shared" si="51"/>
        <v/>
      </c>
      <c r="U98" s="128" t="str">
        <f t="shared" si="52"/>
        <v/>
      </c>
      <c r="V98" s="128" t="str">
        <f t="shared" si="53"/>
        <v/>
      </c>
      <c r="W98" s="128" t="str">
        <f t="shared" si="54"/>
        <v/>
      </c>
      <c r="X98" s="128" t="str">
        <f t="shared" si="55"/>
        <v/>
      </c>
      <c r="Y98" s="128" t="str">
        <f t="shared" si="56"/>
        <v/>
      </c>
      <c r="Z98" s="128" t="str">
        <f t="shared" si="57"/>
        <v/>
      </c>
      <c r="AA98" s="128" t="str">
        <f t="shared" si="58"/>
        <v/>
      </c>
      <c r="AB98" s="128" t="str">
        <f t="shared" si="59"/>
        <v/>
      </c>
      <c r="AC98" s="128" t="str">
        <f t="shared" si="60"/>
        <v/>
      </c>
      <c r="AD98" s="128" t="str">
        <f t="shared" si="61"/>
        <v/>
      </c>
      <c r="AG98" s="133">
        <v>0.6</v>
      </c>
      <c r="AH98" s="132">
        <v>2</v>
      </c>
      <c r="AI98" s="132">
        <v>1</v>
      </c>
      <c r="AJ98" s="140">
        <v>1</v>
      </c>
      <c r="AK98" s="140">
        <f t="shared" si="62"/>
        <v>0.8</v>
      </c>
      <c r="AL98" s="140">
        <f t="shared" si="63"/>
        <v>0</v>
      </c>
      <c r="AM98" s="140">
        <v>0.5</v>
      </c>
      <c r="AN98" s="140">
        <v>0.4</v>
      </c>
      <c r="AO98" s="140">
        <v>0</v>
      </c>
      <c r="AP98" s="140">
        <v>1</v>
      </c>
      <c r="AQ98" s="132"/>
      <c r="AR98" s="134"/>
    </row>
    <row r="99" spans="9:44" ht="12" customHeight="1">
      <c r="I99" s="152" t="str">
        <f t="shared" si="75"/>
        <v>Industry Internal transport and others Natural Gas</v>
      </c>
      <c r="J99" s="161" t="s">
        <v>206</v>
      </c>
      <c r="K99" s="160" t="str">
        <f t="shared" si="76"/>
        <v>IND-OTNGAExt</v>
      </c>
      <c r="L99" s="110" t="str">
        <f t="shared" si="77"/>
        <v>IND-OTNGAExt</v>
      </c>
      <c r="O99" s="131" t="str">
        <f t="shared" si="48"/>
        <v>Industry Internal transport and others Natural Gas</v>
      </c>
      <c r="P99" s="131" t="str">
        <f t="shared" si="64"/>
        <v>IND-OTNGAExt</v>
      </c>
      <c r="Q99" s="123" t="str">
        <f t="shared" si="49"/>
        <v>IND-NGA</v>
      </c>
      <c r="R99" s="121" t="str">
        <f t="shared" si="65"/>
        <v>IND-OT</v>
      </c>
      <c r="S99" s="128">
        <f t="shared" si="50"/>
        <v>0.6</v>
      </c>
      <c r="T99" s="128">
        <f t="shared" si="51"/>
        <v>2</v>
      </c>
      <c r="U99" s="128">
        <f t="shared" si="52"/>
        <v>1</v>
      </c>
      <c r="V99" s="128">
        <f t="shared" si="53"/>
        <v>1</v>
      </c>
      <c r="W99" s="128">
        <f t="shared" si="54"/>
        <v>0.8</v>
      </c>
      <c r="X99" s="128">
        <f t="shared" si="55"/>
        <v>0</v>
      </c>
      <c r="Y99" s="128">
        <f t="shared" si="56"/>
        <v>0.5</v>
      </c>
      <c r="Z99" s="128">
        <f t="shared" si="57"/>
        <v>0.4</v>
      </c>
      <c r="AA99" s="128">
        <f t="shared" si="58"/>
        <v>0</v>
      </c>
      <c r="AB99" s="128">
        <f t="shared" si="59"/>
        <v>1</v>
      </c>
      <c r="AC99" s="128">
        <f t="shared" si="60"/>
        <v>0</v>
      </c>
      <c r="AD99" s="128">
        <f t="shared" si="61"/>
        <v>0</v>
      </c>
      <c r="AG99" s="133">
        <v>0.6</v>
      </c>
      <c r="AH99" s="132">
        <v>2</v>
      </c>
      <c r="AI99" s="132">
        <v>1</v>
      </c>
      <c r="AJ99" s="140">
        <v>1</v>
      </c>
      <c r="AK99" s="140">
        <f t="shared" si="62"/>
        <v>0.8</v>
      </c>
      <c r="AL99" s="140">
        <f t="shared" si="63"/>
        <v>0</v>
      </c>
      <c r="AM99" s="140">
        <v>0.5</v>
      </c>
      <c r="AN99" s="140">
        <v>0.4</v>
      </c>
      <c r="AO99" s="140">
        <v>0</v>
      </c>
      <c r="AP99" s="140">
        <v>1</v>
      </c>
      <c r="AQ99" s="132"/>
      <c r="AR99" s="134"/>
    </row>
    <row r="100" spans="9:44" ht="12" customHeight="1">
      <c r="I100" s="152" t="str">
        <f t="shared" si="75"/>
        <v>Industry Internal transport and others Hydro</v>
      </c>
      <c r="J100" s="161" t="s">
        <v>207</v>
      </c>
      <c r="K100" s="160" t="str">
        <f t="shared" si="76"/>
        <v>IND-OTHYDExt</v>
      </c>
      <c r="L100" s="110" t="str">
        <f t="shared" si="77"/>
        <v/>
      </c>
      <c r="O100" s="131" t="str">
        <f t="shared" si="48"/>
        <v/>
      </c>
      <c r="P100" s="131" t="str">
        <f t="shared" si="64"/>
        <v/>
      </c>
      <c r="Q100" s="123" t="str">
        <f t="shared" si="49"/>
        <v/>
      </c>
      <c r="R100" s="121" t="str">
        <f t="shared" si="65"/>
        <v/>
      </c>
      <c r="S100" s="128" t="str">
        <f t="shared" si="50"/>
        <v/>
      </c>
      <c r="T100" s="128" t="str">
        <f t="shared" si="51"/>
        <v/>
      </c>
      <c r="U100" s="128" t="str">
        <f t="shared" si="52"/>
        <v/>
      </c>
      <c r="V100" s="128" t="str">
        <f t="shared" si="53"/>
        <v/>
      </c>
      <c r="W100" s="128" t="str">
        <f t="shared" si="54"/>
        <v/>
      </c>
      <c r="X100" s="128" t="str">
        <f t="shared" si="55"/>
        <v/>
      </c>
      <c r="Y100" s="128" t="str">
        <f t="shared" si="56"/>
        <v/>
      </c>
      <c r="Z100" s="128" t="str">
        <f t="shared" si="57"/>
        <v/>
      </c>
      <c r="AA100" s="128" t="str">
        <f t="shared" si="58"/>
        <v/>
      </c>
      <c r="AB100" s="128" t="str">
        <f t="shared" si="59"/>
        <v/>
      </c>
      <c r="AC100" s="128" t="str">
        <f t="shared" si="60"/>
        <v/>
      </c>
      <c r="AD100" s="128" t="str">
        <f t="shared" si="61"/>
        <v/>
      </c>
      <c r="AG100" s="133">
        <v>0.6</v>
      </c>
      <c r="AH100" s="132">
        <v>2</v>
      </c>
      <c r="AI100" s="132">
        <v>1</v>
      </c>
      <c r="AJ100" s="140">
        <v>1</v>
      </c>
      <c r="AK100" s="140">
        <f t="shared" si="62"/>
        <v>0.8</v>
      </c>
      <c r="AL100" s="140">
        <f t="shared" si="63"/>
        <v>0</v>
      </c>
      <c r="AM100" s="140">
        <v>0.5</v>
      </c>
      <c r="AN100" s="140">
        <v>0.4</v>
      </c>
      <c r="AO100" s="140">
        <v>0</v>
      </c>
      <c r="AP100" s="140">
        <v>1</v>
      </c>
      <c r="AQ100" s="132"/>
      <c r="AR100" s="134"/>
    </row>
    <row r="101" spans="9:44" ht="12" customHeight="1">
      <c r="I101" s="152" t="str">
        <f t="shared" si="75"/>
        <v>Industry Internal transport and others Geothermal</v>
      </c>
      <c r="J101" s="161" t="s">
        <v>207</v>
      </c>
      <c r="K101" s="160" t="str">
        <f t="shared" si="76"/>
        <v>IND-OTGEOExt</v>
      </c>
      <c r="L101" s="110" t="str">
        <f t="shared" si="77"/>
        <v/>
      </c>
      <c r="O101" s="131" t="str">
        <f t="shared" si="48"/>
        <v/>
      </c>
      <c r="P101" s="131" t="str">
        <f t="shared" si="64"/>
        <v/>
      </c>
      <c r="Q101" s="123" t="str">
        <f t="shared" si="49"/>
        <v/>
      </c>
      <c r="R101" s="121" t="str">
        <f t="shared" si="65"/>
        <v/>
      </c>
      <c r="S101" s="128" t="str">
        <f t="shared" si="50"/>
        <v/>
      </c>
      <c r="T101" s="128" t="str">
        <f t="shared" si="51"/>
        <v/>
      </c>
      <c r="U101" s="128" t="str">
        <f t="shared" si="52"/>
        <v/>
      </c>
      <c r="V101" s="128" t="str">
        <f t="shared" si="53"/>
        <v/>
      </c>
      <c r="W101" s="128" t="str">
        <f t="shared" si="54"/>
        <v/>
      </c>
      <c r="X101" s="128" t="str">
        <f t="shared" si="55"/>
        <v/>
      </c>
      <c r="Y101" s="128" t="str">
        <f t="shared" si="56"/>
        <v/>
      </c>
      <c r="Z101" s="128" t="str">
        <f t="shared" si="57"/>
        <v/>
      </c>
      <c r="AA101" s="128" t="str">
        <f t="shared" si="58"/>
        <v/>
      </c>
      <c r="AB101" s="128" t="str">
        <f t="shared" si="59"/>
        <v/>
      </c>
      <c r="AC101" s="128" t="str">
        <f t="shared" si="60"/>
        <v/>
      </c>
      <c r="AD101" s="128" t="str">
        <f t="shared" si="61"/>
        <v/>
      </c>
      <c r="AG101" s="133">
        <v>0.6</v>
      </c>
      <c r="AH101" s="132">
        <v>2</v>
      </c>
      <c r="AI101" s="132">
        <v>1</v>
      </c>
      <c r="AJ101" s="140">
        <v>1</v>
      </c>
      <c r="AK101" s="140">
        <f t="shared" si="62"/>
        <v>0.8</v>
      </c>
      <c r="AL101" s="140">
        <f t="shared" si="63"/>
        <v>0</v>
      </c>
      <c r="AM101" s="140">
        <v>0.5</v>
      </c>
      <c r="AN101" s="140">
        <v>0.4</v>
      </c>
      <c r="AO101" s="140">
        <v>0</v>
      </c>
      <c r="AP101" s="140">
        <v>1</v>
      </c>
      <c r="AQ101" s="132"/>
      <c r="AR101" s="134"/>
    </row>
    <row r="102" spans="9:44" ht="12" customHeight="1">
      <c r="I102" s="152" t="str">
        <f t="shared" si="75"/>
        <v>Industry Internal transport and others Solar</v>
      </c>
      <c r="J102" s="161" t="s">
        <v>207</v>
      </c>
      <c r="K102" s="160" t="str">
        <f t="shared" si="76"/>
        <v>IND-OTSOLExt</v>
      </c>
      <c r="L102" s="110" t="str">
        <f t="shared" si="77"/>
        <v/>
      </c>
      <c r="O102" s="131" t="str">
        <f t="shared" si="48"/>
        <v/>
      </c>
      <c r="P102" s="131" t="str">
        <f t="shared" si="64"/>
        <v/>
      </c>
      <c r="Q102" s="123" t="str">
        <f t="shared" si="49"/>
        <v/>
      </c>
      <c r="R102" s="121" t="str">
        <f t="shared" si="65"/>
        <v/>
      </c>
      <c r="S102" s="128" t="str">
        <f t="shared" si="50"/>
        <v/>
      </c>
      <c r="T102" s="128" t="str">
        <f t="shared" si="51"/>
        <v/>
      </c>
      <c r="U102" s="128" t="str">
        <f t="shared" si="52"/>
        <v/>
      </c>
      <c r="V102" s="128" t="str">
        <f t="shared" si="53"/>
        <v/>
      </c>
      <c r="W102" s="128" t="str">
        <f t="shared" si="54"/>
        <v/>
      </c>
      <c r="X102" s="128" t="str">
        <f t="shared" si="55"/>
        <v/>
      </c>
      <c r="Y102" s="128" t="str">
        <f t="shared" si="56"/>
        <v/>
      </c>
      <c r="Z102" s="128" t="str">
        <f t="shared" si="57"/>
        <v/>
      </c>
      <c r="AA102" s="128" t="str">
        <f t="shared" si="58"/>
        <v/>
      </c>
      <c r="AB102" s="128" t="str">
        <f t="shared" si="59"/>
        <v/>
      </c>
      <c r="AC102" s="128" t="str">
        <f t="shared" si="60"/>
        <v/>
      </c>
      <c r="AD102" s="128" t="str">
        <f t="shared" si="61"/>
        <v/>
      </c>
      <c r="AG102" s="133">
        <v>0.6</v>
      </c>
      <c r="AH102" s="132">
        <v>2</v>
      </c>
      <c r="AI102" s="132">
        <v>1</v>
      </c>
      <c r="AJ102" s="140">
        <v>1</v>
      </c>
      <c r="AK102" s="140">
        <f t="shared" si="62"/>
        <v>0.8</v>
      </c>
      <c r="AL102" s="140">
        <f t="shared" si="63"/>
        <v>0</v>
      </c>
      <c r="AM102" s="140">
        <v>0.5</v>
      </c>
      <c r="AN102" s="140">
        <v>0.4</v>
      </c>
      <c r="AO102" s="140">
        <v>0</v>
      </c>
      <c r="AP102" s="140">
        <v>1</v>
      </c>
      <c r="AQ102" s="132"/>
      <c r="AR102" s="134"/>
    </row>
    <row r="103" spans="9:44" ht="12" customHeight="1">
      <c r="I103" s="152" t="str">
        <f t="shared" si="75"/>
        <v>Industry Internal transport and others Wind</v>
      </c>
      <c r="J103" s="161" t="s">
        <v>207</v>
      </c>
      <c r="K103" s="160" t="str">
        <f t="shared" si="76"/>
        <v>IND-OTWINExt</v>
      </c>
      <c r="L103" s="110" t="str">
        <f t="shared" si="77"/>
        <v/>
      </c>
      <c r="O103" s="131" t="str">
        <f t="shared" si="48"/>
        <v/>
      </c>
      <c r="P103" s="131" t="str">
        <f t="shared" si="64"/>
        <v/>
      </c>
      <c r="Q103" s="123" t="str">
        <f t="shared" si="49"/>
        <v/>
      </c>
      <c r="R103" s="121" t="str">
        <f t="shared" si="65"/>
        <v/>
      </c>
      <c r="S103" s="128" t="str">
        <f t="shared" si="50"/>
        <v/>
      </c>
      <c r="T103" s="128" t="str">
        <f t="shared" si="51"/>
        <v/>
      </c>
      <c r="U103" s="128" t="str">
        <f t="shared" si="52"/>
        <v/>
      </c>
      <c r="V103" s="128" t="str">
        <f t="shared" si="53"/>
        <v/>
      </c>
      <c r="W103" s="128" t="str">
        <f t="shared" si="54"/>
        <v/>
      </c>
      <c r="X103" s="128" t="str">
        <f t="shared" si="55"/>
        <v/>
      </c>
      <c r="Y103" s="128" t="str">
        <f t="shared" si="56"/>
        <v/>
      </c>
      <c r="Z103" s="128" t="str">
        <f t="shared" si="57"/>
        <v/>
      </c>
      <c r="AA103" s="128" t="str">
        <f t="shared" si="58"/>
        <v/>
      </c>
      <c r="AB103" s="128" t="str">
        <f t="shared" si="59"/>
        <v/>
      </c>
      <c r="AC103" s="128" t="str">
        <f t="shared" si="60"/>
        <v/>
      </c>
      <c r="AD103" s="128" t="str">
        <f t="shared" si="61"/>
        <v/>
      </c>
      <c r="AG103" s="133">
        <v>0.6</v>
      </c>
      <c r="AH103" s="132">
        <v>2</v>
      </c>
      <c r="AI103" s="132">
        <v>1</v>
      </c>
      <c r="AJ103" s="140">
        <v>1</v>
      </c>
      <c r="AK103" s="140">
        <f t="shared" si="62"/>
        <v>0.8</v>
      </c>
      <c r="AL103" s="140">
        <f t="shared" si="63"/>
        <v>0</v>
      </c>
      <c r="AM103" s="140">
        <v>0.5</v>
      </c>
      <c r="AN103" s="140">
        <v>0.4</v>
      </c>
      <c r="AO103" s="140">
        <v>0</v>
      </c>
      <c r="AP103" s="140">
        <v>1</v>
      </c>
      <c r="AQ103" s="132"/>
      <c r="AR103" s="134"/>
    </row>
    <row r="104" spans="9:44" ht="12" customHeight="1">
      <c r="I104" s="152" t="str">
        <f t="shared" si="75"/>
        <v>Industry Internal transport and others Bio Liquids</v>
      </c>
      <c r="J104" s="161" t="s">
        <v>207</v>
      </c>
      <c r="K104" s="160" t="str">
        <f t="shared" si="76"/>
        <v>IND-OTBILExt</v>
      </c>
      <c r="L104" s="110" t="str">
        <f t="shared" si="77"/>
        <v/>
      </c>
      <c r="O104" s="131" t="str">
        <f t="shared" si="48"/>
        <v/>
      </c>
      <c r="P104" s="131" t="str">
        <f t="shared" si="64"/>
        <v/>
      </c>
      <c r="Q104" s="123" t="str">
        <f t="shared" si="49"/>
        <v/>
      </c>
      <c r="R104" s="121" t="str">
        <f t="shared" si="65"/>
        <v/>
      </c>
      <c r="S104" s="128" t="str">
        <f t="shared" si="50"/>
        <v/>
      </c>
      <c r="T104" s="128" t="str">
        <f t="shared" si="51"/>
        <v/>
      </c>
      <c r="U104" s="128" t="str">
        <f t="shared" si="52"/>
        <v/>
      </c>
      <c r="V104" s="128" t="str">
        <f t="shared" si="53"/>
        <v/>
      </c>
      <c r="W104" s="128" t="str">
        <f t="shared" si="54"/>
        <v/>
      </c>
      <c r="X104" s="128" t="str">
        <f t="shared" si="55"/>
        <v/>
      </c>
      <c r="Y104" s="128" t="str">
        <f t="shared" si="56"/>
        <v/>
      </c>
      <c r="Z104" s="128" t="str">
        <f t="shared" si="57"/>
        <v/>
      </c>
      <c r="AA104" s="128" t="str">
        <f t="shared" si="58"/>
        <v/>
      </c>
      <c r="AB104" s="128" t="str">
        <f t="shared" si="59"/>
        <v/>
      </c>
      <c r="AC104" s="128" t="str">
        <f t="shared" si="60"/>
        <v/>
      </c>
      <c r="AD104" s="128" t="str">
        <f t="shared" si="61"/>
        <v/>
      </c>
      <c r="AG104" s="133">
        <v>0.6</v>
      </c>
      <c r="AH104" s="132">
        <v>2</v>
      </c>
      <c r="AI104" s="132">
        <v>1</v>
      </c>
      <c r="AJ104" s="140">
        <v>1</v>
      </c>
      <c r="AK104" s="140">
        <f t="shared" si="62"/>
        <v>0.8</v>
      </c>
      <c r="AL104" s="140">
        <f t="shared" si="63"/>
        <v>0</v>
      </c>
      <c r="AM104" s="140">
        <v>0.5</v>
      </c>
      <c r="AN104" s="140">
        <v>0.4</v>
      </c>
      <c r="AO104" s="140">
        <v>0</v>
      </c>
      <c r="AP104" s="140">
        <v>1</v>
      </c>
      <c r="AQ104" s="132"/>
      <c r="AR104" s="134"/>
    </row>
    <row r="105" spans="9:44" ht="12" customHeight="1">
      <c r="I105" s="152" t="str">
        <f t="shared" ref="I105:I108" si="78">$C$5&amp;" "&amp;$E$12&amp;" "&amp;RIGHT(G14,LEN(G14)-FIND(" ",G14))</f>
        <v>Industry Internal transport and others Biogas</v>
      </c>
      <c r="J105" s="161" t="s">
        <v>206</v>
      </c>
      <c r="K105" s="160" t="str">
        <f t="shared" si="76"/>
        <v>IND-OTBIGExt</v>
      </c>
      <c r="L105" s="110" t="str">
        <f t="shared" si="77"/>
        <v>IND-OTBIGExt</v>
      </c>
      <c r="O105" s="131" t="str">
        <f t="shared" si="48"/>
        <v>Industry Internal transport and others Biogas</v>
      </c>
      <c r="P105" s="131" t="str">
        <f t="shared" si="64"/>
        <v>IND-OTBIGExt</v>
      </c>
      <c r="Q105" s="123" t="str">
        <f t="shared" si="49"/>
        <v>IND-BIG</v>
      </c>
      <c r="R105" s="121" t="str">
        <f t="shared" si="65"/>
        <v>IND-OT</v>
      </c>
      <c r="S105" s="128">
        <f t="shared" si="50"/>
        <v>0.6</v>
      </c>
      <c r="T105" s="128">
        <f t="shared" si="51"/>
        <v>2</v>
      </c>
      <c r="U105" s="128">
        <f t="shared" si="52"/>
        <v>1</v>
      </c>
      <c r="V105" s="128">
        <f t="shared" si="53"/>
        <v>1</v>
      </c>
      <c r="W105" s="128">
        <f t="shared" si="54"/>
        <v>0.8</v>
      </c>
      <c r="X105" s="128">
        <f t="shared" si="55"/>
        <v>0</v>
      </c>
      <c r="Y105" s="128">
        <f t="shared" si="56"/>
        <v>0.5</v>
      </c>
      <c r="Z105" s="128">
        <f t="shared" si="57"/>
        <v>0.4</v>
      </c>
      <c r="AA105" s="128">
        <f t="shared" si="58"/>
        <v>0</v>
      </c>
      <c r="AB105" s="128">
        <f t="shared" si="59"/>
        <v>1</v>
      </c>
      <c r="AC105" s="128">
        <f t="shared" si="60"/>
        <v>0</v>
      </c>
      <c r="AD105" s="128">
        <f t="shared" si="61"/>
        <v>0</v>
      </c>
      <c r="AG105" s="133">
        <v>0.6</v>
      </c>
      <c r="AH105" s="132">
        <v>2</v>
      </c>
      <c r="AI105" s="132">
        <v>1</v>
      </c>
      <c r="AJ105" s="140">
        <v>1</v>
      </c>
      <c r="AK105" s="140">
        <f t="shared" si="62"/>
        <v>0.8</v>
      </c>
      <c r="AL105" s="140">
        <f t="shared" si="63"/>
        <v>0</v>
      </c>
      <c r="AM105" s="140">
        <v>0.5</v>
      </c>
      <c r="AN105" s="140">
        <v>0.4</v>
      </c>
      <c r="AO105" s="140">
        <v>0</v>
      </c>
      <c r="AP105" s="140">
        <v>1</v>
      </c>
      <c r="AQ105" s="132"/>
      <c r="AR105" s="134"/>
    </row>
    <row r="106" spans="9:44" ht="12" customHeight="1">
      <c r="I106" s="152" t="str">
        <f t="shared" si="78"/>
        <v>Industry Internal transport and others Wood</v>
      </c>
      <c r="J106" s="161" t="s">
        <v>207</v>
      </c>
      <c r="K106" s="160" t="str">
        <f t="shared" si="76"/>
        <v>IND-OTWODExt</v>
      </c>
      <c r="L106" s="110" t="str">
        <f t="shared" si="77"/>
        <v/>
      </c>
      <c r="O106" s="131" t="str">
        <f t="shared" si="48"/>
        <v/>
      </c>
      <c r="P106" s="131" t="str">
        <f t="shared" si="64"/>
        <v/>
      </c>
      <c r="Q106" s="123" t="str">
        <f t="shared" si="49"/>
        <v/>
      </c>
      <c r="R106" s="121" t="str">
        <f t="shared" si="65"/>
        <v/>
      </c>
      <c r="S106" s="128" t="str">
        <f t="shared" si="50"/>
        <v/>
      </c>
      <c r="T106" s="128" t="str">
        <f t="shared" si="51"/>
        <v/>
      </c>
      <c r="U106" s="128" t="str">
        <f t="shared" si="52"/>
        <v/>
      </c>
      <c r="V106" s="128" t="str">
        <f t="shared" si="53"/>
        <v/>
      </c>
      <c r="W106" s="128" t="str">
        <f t="shared" si="54"/>
        <v/>
      </c>
      <c r="X106" s="128" t="str">
        <f t="shared" si="55"/>
        <v/>
      </c>
      <c r="Y106" s="128" t="str">
        <f t="shared" si="56"/>
        <v/>
      </c>
      <c r="Z106" s="128" t="str">
        <f t="shared" si="57"/>
        <v/>
      </c>
      <c r="AA106" s="128" t="str">
        <f t="shared" si="58"/>
        <v/>
      </c>
      <c r="AB106" s="128" t="str">
        <f t="shared" si="59"/>
        <v/>
      </c>
      <c r="AC106" s="128" t="str">
        <f t="shared" si="60"/>
        <v/>
      </c>
      <c r="AD106" s="128" t="str">
        <f t="shared" si="61"/>
        <v/>
      </c>
      <c r="AG106" s="133">
        <v>0.6</v>
      </c>
      <c r="AH106" s="132">
        <v>2</v>
      </c>
      <c r="AI106" s="132">
        <v>1</v>
      </c>
      <c r="AJ106" s="140">
        <v>1</v>
      </c>
      <c r="AK106" s="140">
        <f t="shared" si="62"/>
        <v>0.8</v>
      </c>
      <c r="AL106" s="140">
        <f t="shared" si="63"/>
        <v>0</v>
      </c>
      <c r="AM106" s="140">
        <v>0.5</v>
      </c>
      <c r="AN106" s="140">
        <v>0.4</v>
      </c>
      <c r="AO106" s="140">
        <v>0</v>
      </c>
      <c r="AP106" s="140">
        <v>1</v>
      </c>
      <c r="AQ106" s="132"/>
      <c r="AR106" s="134"/>
    </row>
    <row r="107" spans="9:44" ht="12" customHeight="1">
      <c r="I107" s="152" t="str">
        <f t="shared" si="78"/>
        <v>Industry Internal transport and others Tidal</v>
      </c>
      <c r="J107" s="161" t="s">
        <v>207</v>
      </c>
      <c r="K107" s="160" t="str">
        <f t="shared" ref="K107:K108" si="79">$D$5&amp;$F$12&amp;RIGHT(H16,3)&amp;$B$5</f>
        <v>IND-OTTIDExt</v>
      </c>
      <c r="L107" s="110" t="str">
        <f t="shared" si="77"/>
        <v/>
      </c>
      <c r="O107" s="131" t="str">
        <f t="shared" si="48"/>
        <v/>
      </c>
      <c r="P107" s="131" t="str">
        <f t="shared" si="64"/>
        <v/>
      </c>
      <c r="Q107" s="123" t="str">
        <f t="shared" si="49"/>
        <v/>
      </c>
      <c r="R107" s="121" t="str">
        <f t="shared" si="65"/>
        <v/>
      </c>
      <c r="S107" s="128" t="str">
        <f t="shared" si="50"/>
        <v/>
      </c>
      <c r="T107" s="128" t="str">
        <f t="shared" si="51"/>
        <v/>
      </c>
      <c r="U107" s="128" t="str">
        <f t="shared" si="52"/>
        <v/>
      </c>
      <c r="V107" s="128" t="str">
        <f t="shared" si="53"/>
        <v/>
      </c>
      <c r="W107" s="128" t="str">
        <f t="shared" si="54"/>
        <v/>
      </c>
      <c r="X107" s="128" t="str">
        <f t="shared" si="55"/>
        <v/>
      </c>
      <c r="Y107" s="128" t="str">
        <f t="shared" si="56"/>
        <v/>
      </c>
      <c r="Z107" s="128" t="str">
        <f t="shared" si="57"/>
        <v/>
      </c>
      <c r="AA107" s="128" t="str">
        <f t="shared" si="58"/>
        <v/>
      </c>
      <c r="AB107" s="128" t="str">
        <f t="shared" si="59"/>
        <v/>
      </c>
      <c r="AC107" s="128" t="str">
        <f t="shared" si="60"/>
        <v/>
      </c>
      <c r="AD107" s="128" t="str">
        <f t="shared" si="61"/>
        <v/>
      </c>
      <c r="AG107" s="133">
        <v>0.6</v>
      </c>
      <c r="AH107" s="132">
        <v>2</v>
      </c>
      <c r="AI107" s="132">
        <v>1</v>
      </c>
      <c r="AJ107" s="140">
        <v>1</v>
      </c>
      <c r="AK107" s="140">
        <f t="shared" si="62"/>
        <v>0.8</v>
      </c>
      <c r="AL107" s="140">
        <f t="shared" si="63"/>
        <v>0</v>
      </c>
      <c r="AM107" s="140">
        <v>0.5</v>
      </c>
      <c r="AN107" s="140">
        <v>0.4</v>
      </c>
      <c r="AO107" s="140">
        <v>0</v>
      </c>
      <c r="AP107" s="140">
        <v>1</v>
      </c>
      <c r="AQ107" s="132"/>
      <c r="AR107" s="134"/>
    </row>
    <row r="108" spans="9:44" ht="12" customHeight="1">
      <c r="I108" s="152" t="str">
        <f t="shared" si="78"/>
        <v>Industry Internal transport and others Electricity</v>
      </c>
      <c r="J108" s="161" t="s">
        <v>206</v>
      </c>
      <c r="K108" s="160" t="str">
        <f t="shared" si="79"/>
        <v>IND-OTELCExt</v>
      </c>
      <c r="L108" s="110" t="str">
        <f t="shared" si="77"/>
        <v>IND-OTELCExt</v>
      </c>
      <c r="O108" s="131" t="str">
        <f t="shared" si="48"/>
        <v>Industry Internal transport and others Electricity</v>
      </c>
      <c r="P108" s="131" t="str">
        <f t="shared" si="64"/>
        <v>IND-OTELCExt</v>
      </c>
      <c r="Q108" s="123" t="str">
        <f t="shared" si="49"/>
        <v>IND-ELC</v>
      </c>
      <c r="R108" s="121" t="str">
        <f t="shared" si="65"/>
        <v>IND-OT</v>
      </c>
      <c r="S108" s="128">
        <f t="shared" si="50"/>
        <v>0.6</v>
      </c>
      <c r="T108" s="128">
        <f t="shared" si="51"/>
        <v>2</v>
      </c>
      <c r="U108" s="128">
        <f t="shared" si="52"/>
        <v>1</v>
      </c>
      <c r="V108" s="128">
        <f t="shared" si="53"/>
        <v>1</v>
      </c>
      <c r="W108" s="128">
        <f t="shared" si="54"/>
        <v>0.8</v>
      </c>
      <c r="X108" s="128">
        <f t="shared" si="55"/>
        <v>0</v>
      </c>
      <c r="Y108" s="128">
        <f t="shared" si="56"/>
        <v>0.5</v>
      </c>
      <c r="Z108" s="128">
        <f t="shared" si="57"/>
        <v>0.4</v>
      </c>
      <c r="AA108" s="128">
        <f t="shared" si="58"/>
        <v>0</v>
      </c>
      <c r="AB108" s="128">
        <f t="shared" si="59"/>
        <v>1</v>
      </c>
      <c r="AC108" s="128">
        <f t="shared" si="60"/>
        <v>0</v>
      </c>
      <c r="AD108" s="128">
        <f t="shared" si="61"/>
        <v>0</v>
      </c>
      <c r="AG108" s="133">
        <v>0.6</v>
      </c>
      <c r="AH108" s="132">
        <v>2</v>
      </c>
      <c r="AI108" s="132">
        <v>1</v>
      </c>
      <c r="AJ108" s="140">
        <v>1</v>
      </c>
      <c r="AK108" s="140">
        <f t="shared" si="62"/>
        <v>0.8</v>
      </c>
      <c r="AL108" s="140">
        <f t="shared" si="63"/>
        <v>0</v>
      </c>
      <c r="AM108" s="140">
        <v>0.5</v>
      </c>
      <c r="AN108" s="140">
        <v>0.4</v>
      </c>
      <c r="AO108" s="140">
        <v>0</v>
      </c>
      <c r="AP108" s="140">
        <v>1</v>
      </c>
      <c r="AQ108" s="132"/>
      <c r="AR108" s="134"/>
    </row>
    <row r="109" spans="9:44" ht="12" customHeight="1">
      <c r="I109" s="151" t="str">
        <f t="shared" ref="I109:I116" si="80">$C$5&amp;" "&amp;$E$13&amp;" "&amp;RIGHT(G5,LEN(G5)-FIND(" ",G5))</f>
        <v>Industry Process cooling  Coal</v>
      </c>
      <c r="J109" s="163" t="s">
        <v>207</v>
      </c>
      <c r="K109" s="151" t="str">
        <f t="shared" ref="K109:K119" si="81">$D$5&amp;$F$13&amp;RIGHT(H5,3)&amp;$B$5</f>
        <v>IND-PCCOAExt</v>
      </c>
      <c r="L109" s="110" t="str">
        <f t="shared" si="77"/>
        <v/>
      </c>
      <c r="O109" s="131" t="str">
        <f t="shared" si="48"/>
        <v/>
      </c>
      <c r="P109" s="131" t="str">
        <f t="shared" si="64"/>
        <v/>
      </c>
      <c r="Q109" s="123" t="str">
        <f t="shared" si="49"/>
        <v/>
      </c>
      <c r="R109" s="121" t="str">
        <f t="shared" si="65"/>
        <v/>
      </c>
      <c r="S109" s="128" t="str">
        <f t="shared" si="50"/>
        <v/>
      </c>
      <c r="T109" s="128" t="str">
        <f t="shared" si="51"/>
        <v/>
      </c>
      <c r="U109" s="128" t="str">
        <f t="shared" si="52"/>
        <v/>
      </c>
      <c r="V109" s="128" t="str">
        <f t="shared" si="53"/>
        <v/>
      </c>
      <c r="W109" s="128" t="str">
        <f t="shared" si="54"/>
        <v/>
      </c>
      <c r="X109" s="128" t="str">
        <f t="shared" si="55"/>
        <v/>
      </c>
      <c r="Y109" s="128" t="str">
        <f t="shared" si="56"/>
        <v/>
      </c>
      <c r="Z109" s="128" t="str">
        <f t="shared" si="57"/>
        <v/>
      </c>
      <c r="AA109" s="128" t="str">
        <f t="shared" si="58"/>
        <v/>
      </c>
      <c r="AB109" s="128" t="str">
        <f t="shared" si="59"/>
        <v/>
      </c>
      <c r="AC109" s="128" t="str">
        <f t="shared" si="60"/>
        <v/>
      </c>
      <c r="AD109" s="128" t="str">
        <f t="shared" si="61"/>
        <v/>
      </c>
      <c r="AG109" s="133">
        <v>0.6</v>
      </c>
      <c r="AH109" s="132">
        <v>2</v>
      </c>
      <c r="AI109" s="132">
        <v>1</v>
      </c>
      <c r="AJ109" s="140">
        <v>1</v>
      </c>
      <c r="AK109" s="140">
        <f t="shared" si="62"/>
        <v>0.8</v>
      </c>
      <c r="AL109" s="140">
        <f t="shared" si="63"/>
        <v>0</v>
      </c>
      <c r="AM109" s="140">
        <v>0.5</v>
      </c>
      <c r="AN109" s="140">
        <v>0.4</v>
      </c>
      <c r="AO109" s="140">
        <v>0</v>
      </c>
      <c r="AP109" s="140">
        <v>1</v>
      </c>
      <c r="AQ109" s="132"/>
      <c r="AR109" s="134"/>
    </row>
    <row r="110" spans="9:44" ht="12" customHeight="1">
      <c r="I110" s="152" t="str">
        <f t="shared" si="80"/>
        <v>Industry Process cooling  Lignite</v>
      </c>
      <c r="J110" s="161" t="s">
        <v>207</v>
      </c>
      <c r="K110" s="152" t="str">
        <f t="shared" si="81"/>
        <v>IND-PCCOLExt</v>
      </c>
      <c r="L110" s="110" t="str">
        <f t="shared" si="77"/>
        <v/>
      </c>
      <c r="O110" s="131" t="str">
        <f t="shared" si="48"/>
        <v/>
      </c>
      <c r="P110" s="131" t="str">
        <f t="shared" si="64"/>
        <v/>
      </c>
      <c r="Q110" s="123" t="str">
        <f t="shared" si="49"/>
        <v/>
      </c>
      <c r="R110" s="121" t="str">
        <f t="shared" si="65"/>
        <v/>
      </c>
      <c r="S110" s="128" t="str">
        <f t="shared" si="50"/>
        <v/>
      </c>
      <c r="T110" s="128" t="str">
        <f t="shared" si="51"/>
        <v/>
      </c>
      <c r="U110" s="128" t="str">
        <f t="shared" si="52"/>
        <v/>
      </c>
      <c r="V110" s="128" t="str">
        <f t="shared" si="53"/>
        <v/>
      </c>
      <c r="W110" s="128" t="str">
        <f t="shared" si="54"/>
        <v/>
      </c>
      <c r="X110" s="128" t="str">
        <f t="shared" si="55"/>
        <v/>
      </c>
      <c r="Y110" s="128" t="str">
        <f t="shared" si="56"/>
        <v/>
      </c>
      <c r="Z110" s="128" t="str">
        <f t="shared" si="57"/>
        <v/>
      </c>
      <c r="AA110" s="128" t="str">
        <f t="shared" si="58"/>
        <v/>
      </c>
      <c r="AB110" s="128" t="str">
        <f t="shared" si="59"/>
        <v/>
      </c>
      <c r="AC110" s="128" t="str">
        <f t="shared" si="60"/>
        <v/>
      </c>
      <c r="AD110" s="128" t="str">
        <f t="shared" si="61"/>
        <v/>
      </c>
      <c r="AG110" s="133">
        <v>0.6</v>
      </c>
      <c r="AH110" s="132">
        <v>2</v>
      </c>
      <c r="AI110" s="132">
        <v>1</v>
      </c>
      <c r="AJ110" s="140">
        <v>1</v>
      </c>
      <c r="AK110" s="140">
        <f t="shared" si="62"/>
        <v>0.8</v>
      </c>
      <c r="AL110" s="140">
        <f t="shared" si="63"/>
        <v>0</v>
      </c>
      <c r="AM110" s="140">
        <v>0.5</v>
      </c>
      <c r="AN110" s="140">
        <v>0.4</v>
      </c>
      <c r="AO110" s="140">
        <v>0</v>
      </c>
      <c r="AP110" s="140">
        <v>1</v>
      </c>
      <c r="AQ110" s="132"/>
      <c r="AR110" s="134"/>
    </row>
    <row r="111" spans="9:44" ht="12" customHeight="1">
      <c r="I111" s="152" t="str">
        <f t="shared" si="80"/>
        <v>Industry Process cooling  Crude oil</v>
      </c>
      <c r="J111" s="161" t="s">
        <v>207</v>
      </c>
      <c r="K111" s="152" t="str">
        <f t="shared" si="81"/>
        <v>IND-PCOILExt</v>
      </c>
      <c r="L111" s="110" t="str">
        <f t="shared" si="77"/>
        <v/>
      </c>
      <c r="O111" s="131" t="str">
        <f t="shared" si="48"/>
        <v/>
      </c>
      <c r="P111" s="131" t="str">
        <f t="shared" si="64"/>
        <v/>
      </c>
      <c r="Q111" s="123" t="str">
        <f t="shared" si="49"/>
        <v/>
      </c>
      <c r="R111" s="121" t="str">
        <f t="shared" si="65"/>
        <v/>
      </c>
      <c r="S111" s="128" t="str">
        <f t="shared" si="50"/>
        <v/>
      </c>
      <c r="T111" s="128" t="str">
        <f t="shared" si="51"/>
        <v/>
      </c>
      <c r="U111" s="128" t="str">
        <f t="shared" si="52"/>
        <v/>
      </c>
      <c r="V111" s="128" t="str">
        <f t="shared" si="53"/>
        <v/>
      </c>
      <c r="W111" s="128" t="str">
        <f t="shared" si="54"/>
        <v/>
      </c>
      <c r="X111" s="128" t="str">
        <f t="shared" si="55"/>
        <v/>
      </c>
      <c r="Y111" s="128" t="str">
        <f t="shared" si="56"/>
        <v/>
      </c>
      <c r="Z111" s="128" t="str">
        <f t="shared" si="57"/>
        <v/>
      </c>
      <c r="AA111" s="128" t="str">
        <f t="shared" si="58"/>
        <v/>
      </c>
      <c r="AB111" s="128" t="str">
        <f t="shared" si="59"/>
        <v/>
      </c>
      <c r="AC111" s="128" t="str">
        <f t="shared" si="60"/>
        <v/>
      </c>
      <c r="AD111" s="128" t="str">
        <f t="shared" si="61"/>
        <v/>
      </c>
      <c r="AG111" s="133">
        <v>0.6</v>
      </c>
      <c r="AH111" s="132">
        <v>2</v>
      </c>
      <c r="AI111" s="132">
        <v>1</v>
      </c>
      <c r="AJ111" s="140">
        <v>1</v>
      </c>
      <c r="AK111" s="140">
        <f t="shared" si="62"/>
        <v>0.8</v>
      </c>
      <c r="AL111" s="140">
        <f t="shared" si="63"/>
        <v>0</v>
      </c>
      <c r="AM111" s="140">
        <v>0.5</v>
      </c>
      <c r="AN111" s="140">
        <v>0.4</v>
      </c>
      <c r="AO111" s="140">
        <v>0</v>
      </c>
      <c r="AP111" s="140">
        <v>1</v>
      </c>
      <c r="AQ111" s="132"/>
      <c r="AR111" s="134"/>
    </row>
    <row r="112" spans="9:44" ht="12" customHeight="1">
      <c r="I112" s="152" t="str">
        <f t="shared" si="80"/>
        <v>Industry Process cooling  Natural Gas</v>
      </c>
      <c r="J112" s="161" t="s">
        <v>207</v>
      </c>
      <c r="K112" s="152" t="str">
        <f t="shared" si="81"/>
        <v>IND-PCNGAExt</v>
      </c>
      <c r="L112" s="110" t="str">
        <f t="shared" si="77"/>
        <v/>
      </c>
      <c r="O112" s="131" t="str">
        <f t="shared" si="48"/>
        <v/>
      </c>
      <c r="P112" s="131" t="str">
        <f t="shared" si="64"/>
        <v/>
      </c>
      <c r="Q112" s="123" t="str">
        <f t="shared" si="49"/>
        <v/>
      </c>
      <c r="R112" s="121" t="str">
        <f t="shared" si="65"/>
        <v/>
      </c>
      <c r="S112" s="128" t="str">
        <f t="shared" si="50"/>
        <v/>
      </c>
      <c r="T112" s="128" t="str">
        <f t="shared" si="51"/>
        <v/>
      </c>
      <c r="U112" s="128" t="str">
        <f t="shared" si="52"/>
        <v/>
      </c>
      <c r="V112" s="128" t="str">
        <f t="shared" si="53"/>
        <v/>
      </c>
      <c r="W112" s="128" t="str">
        <f t="shared" si="54"/>
        <v/>
      </c>
      <c r="X112" s="128" t="str">
        <f t="shared" si="55"/>
        <v/>
      </c>
      <c r="Y112" s="128" t="str">
        <f t="shared" si="56"/>
        <v/>
      </c>
      <c r="Z112" s="128" t="str">
        <f t="shared" si="57"/>
        <v/>
      </c>
      <c r="AA112" s="128" t="str">
        <f t="shared" si="58"/>
        <v/>
      </c>
      <c r="AB112" s="128" t="str">
        <f t="shared" si="59"/>
        <v/>
      </c>
      <c r="AC112" s="128" t="str">
        <f t="shared" si="60"/>
        <v/>
      </c>
      <c r="AD112" s="128" t="str">
        <f t="shared" si="61"/>
        <v/>
      </c>
      <c r="AG112" s="133">
        <v>0.6</v>
      </c>
      <c r="AH112" s="132">
        <v>2</v>
      </c>
      <c r="AI112" s="132">
        <v>1</v>
      </c>
      <c r="AJ112" s="140">
        <v>1</v>
      </c>
      <c r="AK112" s="140">
        <f t="shared" si="62"/>
        <v>0.8</v>
      </c>
      <c r="AL112" s="140">
        <f t="shared" si="63"/>
        <v>0</v>
      </c>
      <c r="AM112" s="140">
        <v>0.5</v>
      </c>
      <c r="AN112" s="140">
        <v>0.4</v>
      </c>
      <c r="AO112" s="140">
        <v>0</v>
      </c>
      <c r="AP112" s="140">
        <v>1</v>
      </c>
      <c r="AQ112" s="132"/>
      <c r="AR112" s="134"/>
    </row>
    <row r="113" spans="2:44" ht="12" customHeight="1">
      <c r="I113" s="152" t="str">
        <f t="shared" si="80"/>
        <v>Industry Process cooling  Hydro</v>
      </c>
      <c r="J113" s="161" t="s">
        <v>207</v>
      </c>
      <c r="K113" s="152" t="str">
        <f t="shared" si="81"/>
        <v>IND-PCHYDExt</v>
      </c>
      <c r="L113" s="110" t="str">
        <f t="shared" si="77"/>
        <v/>
      </c>
      <c r="O113" s="131" t="str">
        <f t="shared" si="48"/>
        <v/>
      </c>
      <c r="P113" s="131" t="str">
        <f t="shared" si="64"/>
        <v/>
      </c>
      <c r="Q113" s="123" t="str">
        <f t="shared" si="49"/>
        <v/>
      </c>
      <c r="R113" s="121" t="str">
        <f t="shared" si="65"/>
        <v/>
      </c>
      <c r="S113" s="128" t="str">
        <f t="shared" si="50"/>
        <v/>
      </c>
      <c r="T113" s="128" t="str">
        <f t="shared" si="51"/>
        <v/>
      </c>
      <c r="U113" s="128" t="str">
        <f t="shared" si="52"/>
        <v/>
      </c>
      <c r="V113" s="128" t="str">
        <f t="shared" si="53"/>
        <v/>
      </c>
      <c r="W113" s="128" t="str">
        <f t="shared" si="54"/>
        <v/>
      </c>
      <c r="X113" s="128" t="str">
        <f t="shared" si="55"/>
        <v/>
      </c>
      <c r="Y113" s="128" t="str">
        <f t="shared" si="56"/>
        <v/>
      </c>
      <c r="Z113" s="128" t="str">
        <f t="shared" si="57"/>
        <v/>
      </c>
      <c r="AA113" s="128" t="str">
        <f t="shared" si="58"/>
        <v/>
      </c>
      <c r="AB113" s="128" t="str">
        <f t="shared" si="59"/>
        <v/>
      </c>
      <c r="AC113" s="128" t="str">
        <f t="shared" si="60"/>
        <v/>
      </c>
      <c r="AD113" s="128" t="str">
        <f t="shared" si="61"/>
        <v/>
      </c>
      <c r="AG113" s="133">
        <v>0.6</v>
      </c>
      <c r="AH113" s="132">
        <v>2</v>
      </c>
      <c r="AI113" s="132">
        <v>1</v>
      </c>
      <c r="AJ113" s="140">
        <v>1</v>
      </c>
      <c r="AK113" s="140">
        <f t="shared" si="62"/>
        <v>0.8</v>
      </c>
      <c r="AL113" s="140">
        <f t="shared" si="63"/>
        <v>0</v>
      </c>
      <c r="AM113" s="140">
        <v>0.5</v>
      </c>
      <c r="AN113" s="140">
        <v>0.4</v>
      </c>
      <c r="AO113" s="140">
        <v>0</v>
      </c>
      <c r="AP113" s="140">
        <v>1</v>
      </c>
      <c r="AQ113" s="132"/>
      <c r="AR113" s="134"/>
    </row>
    <row r="114" spans="2:44" ht="12" customHeight="1">
      <c r="I114" s="152" t="str">
        <f t="shared" si="80"/>
        <v>Industry Process cooling  Geothermal</v>
      </c>
      <c r="J114" s="161" t="s">
        <v>207</v>
      </c>
      <c r="K114" s="152" t="str">
        <f t="shared" si="81"/>
        <v>IND-PCGEOExt</v>
      </c>
      <c r="L114" s="110" t="str">
        <f t="shared" si="77"/>
        <v/>
      </c>
      <c r="O114" s="131" t="str">
        <f t="shared" si="48"/>
        <v/>
      </c>
      <c r="P114" s="131" t="str">
        <f t="shared" si="64"/>
        <v/>
      </c>
      <c r="Q114" s="123" t="str">
        <f t="shared" si="49"/>
        <v/>
      </c>
      <c r="R114" s="121" t="str">
        <f t="shared" si="65"/>
        <v/>
      </c>
      <c r="S114" s="128" t="str">
        <f t="shared" si="50"/>
        <v/>
      </c>
      <c r="T114" s="128" t="str">
        <f t="shared" si="51"/>
        <v/>
      </c>
      <c r="U114" s="128" t="str">
        <f t="shared" si="52"/>
        <v/>
      </c>
      <c r="V114" s="128" t="str">
        <f t="shared" si="53"/>
        <v/>
      </c>
      <c r="W114" s="128" t="str">
        <f t="shared" si="54"/>
        <v/>
      </c>
      <c r="X114" s="128" t="str">
        <f t="shared" si="55"/>
        <v/>
      </c>
      <c r="Y114" s="128" t="str">
        <f t="shared" si="56"/>
        <v/>
      </c>
      <c r="Z114" s="128" t="str">
        <f t="shared" si="57"/>
        <v/>
      </c>
      <c r="AA114" s="128" t="str">
        <f t="shared" si="58"/>
        <v/>
      </c>
      <c r="AB114" s="128" t="str">
        <f t="shared" si="59"/>
        <v/>
      </c>
      <c r="AC114" s="128" t="str">
        <f t="shared" si="60"/>
        <v/>
      </c>
      <c r="AD114" s="128" t="str">
        <f t="shared" si="61"/>
        <v/>
      </c>
      <c r="AG114" s="133">
        <v>0.6</v>
      </c>
      <c r="AH114" s="132">
        <v>2</v>
      </c>
      <c r="AI114" s="132">
        <v>1</v>
      </c>
      <c r="AJ114" s="140">
        <v>1</v>
      </c>
      <c r="AK114" s="140">
        <f t="shared" si="62"/>
        <v>0.8</v>
      </c>
      <c r="AL114" s="140">
        <f t="shared" si="63"/>
        <v>0</v>
      </c>
      <c r="AM114" s="140">
        <v>0.5</v>
      </c>
      <c r="AN114" s="140">
        <v>0.4</v>
      </c>
      <c r="AO114" s="140">
        <v>0</v>
      </c>
      <c r="AP114" s="140">
        <v>1</v>
      </c>
      <c r="AQ114" s="132"/>
      <c r="AR114" s="134"/>
    </row>
    <row r="115" spans="2:44" ht="12" customHeight="1">
      <c r="I115" s="152" t="str">
        <f t="shared" si="80"/>
        <v>Industry Process cooling  Solar</v>
      </c>
      <c r="J115" s="161" t="s">
        <v>207</v>
      </c>
      <c r="K115" s="152" t="str">
        <f t="shared" si="81"/>
        <v>IND-PCSOLExt</v>
      </c>
      <c r="L115" s="110" t="str">
        <f t="shared" si="77"/>
        <v/>
      </c>
      <c r="O115" s="131" t="str">
        <f t="shared" si="48"/>
        <v/>
      </c>
      <c r="P115" s="131" t="str">
        <f t="shared" si="64"/>
        <v/>
      </c>
      <c r="Q115" s="123" t="str">
        <f t="shared" si="49"/>
        <v/>
      </c>
      <c r="R115" s="121" t="str">
        <f t="shared" si="65"/>
        <v/>
      </c>
      <c r="S115" s="128" t="str">
        <f t="shared" si="50"/>
        <v/>
      </c>
      <c r="T115" s="128" t="str">
        <f t="shared" si="51"/>
        <v/>
      </c>
      <c r="U115" s="128" t="str">
        <f t="shared" si="52"/>
        <v/>
      </c>
      <c r="V115" s="128" t="str">
        <f t="shared" si="53"/>
        <v/>
      </c>
      <c r="W115" s="128" t="str">
        <f t="shared" si="54"/>
        <v/>
      </c>
      <c r="X115" s="128" t="str">
        <f t="shared" si="55"/>
        <v/>
      </c>
      <c r="Y115" s="128" t="str">
        <f t="shared" si="56"/>
        <v/>
      </c>
      <c r="Z115" s="128" t="str">
        <f t="shared" si="57"/>
        <v/>
      </c>
      <c r="AA115" s="128" t="str">
        <f t="shared" si="58"/>
        <v/>
      </c>
      <c r="AB115" s="128" t="str">
        <f t="shared" si="59"/>
        <v/>
      </c>
      <c r="AC115" s="128" t="str">
        <f t="shared" si="60"/>
        <v/>
      </c>
      <c r="AD115" s="128" t="str">
        <f t="shared" si="61"/>
        <v/>
      </c>
      <c r="AG115" s="133">
        <v>0.6</v>
      </c>
      <c r="AH115" s="132">
        <v>2</v>
      </c>
      <c r="AI115" s="132">
        <v>1</v>
      </c>
      <c r="AJ115" s="140">
        <v>1</v>
      </c>
      <c r="AK115" s="140">
        <f t="shared" si="62"/>
        <v>0.8</v>
      </c>
      <c r="AL115" s="140">
        <f t="shared" si="63"/>
        <v>0</v>
      </c>
      <c r="AM115" s="140">
        <v>0.5</v>
      </c>
      <c r="AN115" s="140">
        <v>0.4</v>
      </c>
      <c r="AO115" s="140">
        <v>0</v>
      </c>
      <c r="AP115" s="140">
        <v>1</v>
      </c>
      <c r="AQ115" s="132"/>
      <c r="AR115" s="134"/>
    </row>
    <row r="116" spans="2:44" ht="12" customHeight="1">
      <c r="I116" s="152" t="str">
        <f t="shared" si="80"/>
        <v>Industry Process cooling  Wind</v>
      </c>
      <c r="J116" s="161" t="s">
        <v>207</v>
      </c>
      <c r="K116" s="152" t="str">
        <f t="shared" si="81"/>
        <v>IND-PCWINExt</v>
      </c>
      <c r="L116" s="110" t="str">
        <f t="shared" si="77"/>
        <v/>
      </c>
      <c r="O116" s="131" t="str">
        <f t="shared" si="48"/>
        <v/>
      </c>
      <c r="P116" s="131" t="str">
        <f t="shared" si="64"/>
        <v/>
      </c>
      <c r="Q116" s="123" t="str">
        <f t="shared" si="49"/>
        <v/>
      </c>
      <c r="R116" s="121" t="str">
        <f t="shared" si="65"/>
        <v/>
      </c>
      <c r="S116" s="128" t="str">
        <f t="shared" si="50"/>
        <v/>
      </c>
      <c r="T116" s="128" t="str">
        <f t="shared" si="51"/>
        <v/>
      </c>
      <c r="U116" s="128" t="str">
        <f t="shared" si="52"/>
        <v/>
      </c>
      <c r="V116" s="128" t="str">
        <f t="shared" si="53"/>
        <v/>
      </c>
      <c r="W116" s="128" t="str">
        <f t="shared" si="54"/>
        <v/>
      </c>
      <c r="X116" s="128" t="str">
        <f t="shared" si="55"/>
        <v/>
      </c>
      <c r="Y116" s="128" t="str">
        <f t="shared" si="56"/>
        <v/>
      </c>
      <c r="Z116" s="128" t="str">
        <f t="shared" si="57"/>
        <v/>
      </c>
      <c r="AA116" s="128" t="str">
        <f t="shared" si="58"/>
        <v/>
      </c>
      <c r="AB116" s="128" t="str">
        <f t="shared" si="59"/>
        <v/>
      </c>
      <c r="AC116" s="128" t="str">
        <f t="shared" si="60"/>
        <v/>
      </c>
      <c r="AD116" s="128" t="str">
        <f t="shared" si="61"/>
        <v/>
      </c>
      <c r="AG116" s="133">
        <v>0.6</v>
      </c>
      <c r="AH116" s="132">
        <v>2</v>
      </c>
      <c r="AI116" s="132">
        <v>1</v>
      </c>
      <c r="AJ116" s="140">
        <v>1</v>
      </c>
      <c r="AK116" s="140">
        <f t="shared" si="62"/>
        <v>0.8</v>
      </c>
      <c r="AL116" s="140">
        <f t="shared" si="63"/>
        <v>0</v>
      </c>
      <c r="AM116" s="140">
        <v>0.5</v>
      </c>
      <c r="AN116" s="140">
        <v>0.4</v>
      </c>
      <c r="AO116" s="140">
        <v>0</v>
      </c>
      <c r="AP116" s="140">
        <v>1</v>
      </c>
      <c r="AQ116" s="132"/>
      <c r="AR116" s="134"/>
    </row>
    <row r="117" spans="2:44" ht="12" customHeight="1">
      <c r="I117" s="152" t="str">
        <f t="shared" ref="I117:I121" si="82">$C$5&amp;" "&amp;$E$13&amp;" "&amp;RIGHT(G13,LEN(G13)-FIND(" ",G13))</f>
        <v>Industry Process cooling  Bio Liquids</v>
      </c>
      <c r="J117" s="161" t="s">
        <v>207</v>
      </c>
      <c r="K117" s="152" t="str">
        <f t="shared" si="81"/>
        <v>IND-PCBILExt</v>
      </c>
      <c r="L117" s="110" t="str">
        <f t="shared" si="77"/>
        <v/>
      </c>
      <c r="O117" s="131" t="str">
        <f t="shared" si="48"/>
        <v/>
      </c>
      <c r="P117" s="131" t="str">
        <f t="shared" si="64"/>
        <v/>
      </c>
      <c r="Q117" s="123" t="str">
        <f t="shared" si="49"/>
        <v/>
      </c>
      <c r="R117" s="121" t="str">
        <f t="shared" si="65"/>
        <v/>
      </c>
      <c r="S117" s="128" t="str">
        <f t="shared" si="50"/>
        <v/>
      </c>
      <c r="T117" s="128" t="str">
        <f t="shared" si="51"/>
        <v/>
      </c>
      <c r="U117" s="128" t="str">
        <f t="shared" si="52"/>
        <v/>
      </c>
      <c r="V117" s="128" t="str">
        <f t="shared" si="53"/>
        <v/>
      </c>
      <c r="W117" s="128" t="str">
        <f t="shared" si="54"/>
        <v/>
      </c>
      <c r="X117" s="128" t="str">
        <f t="shared" si="55"/>
        <v/>
      </c>
      <c r="Y117" s="128" t="str">
        <f t="shared" si="56"/>
        <v/>
      </c>
      <c r="Z117" s="128" t="str">
        <f t="shared" si="57"/>
        <v/>
      </c>
      <c r="AA117" s="128" t="str">
        <f t="shared" si="58"/>
        <v/>
      </c>
      <c r="AB117" s="128" t="str">
        <f t="shared" si="59"/>
        <v/>
      </c>
      <c r="AC117" s="128" t="str">
        <f t="shared" si="60"/>
        <v/>
      </c>
      <c r="AD117" s="128" t="str">
        <f t="shared" si="61"/>
        <v/>
      </c>
      <c r="AG117" s="133">
        <v>0.6</v>
      </c>
      <c r="AH117" s="132">
        <v>2</v>
      </c>
      <c r="AI117" s="132">
        <v>1</v>
      </c>
      <c r="AJ117" s="140">
        <v>1</v>
      </c>
      <c r="AK117" s="140">
        <f t="shared" si="62"/>
        <v>0.8</v>
      </c>
      <c r="AL117" s="140">
        <f t="shared" si="63"/>
        <v>0</v>
      </c>
      <c r="AM117" s="140">
        <v>0.5</v>
      </c>
      <c r="AN117" s="140">
        <v>0.4</v>
      </c>
      <c r="AO117" s="140">
        <v>0</v>
      </c>
      <c r="AP117" s="140">
        <v>1</v>
      </c>
      <c r="AQ117" s="132"/>
      <c r="AR117" s="134"/>
    </row>
    <row r="118" spans="2:44" ht="12" customHeight="1">
      <c r="I118" s="152" t="str">
        <f t="shared" si="82"/>
        <v>Industry Process cooling  Biogas</v>
      </c>
      <c r="J118" s="161" t="s">
        <v>207</v>
      </c>
      <c r="K118" s="152" t="str">
        <f t="shared" si="81"/>
        <v>IND-PCBIGExt</v>
      </c>
      <c r="L118" s="110" t="str">
        <f t="shared" si="77"/>
        <v/>
      </c>
      <c r="O118" s="131" t="str">
        <f t="shared" si="48"/>
        <v/>
      </c>
      <c r="P118" s="131" t="str">
        <f t="shared" si="64"/>
        <v/>
      </c>
      <c r="Q118" s="123" t="str">
        <f t="shared" si="49"/>
        <v/>
      </c>
      <c r="R118" s="121" t="str">
        <f t="shared" si="65"/>
        <v/>
      </c>
      <c r="S118" s="128" t="str">
        <f t="shared" si="50"/>
        <v/>
      </c>
      <c r="T118" s="128" t="str">
        <f t="shared" si="51"/>
        <v/>
      </c>
      <c r="U118" s="128" t="str">
        <f t="shared" si="52"/>
        <v/>
      </c>
      <c r="V118" s="128" t="str">
        <f t="shared" si="53"/>
        <v/>
      </c>
      <c r="W118" s="128" t="str">
        <f t="shared" si="54"/>
        <v/>
      </c>
      <c r="X118" s="128" t="str">
        <f t="shared" si="55"/>
        <v/>
      </c>
      <c r="Y118" s="128" t="str">
        <f t="shared" si="56"/>
        <v/>
      </c>
      <c r="Z118" s="128" t="str">
        <f t="shared" si="57"/>
        <v/>
      </c>
      <c r="AA118" s="128" t="str">
        <f t="shared" si="58"/>
        <v/>
      </c>
      <c r="AB118" s="128" t="str">
        <f t="shared" si="59"/>
        <v/>
      </c>
      <c r="AC118" s="128" t="str">
        <f t="shared" si="60"/>
        <v/>
      </c>
      <c r="AD118" s="128" t="str">
        <f t="shared" si="61"/>
        <v/>
      </c>
      <c r="AG118" s="133">
        <v>0.6</v>
      </c>
      <c r="AH118" s="132">
        <v>2</v>
      </c>
      <c r="AI118" s="132">
        <v>1</v>
      </c>
      <c r="AJ118" s="140">
        <v>1</v>
      </c>
      <c r="AK118" s="140">
        <f t="shared" si="62"/>
        <v>0.8</v>
      </c>
      <c r="AL118" s="140">
        <f t="shared" si="63"/>
        <v>0</v>
      </c>
      <c r="AM118" s="140">
        <v>0.5</v>
      </c>
      <c r="AN118" s="140">
        <v>0.4</v>
      </c>
      <c r="AO118" s="140">
        <v>0</v>
      </c>
      <c r="AP118" s="140">
        <v>1</v>
      </c>
      <c r="AQ118" s="132"/>
      <c r="AR118" s="134"/>
    </row>
    <row r="119" spans="2:44" ht="12" customHeight="1">
      <c r="I119" s="152" t="str">
        <f t="shared" si="82"/>
        <v>Industry Process cooling  Wood</v>
      </c>
      <c r="J119" s="161" t="s">
        <v>207</v>
      </c>
      <c r="K119" s="152" t="str">
        <f t="shared" si="81"/>
        <v>IND-PCWODExt</v>
      </c>
      <c r="L119" s="110" t="str">
        <f t="shared" si="77"/>
        <v/>
      </c>
      <c r="O119" s="131" t="str">
        <f t="shared" si="48"/>
        <v/>
      </c>
      <c r="P119" s="131" t="str">
        <f t="shared" si="64"/>
        <v/>
      </c>
      <c r="Q119" s="123" t="str">
        <f t="shared" si="49"/>
        <v/>
      </c>
      <c r="R119" s="121" t="str">
        <f t="shared" si="65"/>
        <v/>
      </c>
      <c r="S119" s="128" t="str">
        <f t="shared" si="50"/>
        <v/>
      </c>
      <c r="T119" s="128" t="str">
        <f t="shared" si="51"/>
        <v/>
      </c>
      <c r="U119" s="128" t="str">
        <f t="shared" si="52"/>
        <v/>
      </c>
      <c r="V119" s="128" t="str">
        <f t="shared" si="53"/>
        <v/>
      </c>
      <c r="W119" s="128" t="str">
        <f t="shared" si="54"/>
        <v/>
      </c>
      <c r="X119" s="128" t="str">
        <f t="shared" si="55"/>
        <v/>
      </c>
      <c r="Y119" s="128" t="str">
        <f t="shared" si="56"/>
        <v/>
      </c>
      <c r="Z119" s="128" t="str">
        <f t="shared" si="57"/>
        <v/>
      </c>
      <c r="AA119" s="128" t="str">
        <f t="shared" si="58"/>
        <v/>
      </c>
      <c r="AB119" s="128" t="str">
        <f t="shared" si="59"/>
        <v/>
      </c>
      <c r="AC119" s="128" t="str">
        <f t="shared" si="60"/>
        <v/>
      </c>
      <c r="AD119" s="128" t="str">
        <f t="shared" si="61"/>
        <v/>
      </c>
      <c r="AG119" s="133">
        <v>0.6</v>
      </c>
      <c r="AH119" s="132">
        <v>2</v>
      </c>
      <c r="AI119" s="132">
        <v>1</v>
      </c>
      <c r="AJ119" s="140">
        <v>1</v>
      </c>
      <c r="AK119" s="140">
        <f t="shared" si="62"/>
        <v>0.8</v>
      </c>
      <c r="AL119" s="140">
        <f t="shared" si="63"/>
        <v>0</v>
      </c>
      <c r="AM119" s="140">
        <v>0.5</v>
      </c>
      <c r="AN119" s="140">
        <v>0.4</v>
      </c>
      <c r="AO119" s="140">
        <v>0</v>
      </c>
      <c r="AP119" s="140">
        <v>1</v>
      </c>
      <c r="AQ119" s="132"/>
      <c r="AR119" s="134"/>
    </row>
    <row r="120" spans="2:44" ht="12" customHeight="1">
      <c r="I120" s="152" t="str">
        <f t="shared" si="82"/>
        <v>Industry Process cooling  Tidal</v>
      </c>
      <c r="J120" s="161" t="s">
        <v>207</v>
      </c>
      <c r="K120" s="152" t="str">
        <f t="shared" ref="K120:K121" si="83">$D$5&amp;$F$13&amp;RIGHT(H16,3)&amp;$B$5</f>
        <v>IND-PCTIDExt</v>
      </c>
      <c r="L120" s="110" t="str">
        <f t="shared" si="77"/>
        <v/>
      </c>
      <c r="O120" s="131" t="str">
        <f t="shared" si="48"/>
        <v/>
      </c>
      <c r="P120" s="131" t="str">
        <f t="shared" si="64"/>
        <v/>
      </c>
      <c r="Q120" s="123" t="str">
        <f t="shared" si="49"/>
        <v/>
      </c>
      <c r="R120" s="121" t="str">
        <f t="shared" si="65"/>
        <v/>
      </c>
      <c r="S120" s="128" t="str">
        <f t="shared" si="50"/>
        <v/>
      </c>
      <c r="T120" s="128" t="str">
        <f t="shared" si="51"/>
        <v/>
      </c>
      <c r="U120" s="128" t="str">
        <f t="shared" si="52"/>
        <v/>
      </c>
      <c r="V120" s="128" t="str">
        <f t="shared" si="53"/>
        <v/>
      </c>
      <c r="W120" s="128" t="str">
        <f t="shared" si="54"/>
        <v/>
      </c>
      <c r="X120" s="128" t="str">
        <f t="shared" si="55"/>
        <v/>
      </c>
      <c r="Y120" s="128" t="str">
        <f t="shared" si="56"/>
        <v/>
      </c>
      <c r="Z120" s="128" t="str">
        <f t="shared" si="57"/>
        <v/>
      </c>
      <c r="AA120" s="128" t="str">
        <f t="shared" si="58"/>
        <v/>
      </c>
      <c r="AB120" s="128" t="str">
        <f t="shared" si="59"/>
        <v/>
      </c>
      <c r="AC120" s="128" t="str">
        <f t="shared" si="60"/>
        <v/>
      </c>
      <c r="AD120" s="128" t="str">
        <f t="shared" si="61"/>
        <v/>
      </c>
      <c r="AG120" s="133">
        <v>0.6</v>
      </c>
      <c r="AH120" s="132">
        <v>2</v>
      </c>
      <c r="AI120" s="132">
        <v>1</v>
      </c>
      <c r="AJ120" s="140">
        <v>1</v>
      </c>
      <c r="AK120" s="140">
        <f t="shared" si="62"/>
        <v>0.8</v>
      </c>
      <c r="AL120" s="140">
        <f t="shared" si="63"/>
        <v>0</v>
      </c>
      <c r="AM120" s="140">
        <v>0.5</v>
      </c>
      <c r="AN120" s="140">
        <v>0.4</v>
      </c>
      <c r="AO120" s="140">
        <v>0</v>
      </c>
      <c r="AP120" s="140">
        <v>1</v>
      </c>
      <c r="AQ120" s="132"/>
      <c r="AR120" s="134"/>
    </row>
    <row r="121" spans="2:44" ht="12" customHeight="1" thickBot="1">
      <c r="I121" s="153" t="str">
        <f t="shared" si="82"/>
        <v>Industry Process cooling  Electricity</v>
      </c>
      <c r="J121" s="162" t="s">
        <v>206</v>
      </c>
      <c r="K121" s="153" t="str">
        <f t="shared" si="83"/>
        <v>IND-PCELCExt</v>
      </c>
      <c r="L121" s="110" t="str">
        <f>IF(J121="Yes",K121,"")</f>
        <v>IND-PCELCExt</v>
      </c>
      <c r="O121" s="131" t="str">
        <f t="shared" si="48"/>
        <v>Industry Process cooling  Electricity</v>
      </c>
      <c r="P121" s="131" t="str">
        <f t="shared" si="64"/>
        <v>IND-PCELCExt</v>
      </c>
      <c r="Q121" s="123" t="str">
        <f t="shared" si="49"/>
        <v>IND-ELC</v>
      </c>
      <c r="R121" s="121" t="str">
        <f t="shared" si="65"/>
        <v>IND-PC</v>
      </c>
      <c r="S121" s="128">
        <f t="shared" si="50"/>
        <v>0.6</v>
      </c>
      <c r="T121" s="128">
        <f t="shared" si="51"/>
        <v>2</v>
      </c>
      <c r="U121" s="128">
        <f t="shared" si="52"/>
        <v>1</v>
      </c>
      <c r="V121" s="128">
        <f t="shared" si="53"/>
        <v>1</v>
      </c>
      <c r="W121" s="128">
        <f t="shared" si="54"/>
        <v>0.8</v>
      </c>
      <c r="X121" s="128">
        <f t="shared" si="55"/>
        <v>0</v>
      </c>
      <c r="Y121" s="128">
        <f t="shared" si="56"/>
        <v>0.5</v>
      </c>
      <c r="Z121" s="128">
        <f t="shared" si="57"/>
        <v>0.4</v>
      </c>
      <c r="AA121" s="128">
        <f t="shared" si="58"/>
        <v>0</v>
      </c>
      <c r="AB121" s="128">
        <f t="shared" si="59"/>
        <v>1</v>
      </c>
      <c r="AC121" s="128">
        <f t="shared" si="60"/>
        <v>0</v>
      </c>
      <c r="AD121" s="128">
        <f t="shared" si="61"/>
        <v>0</v>
      </c>
      <c r="AG121" s="135">
        <v>0.6</v>
      </c>
      <c r="AH121" s="136">
        <v>2</v>
      </c>
      <c r="AI121" s="136">
        <v>1</v>
      </c>
      <c r="AJ121" s="140">
        <v>1</v>
      </c>
      <c r="AK121" s="140">
        <f t="shared" si="62"/>
        <v>0.8</v>
      </c>
      <c r="AL121" s="140">
        <f t="shared" si="63"/>
        <v>0</v>
      </c>
      <c r="AM121" s="140">
        <v>0.5</v>
      </c>
      <c r="AN121" s="140">
        <v>0.4</v>
      </c>
      <c r="AO121" s="140">
        <v>0</v>
      </c>
      <c r="AP121" s="140">
        <v>1</v>
      </c>
      <c r="AQ121" s="137"/>
      <c r="AR121" s="138"/>
    </row>
    <row r="127" spans="2:44" ht="12" customHeight="1" thickBot="1"/>
    <row r="128" spans="2:44" ht="12" customHeight="1">
      <c r="B128" s="118" t="s">
        <v>62</v>
      </c>
      <c r="C128" s="118" t="s">
        <v>64</v>
      </c>
      <c r="D128" s="118" t="s">
        <v>201</v>
      </c>
      <c r="E128" s="118" t="s">
        <v>194</v>
      </c>
      <c r="F128" s="118" t="s">
        <v>199</v>
      </c>
      <c r="G128" s="118" t="s">
        <v>197</v>
      </c>
      <c r="H128" s="118" t="s">
        <v>200</v>
      </c>
      <c r="I128" s="118" t="s">
        <v>196</v>
      </c>
      <c r="J128" s="118" t="s">
        <v>195</v>
      </c>
      <c r="K128" s="118" t="s">
        <v>203</v>
      </c>
      <c r="L128" s="118" t="s">
        <v>204</v>
      </c>
      <c r="P128" s="129" t="s">
        <v>1</v>
      </c>
      <c r="Q128" s="130" t="s">
        <v>5</v>
      </c>
      <c r="R128" s="130" t="s">
        <v>6</v>
      </c>
      <c r="S128" s="169" t="s">
        <v>56</v>
      </c>
      <c r="T128" s="169" t="s">
        <v>188</v>
      </c>
      <c r="U128" s="169" t="s">
        <v>189</v>
      </c>
      <c r="V128" s="169" t="s">
        <v>190</v>
      </c>
      <c r="W128" s="169" t="s">
        <v>209</v>
      </c>
      <c r="X128" s="169" t="s">
        <v>191</v>
      </c>
      <c r="Y128" s="169" t="s">
        <v>192</v>
      </c>
      <c r="Z128" s="169" t="s">
        <v>210</v>
      </c>
      <c r="AA128" s="169" t="s">
        <v>211</v>
      </c>
      <c r="AB128" s="169" t="s">
        <v>193</v>
      </c>
      <c r="AC128" s="170" t="s">
        <v>362</v>
      </c>
      <c r="AD128" s="170" t="s">
        <v>212</v>
      </c>
      <c r="AG128" s="142" t="s">
        <v>56</v>
      </c>
      <c r="AH128" s="143" t="s">
        <v>188</v>
      </c>
      <c r="AI128" s="143" t="s">
        <v>189</v>
      </c>
      <c r="AJ128" s="143" t="s">
        <v>190</v>
      </c>
      <c r="AK128" s="143" t="s">
        <v>209</v>
      </c>
      <c r="AL128" s="143" t="s">
        <v>191</v>
      </c>
      <c r="AM128" s="143" t="s">
        <v>192</v>
      </c>
      <c r="AN128" s="143" t="s">
        <v>210</v>
      </c>
      <c r="AO128" s="143" t="s">
        <v>211</v>
      </c>
      <c r="AP128" s="143" t="s">
        <v>193</v>
      </c>
      <c r="AQ128" s="143" t="s">
        <v>362</v>
      </c>
      <c r="AR128" s="144" t="s">
        <v>212</v>
      </c>
    </row>
    <row r="129" spans="2:44" ht="12" customHeight="1">
      <c r="B129" s="125" t="s">
        <v>202</v>
      </c>
      <c r="C129" s="117" t="s">
        <v>44</v>
      </c>
      <c r="D129" s="125" t="s">
        <v>222</v>
      </c>
      <c r="E129" s="115" t="s">
        <v>216</v>
      </c>
      <c r="F129" s="119" t="s">
        <v>171</v>
      </c>
      <c r="G129" s="116" t="str">
        <f>C129&amp;" Coal"</f>
        <v>Residential Coal</v>
      </c>
      <c r="H129" s="122" t="s">
        <v>223</v>
      </c>
      <c r="I129" s="151" t="str">
        <f>$C$129&amp;" "&amp;$E$129&amp;" "&amp;RIGHT(G129,LEN(G129)-FIND(" ",G129))</f>
        <v>Residential Space heating  Coal</v>
      </c>
      <c r="J129" s="154" t="s">
        <v>198</v>
      </c>
      <c r="K129" s="151" t="str">
        <f>$D$129&amp;$F$129&amp;RIGHT(H129,3)&amp;$B$129</f>
        <v>RES-SHCOAExt</v>
      </c>
      <c r="L129" s="110" t="str">
        <f t="shared" ref="L129:L150" si="84">IF(J129="Yes",K129,"")</f>
        <v>RES-SHCOAExt</v>
      </c>
      <c r="P129" s="131" t="str">
        <f>L129</f>
        <v>RES-SHCOAExt</v>
      </c>
      <c r="Q129" s="123" t="str">
        <f t="shared" ref="Q129:Q192" si="85">IF(J129="yes",LEFT(P129,3)&amp;"-"&amp;MID(P129,7,3),"")</f>
        <v>RES-COA</v>
      </c>
      <c r="R129" s="121" t="str">
        <f>LEFT(P129,6)</f>
        <v>RES-SH</v>
      </c>
      <c r="S129" s="128">
        <f>IF(P129&lt;&gt;"",AG129,"")</f>
        <v>0.6</v>
      </c>
      <c r="T129" s="128">
        <f t="shared" ref="T129:AD129" si="86">IF(Q129&lt;&gt;"",AH129,"")</f>
        <v>2</v>
      </c>
      <c r="U129" s="128">
        <f t="shared" si="86"/>
        <v>1</v>
      </c>
      <c r="V129" s="128">
        <f t="shared" si="86"/>
        <v>0</v>
      </c>
      <c r="W129" s="128">
        <f t="shared" si="86"/>
        <v>0</v>
      </c>
      <c r="X129" s="128">
        <f t="shared" si="86"/>
        <v>0</v>
      </c>
      <c r="Y129" s="128">
        <f t="shared" si="86"/>
        <v>0</v>
      </c>
      <c r="Z129" s="128">
        <f t="shared" si="86"/>
        <v>0</v>
      </c>
      <c r="AA129" s="128">
        <f t="shared" si="86"/>
        <v>0</v>
      </c>
      <c r="AB129" s="128">
        <f t="shared" si="86"/>
        <v>0</v>
      </c>
      <c r="AC129" s="128">
        <f t="shared" si="86"/>
        <v>0</v>
      </c>
      <c r="AD129" s="128">
        <f t="shared" si="86"/>
        <v>0</v>
      </c>
      <c r="AG129" s="139">
        <v>0.6</v>
      </c>
      <c r="AH129" s="140">
        <v>2</v>
      </c>
      <c r="AI129" s="140">
        <v>1</v>
      </c>
      <c r="AJ129" s="140"/>
      <c r="AK129" s="140"/>
      <c r="AL129" s="140"/>
      <c r="AM129" s="140"/>
      <c r="AN129" s="140"/>
      <c r="AO129" s="140"/>
      <c r="AP129" s="140"/>
      <c r="AQ129" s="140"/>
      <c r="AR129" s="141"/>
    </row>
    <row r="130" spans="2:44" ht="12" customHeight="1">
      <c r="B130" s="125"/>
      <c r="C130" s="117"/>
      <c r="D130" s="125"/>
      <c r="E130" s="115" t="s">
        <v>173</v>
      </c>
      <c r="F130" s="119" t="s">
        <v>172</v>
      </c>
      <c r="G130" s="116" t="str">
        <f>C129&amp;" Lignite"</f>
        <v>Residential Lignite</v>
      </c>
      <c r="H130" s="122" t="s">
        <v>224</v>
      </c>
      <c r="I130" s="152" t="str">
        <f t="shared" ref="I130:I141" si="87">$C$129&amp;" "&amp;$E$129&amp;" "&amp;RIGHT(G130,LEN(G130)-FIND(" ",G130))</f>
        <v>Residential Space heating  Lignite</v>
      </c>
      <c r="J130" s="155" t="s">
        <v>205</v>
      </c>
      <c r="K130" s="152" t="str">
        <f t="shared" ref="K130:K141" si="88">$D$129&amp;$F$129&amp;RIGHT(H130,3)&amp;$B$129</f>
        <v>RES-SHCOLExt</v>
      </c>
      <c r="L130" s="110" t="str">
        <f t="shared" si="84"/>
        <v/>
      </c>
      <c r="P130" s="131" t="str">
        <f t="shared" ref="P130:P193" si="89">L130</f>
        <v/>
      </c>
      <c r="Q130" s="123" t="str">
        <f t="shared" si="85"/>
        <v/>
      </c>
      <c r="R130" s="121" t="str">
        <f t="shared" ref="R130:R193" si="90">LEFT(P130,6)</f>
        <v/>
      </c>
      <c r="S130" s="128" t="str">
        <f t="shared" ref="S130:S193" si="91">IF(P130&lt;&gt;"",AG130,"")</f>
        <v/>
      </c>
      <c r="T130" s="128" t="str">
        <f t="shared" ref="T130:T193" si="92">IF(Q130&lt;&gt;"",AH130,"")</f>
        <v/>
      </c>
      <c r="U130" s="128" t="str">
        <f t="shared" ref="U130:U193" si="93">IF(R130&lt;&gt;"",AI130,"")</f>
        <v/>
      </c>
      <c r="V130" s="128" t="str">
        <f t="shared" ref="V130:V193" si="94">IF(S130&lt;&gt;"",AJ130,"")</f>
        <v/>
      </c>
      <c r="W130" s="128" t="str">
        <f t="shared" ref="W130:W193" si="95">IF(T130&lt;&gt;"",AK130,"")</f>
        <v/>
      </c>
      <c r="X130" s="128" t="str">
        <f t="shared" ref="X130:X193" si="96">IF(U130&lt;&gt;"",AL130,"")</f>
        <v/>
      </c>
      <c r="Y130" s="128" t="str">
        <f t="shared" ref="Y130:Y193" si="97">IF(V130&lt;&gt;"",AM130,"")</f>
        <v/>
      </c>
      <c r="Z130" s="128" t="str">
        <f t="shared" ref="Z130:Z193" si="98">IF(W130&lt;&gt;"",AN130,"")</f>
        <v/>
      </c>
      <c r="AA130" s="128" t="str">
        <f t="shared" ref="AA130:AA193" si="99">IF(X130&lt;&gt;"",AO130,"")</f>
        <v/>
      </c>
      <c r="AB130" s="128" t="str">
        <f t="shared" ref="AB130:AB193" si="100">IF(Y130&lt;&gt;"",AP130,"")</f>
        <v/>
      </c>
      <c r="AC130" s="128" t="str">
        <f t="shared" ref="AC130:AC193" si="101">IF(Z130&lt;&gt;"",AQ130,"")</f>
        <v/>
      </c>
      <c r="AD130" s="128" t="str">
        <f t="shared" ref="AD130:AD193" si="102">IF(AA130&lt;&gt;"",AR130,"")</f>
        <v/>
      </c>
      <c r="AG130" s="133">
        <v>0.6</v>
      </c>
      <c r="AH130" s="132">
        <v>2</v>
      </c>
      <c r="AI130" s="132">
        <v>1</v>
      </c>
      <c r="AJ130" s="132"/>
      <c r="AK130" s="132"/>
      <c r="AL130" s="132"/>
      <c r="AM130" s="132"/>
      <c r="AN130" s="132"/>
      <c r="AO130" s="132"/>
      <c r="AP130" s="132"/>
      <c r="AQ130" s="132"/>
      <c r="AR130" s="134"/>
    </row>
    <row r="131" spans="2:44" ht="12" customHeight="1">
      <c r="B131" s="125"/>
      <c r="C131" s="117"/>
      <c r="D131" s="125"/>
      <c r="E131" s="115" t="s">
        <v>219</v>
      </c>
      <c r="F131" s="119" t="s">
        <v>220</v>
      </c>
      <c r="G131" s="116" t="str">
        <f>C129&amp;" Crude oil"</f>
        <v>Residential Crude oil</v>
      </c>
      <c r="H131" s="122" t="s">
        <v>225</v>
      </c>
      <c r="I131" s="152" t="str">
        <f t="shared" si="87"/>
        <v>Residential Space heating  Crude oil</v>
      </c>
      <c r="J131" s="155" t="s">
        <v>198</v>
      </c>
      <c r="K131" s="152" t="str">
        <f t="shared" si="88"/>
        <v>RES-SHOILExt</v>
      </c>
      <c r="L131" s="110" t="str">
        <f t="shared" si="84"/>
        <v>RES-SHOILExt</v>
      </c>
      <c r="P131" s="131" t="str">
        <f t="shared" si="89"/>
        <v>RES-SHOILExt</v>
      </c>
      <c r="Q131" s="123" t="str">
        <f t="shared" si="85"/>
        <v>RES-OIL</v>
      </c>
      <c r="R131" s="121" t="str">
        <f t="shared" si="90"/>
        <v>RES-SH</v>
      </c>
      <c r="S131" s="128">
        <f t="shared" si="91"/>
        <v>0.6</v>
      </c>
      <c r="T131" s="128">
        <f t="shared" si="92"/>
        <v>2</v>
      </c>
      <c r="U131" s="128">
        <f t="shared" si="93"/>
        <v>1</v>
      </c>
      <c r="V131" s="128">
        <f t="shared" si="94"/>
        <v>0</v>
      </c>
      <c r="W131" s="128">
        <f t="shared" si="95"/>
        <v>0</v>
      </c>
      <c r="X131" s="128">
        <f t="shared" si="96"/>
        <v>0</v>
      </c>
      <c r="Y131" s="128">
        <f t="shared" si="97"/>
        <v>0</v>
      </c>
      <c r="Z131" s="128">
        <f t="shared" si="98"/>
        <v>0</v>
      </c>
      <c r="AA131" s="128">
        <f t="shared" si="99"/>
        <v>0</v>
      </c>
      <c r="AB131" s="128">
        <f t="shared" si="100"/>
        <v>0</v>
      </c>
      <c r="AC131" s="128">
        <f t="shared" si="101"/>
        <v>0</v>
      </c>
      <c r="AD131" s="128">
        <f t="shared" si="102"/>
        <v>0</v>
      </c>
      <c r="AG131" s="133">
        <v>0.6</v>
      </c>
      <c r="AH131" s="132">
        <v>2</v>
      </c>
      <c r="AI131" s="132">
        <v>1</v>
      </c>
      <c r="AJ131" s="132"/>
      <c r="AK131" s="132"/>
      <c r="AL131" s="132"/>
      <c r="AM131" s="132"/>
      <c r="AN131" s="132"/>
      <c r="AO131" s="132"/>
      <c r="AP131" s="132"/>
      <c r="AQ131" s="132"/>
      <c r="AR131" s="134"/>
    </row>
    <row r="132" spans="2:44" ht="12" customHeight="1">
      <c r="B132" s="125"/>
      <c r="C132" s="117"/>
      <c r="D132" s="125"/>
      <c r="E132" s="115" t="s">
        <v>177</v>
      </c>
      <c r="F132" s="119" t="s">
        <v>176</v>
      </c>
      <c r="G132" s="116" t="str">
        <f>C129&amp;" Natural Gas"</f>
        <v>Residential Natural Gas</v>
      </c>
      <c r="H132" s="122" t="s">
        <v>226</v>
      </c>
      <c r="I132" s="152" t="str">
        <f t="shared" si="87"/>
        <v>Residential Space heating  Natural Gas</v>
      </c>
      <c r="J132" s="155" t="s">
        <v>198</v>
      </c>
      <c r="K132" s="152" t="str">
        <f t="shared" si="88"/>
        <v>RES-SHNGAExt</v>
      </c>
      <c r="L132" s="110" t="str">
        <f t="shared" si="84"/>
        <v>RES-SHNGAExt</v>
      </c>
      <c r="P132" s="131" t="str">
        <f t="shared" si="89"/>
        <v>RES-SHNGAExt</v>
      </c>
      <c r="Q132" s="123" t="str">
        <f t="shared" si="85"/>
        <v>RES-NGA</v>
      </c>
      <c r="R132" s="121" t="str">
        <f t="shared" si="90"/>
        <v>RES-SH</v>
      </c>
      <c r="S132" s="128">
        <f t="shared" si="91"/>
        <v>0.6</v>
      </c>
      <c r="T132" s="128">
        <f t="shared" si="92"/>
        <v>2</v>
      </c>
      <c r="U132" s="128">
        <f t="shared" si="93"/>
        <v>1</v>
      </c>
      <c r="V132" s="128">
        <f t="shared" si="94"/>
        <v>0</v>
      </c>
      <c r="W132" s="128">
        <f t="shared" si="95"/>
        <v>0</v>
      </c>
      <c r="X132" s="128">
        <f t="shared" si="96"/>
        <v>0</v>
      </c>
      <c r="Y132" s="128">
        <f t="shared" si="97"/>
        <v>0</v>
      </c>
      <c r="Z132" s="128">
        <f t="shared" si="98"/>
        <v>0</v>
      </c>
      <c r="AA132" s="128">
        <f t="shared" si="99"/>
        <v>0</v>
      </c>
      <c r="AB132" s="128">
        <f t="shared" si="100"/>
        <v>0</v>
      </c>
      <c r="AC132" s="128">
        <f t="shared" si="101"/>
        <v>0</v>
      </c>
      <c r="AD132" s="128">
        <f t="shared" si="102"/>
        <v>0</v>
      </c>
      <c r="AG132" s="133">
        <v>0.6</v>
      </c>
      <c r="AH132" s="132">
        <v>2</v>
      </c>
      <c r="AI132" s="132">
        <v>1</v>
      </c>
      <c r="AJ132" s="132"/>
      <c r="AK132" s="132"/>
      <c r="AL132" s="132"/>
      <c r="AM132" s="132"/>
      <c r="AN132" s="132"/>
      <c r="AO132" s="132"/>
      <c r="AP132" s="132"/>
      <c r="AQ132" s="132"/>
      <c r="AR132" s="134"/>
    </row>
    <row r="133" spans="2:44" ht="12" customHeight="1">
      <c r="B133" s="125"/>
      <c r="C133" s="117"/>
      <c r="D133" s="125"/>
      <c r="E133" s="115" t="s">
        <v>179</v>
      </c>
      <c r="F133" s="119" t="s">
        <v>178</v>
      </c>
      <c r="G133" s="116" t="str">
        <f>C129&amp;" Hydro"</f>
        <v>Residential Hydro</v>
      </c>
      <c r="H133" s="122" t="s">
        <v>227</v>
      </c>
      <c r="I133" s="152" t="str">
        <f t="shared" si="87"/>
        <v>Residential Space heating  Hydro</v>
      </c>
      <c r="J133" s="155" t="s">
        <v>205</v>
      </c>
      <c r="K133" s="152" t="str">
        <f t="shared" si="88"/>
        <v>RES-SHHYDExt</v>
      </c>
      <c r="L133" s="110" t="str">
        <f t="shared" si="84"/>
        <v/>
      </c>
      <c r="P133" s="131" t="str">
        <f t="shared" si="89"/>
        <v/>
      </c>
      <c r="Q133" s="123" t="str">
        <f t="shared" si="85"/>
        <v/>
      </c>
      <c r="R133" s="121" t="str">
        <f t="shared" si="90"/>
        <v/>
      </c>
      <c r="S133" s="128" t="str">
        <f t="shared" si="91"/>
        <v/>
      </c>
      <c r="T133" s="128" t="str">
        <f t="shared" si="92"/>
        <v/>
      </c>
      <c r="U133" s="128" t="str">
        <f t="shared" si="93"/>
        <v/>
      </c>
      <c r="V133" s="128" t="str">
        <f t="shared" si="94"/>
        <v/>
      </c>
      <c r="W133" s="128" t="str">
        <f t="shared" si="95"/>
        <v/>
      </c>
      <c r="X133" s="128" t="str">
        <f t="shared" si="96"/>
        <v/>
      </c>
      <c r="Y133" s="128" t="str">
        <f t="shared" si="97"/>
        <v/>
      </c>
      <c r="Z133" s="128" t="str">
        <f t="shared" si="98"/>
        <v/>
      </c>
      <c r="AA133" s="128" t="str">
        <f t="shared" si="99"/>
        <v/>
      </c>
      <c r="AB133" s="128" t="str">
        <f t="shared" si="100"/>
        <v/>
      </c>
      <c r="AC133" s="128" t="str">
        <f t="shared" si="101"/>
        <v/>
      </c>
      <c r="AD133" s="128" t="str">
        <f t="shared" si="102"/>
        <v/>
      </c>
      <c r="AG133" s="133">
        <v>0.6</v>
      </c>
      <c r="AH133" s="132">
        <v>2</v>
      </c>
      <c r="AI133" s="132">
        <v>1</v>
      </c>
      <c r="AJ133" s="132"/>
      <c r="AK133" s="132"/>
      <c r="AL133" s="132"/>
      <c r="AM133" s="132"/>
      <c r="AN133" s="132"/>
      <c r="AO133" s="132"/>
      <c r="AP133" s="132"/>
      <c r="AQ133" s="132"/>
      <c r="AR133" s="134"/>
    </row>
    <row r="134" spans="2:44" ht="12" customHeight="1">
      <c r="B134" s="125"/>
      <c r="C134" s="117"/>
      <c r="D134" s="125"/>
      <c r="E134" s="115" t="s">
        <v>181</v>
      </c>
      <c r="F134" s="119" t="s">
        <v>180</v>
      </c>
      <c r="G134" s="116" t="str">
        <f>C129&amp;" Geothermal"</f>
        <v>Residential Geothermal</v>
      </c>
      <c r="H134" s="122" t="s">
        <v>228</v>
      </c>
      <c r="I134" s="152" t="str">
        <f t="shared" si="87"/>
        <v>Residential Space heating  Geothermal</v>
      </c>
      <c r="J134" s="155" t="s">
        <v>205</v>
      </c>
      <c r="K134" s="152" t="str">
        <f t="shared" si="88"/>
        <v>RES-SHGEOExt</v>
      </c>
      <c r="L134" s="110" t="str">
        <f t="shared" si="84"/>
        <v/>
      </c>
      <c r="P134" s="131" t="str">
        <f t="shared" si="89"/>
        <v/>
      </c>
      <c r="Q134" s="123" t="str">
        <f t="shared" si="85"/>
        <v/>
      </c>
      <c r="R134" s="121" t="str">
        <f t="shared" si="90"/>
        <v/>
      </c>
      <c r="S134" s="128" t="str">
        <f t="shared" si="91"/>
        <v/>
      </c>
      <c r="T134" s="128" t="str">
        <f t="shared" si="92"/>
        <v/>
      </c>
      <c r="U134" s="128" t="str">
        <f t="shared" si="93"/>
        <v/>
      </c>
      <c r="V134" s="128" t="str">
        <f t="shared" si="94"/>
        <v/>
      </c>
      <c r="W134" s="128" t="str">
        <f t="shared" si="95"/>
        <v/>
      </c>
      <c r="X134" s="128" t="str">
        <f t="shared" si="96"/>
        <v/>
      </c>
      <c r="Y134" s="128" t="str">
        <f t="shared" si="97"/>
        <v/>
      </c>
      <c r="Z134" s="128" t="str">
        <f t="shared" si="98"/>
        <v/>
      </c>
      <c r="AA134" s="128" t="str">
        <f t="shared" si="99"/>
        <v/>
      </c>
      <c r="AB134" s="128" t="str">
        <f t="shared" si="100"/>
        <v/>
      </c>
      <c r="AC134" s="128" t="str">
        <f t="shared" si="101"/>
        <v/>
      </c>
      <c r="AD134" s="128" t="str">
        <f t="shared" si="102"/>
        <v/>
      </c>
      <c r="AG134" s="133">
        <v>0.6</v>
      </c>
      <c r="AH134" s="132">
        <v>2</v>
      </c>
      <c r="AI134" s="132">
        <v>1</v>
      </c>
      <c r="AJ134" s="132"/>
      <c r="AK134" s="132"/>
      <c r="AL134" s="132"/>
      <c r="AM134" s="132"/>
      <c r="AN134" s="132"/>
      <c r="AO134" s="132"/>
      <c r="AP134" s="132"/>
      <c r="AQ134" s="132"/>
      <c r="AR134" s="134"/>
    </row>
    <row r="135" spans="2:44" ht="12" customHeight="1">
      <c r="B135" s="125"/>
      <c r="C135" s="117"/>
      <c r="D135" s="125"/>
      <c r="E135" s="115" t="s">
        <v>217</v>
      </c>
      <c r="F135" s="119" t="s">
        <v>218</v>
      </c>
      <c r="G135" s="116" t="str">
        <f>C129&amp;" Solar"</f>
        <v>Residential Solar</v>
      </c>
      <c r="H135" s="125" t="s">
        <v>229</v>
      </c>
      <c r="I135" s="152" t="str">
        <f t="shared" si="87"/>
        <v>Residential Space heating  Solar</v>
      </c>
      <c r="J135" s="155" t="s">
        <v>198</v>
      </c>
      <c r="K135" s="152" t="str">
        <f t="shared" si="88"/>
        <v>RES-SHSOLExt</v>
      </c>
      <c r="L135" s="110" t="str">
        <f t="shared" si="84"/>
        <v>RES-SHSOLExt</v>
      </c>
      <c r="P135" s="131" t="str">
        <f t="shared" si="89"/>
        <v>RES-SHSOLExt</v>
      </c>
      <c r="Q135" s="123" t="str">
        <f t="shared" si="85"/>
        <v>RES-SOL</v>
      </c>
      <c r="R135" s="121" t="str">
        <f t="shared" si="90"/>
        <v>RES-SH</v>
      </c>
      <c r="S135" s="128">
        <f t="shared" si="91"/>
        <v>0.6</v>
      </c>
      <c r="T135" s="128">
        <f t="shared" si="92"/>
        <v>2</v>
      </c>
      <c r="U135" s="128">
        <f t="shared" si="93"/>
        <v>1</v>
      </c>
      <c r="V135" s="128">
        <f t="shared" si="94"/>
        <v>0</v>
      </c>
      <c r="W135" s="128">
        <f t="shared" si="95"/>
        <v>0</v>
      </c>
      <c r="X135" s="128">
        <f t="shared" si="96"/>
        <v>0</v>
      </c>
      <c r="Y135" s="128">
        <f t="shared" si="97"/>
        <v>0</v>
      </c>
      <c r="Z135" s="128">
        <f t="shared" si="98"/>
        <v>0</v>
      </c>
      <c r="AA135" s="128">
        <f t="shared" si="99"/>
        <v>0</v>
      </c>
      <c r="AB135" s="128">
        <f t="shared" si="100"/>
        <v>0</v>
      </c>
      <c r="AC135" s="128">
        <f t="shared" si="101"/>
        <v>0</v>
      </c>
      <c r="AD135" s="128">
        <f t="shared" si="102"/>
        <v>0</v>
      </c>
      <c r="AG135" s="133">
        <v>0.6</v>
      </c>
      <c r="AH135" s="132">
        <v>2</v>
      </c>
      <c r="AI135" s="132">
        <v>1</v>
      </c>
      <c r="AJ135" s="132"/>
      <c r="AK135" s="132"/>
      <c r="AL135" s="132"/>
      <c r="AM135" s="132"/>
      <c r="AN135" s="132"/>
      <c r="AO135" s="132"/>
      <c r="AP135" s="132"/>
      <c r="AQ135" s="132"/>
      <c r="AR135" s="134"/>
    </row>
    <row r="136" spans="2:44" ht="12" customHeight="1">
      <c r="B136" s="125"/>
      <c r="C136" s="117"/>
      <c r="D136" s="125"/>
      <c r="E136" s="115" t="s">
        <v>185</v>
      </c>
      <c r="F136" s="119" t="s">
        <v>184</v>
      </c>
      <c r="G136" s="116" t="str">
        <f>C129&amp;" Wind"</f>
        <v>Residential Wind</v>
      </c>
      <c r="H136" s="125" t="s">
        <v>230</v>
      </c>
      <c r="I136" s="152" t="str">
        <f t="shared" si="87"/>
        <v>Residential Space heating  Wind</v>
      </c>
      <c r="J136" s="155" t="s">
        <v>205</v>
      </c>
      <c r="K136" s="152" t="str">
        <f t="shared" si="88"/>
        <v>RES-SHWINExt</v>
      </c>
      <c r="L136" s="110" t="str">
        <f t="shared" si="84"/>
        <v/>
      </c>
      <c r="P136" s="131" t="str">
        <f t="shared" si="89"/>
        <v/>
      </c>
      <c r="Q136" s="123" t="str">
        <f t="shared" si="85"/>
        <v/>
      </c>
      <c r="R136" s="121" t="str">
        <f t="shared" si="90"/>
        <v/>
      </c>
      <c r="S136" s="128" t="str">
        <f t="shared" si="91"/>
        <v/>
      </c>
      <c r="T136" s="128" t="str">
        <f t="shared" si="92"/>
        <v/>
      </c>
      <c r="U136" s="128" t="str">
        <f t="shared" si="93"/>
        <v/>
      </c>
      <c r="V136" s="128" t="str">
        <f t="shared" si="94"/>
        <v/>
      </c>
      <c r="W136" s="128" t="str">
        <f t="shared" si="95"/>
        <v/>
      </c>
      <c r="X136" s="128" t="str">
        <f t="shared" si="96"/>
        <v/>
      </c>
      <c r="Y136" s="128" t="str">
        <f t="shared" si="97"/>
        <v/>
      </c>
      <c r="Z136" s="128" t="str">
        <f t="shared" si="98"/>
        <v/>
      </c>
      <c r="AA136" s="128" t="str">
        <f t="shared" si="99"/>
        <v/>
      </c>
      <c r="AB136" s="128" t="str">
        <f t="shared" si="100"/>
        <v/>
      </c>
      <c r="AC136" s="128" t="str">
        <f t="shared" si="101"/>
        <v/>
      </c>
      <c r="AD136" s="128" t="str">
        <f t="shared" si="102"/>
        <v/>
      </c>
      <c r="AG136" s="133">
        <v>0.6</v>
      </c>
      <c r="AH136" s="132">
        <v>2</v>
      </c>
      <c r="AI136" s="132">
        <v>1</v>
      </c>
      <c r="AJ136" s="132"/>
      <c r="AK136" s="132"/>
      <c r="AL136" s="132"/>
      <c r="AM136" s="132"/>
      <c r="AN136" s="132"/>
      <c r="AO136" s="132"/>
      <c r="AP136" s="132"/>
      <c r="AQ136" s="132"/>
      <c r="AR136" s="134"/>
    </row>
    <row r="137" spans="2:44" ht="12" customHeight="1">
      <c r="B137" s="125"/>
      <c r="C137" s="117"/>
      <c r="D137" s="125"/>
      <c r="E137" s="115" t="s">
        <v>213</v>
      </c>
      <c r="F137" s="119" t="s">
        <v>214</v>
      </c>
      <c r="G137" s="116" t="str">
        <f>C129&amp;" Bio Liquids"</f>
        <v>Residential Bio Liquids</v>
      </c>
      <c r="H137" s="125" t="s">
        <v>231</v>
      </c>
      <c r="I137" s="152" t="str">
        <f t="shared" si="87"/>
        <v>Residential Space heating  Bio Liquids</v>
      </c>
      <c r="J137" s="155" t="s">
        <v>205</v>
      </c>
      <c r="K137" s="152" t="str">
        <f t="shared" si="88"/>
        <v>RES-SHBILExt</v>
      </c>
      <c r="L137" s="110" t="str">
        <f t="shared" si="84"/>
        <v/>
      </c>
      <c r="P137" s="131" t="str">
        <f t="shared" si="89"/>
        <v/>
      </c>
      <c r="Q137" s="123" t="str">
        <f t="shared" si="85"/>
        <v/>
      </c>
      <c r="R137" s="121" t="str">
        <f t="shared" si="90"/>
        <v/>
      </c>
      <c r="S137" s="128" t="str">
        <f t="shared" si="91"/>
        <v/>
      </c>
      <c r="T137" s="128" t="str">
        <f t="shared" si="92"/>
        <v/>
      </c>
      <c r="U137" s="128" t="str">
        <f t="shared" si="93"/>
        <v/>
      </c>
      <c r="V137" s="128" t="str">
        <f t="shared" si="94"/>
        <v/>
      </c>
      <c r="W137" s="128" t="str">
        <f t="shared" si="95"/>
        <v/>
      </c>
      <c r="X137" s="128" t="str">
        <f t="shared" si="96"/>
        <v/>
      </c>
      <c r="Y137" s="128" t="str">
        <f t="shared" si="97"/>
        <v/>
      </c>
      <c r="Z137" s="128" t="str">
        <f t="shared" si="98"/>
        <v/>
      </c>
      <c r="AA137" s="128" t="str">
        <f t="shared" si="99"/>
        <v/>
      </c>
      <c r="AB137" s="128" t="str">
        <f t="shared" si="100"/>
        <v/>
      </c>
      <c r="AC137" s="128" t="str">
        <f t="shared" si="101"/>
        <v/>
      </c>
      <c r="AD137" s="128" t="str">
        <f t="shared" si="102"/>
        <v/>
      </c>
      <c r="AG137" s="133">
        <v>0.6</v>
      </c>
      <c r="AH137" s="132">
        <v>2</v>
      </c>
      <c r="AI137" s="132">
        <v>1</v>
      </c>
      <c r="AJ137" s="132"/>
      <c r="AK137" s="132"/>
      <c r="AL137" s="132"/>
      <c r="AM137" s="132"/>
      <c r="AN137" s="132"/>
      <c r="AO137" s="132"/>
      <c r="AP137" s="132"/>
      <c r="AQ137" s="132"/>
      <c r="AR137" s="134"/>
    </row>
    <row r="138" spans="2:44" ht="12" customHeight="1">
      <c r="B138" s="125"/>
      <c r="C138" s="117"/>
      <c r="D138" s="125"/>
      <c r="E138" s="117"/>
      <c r="F138" s="125"/>
      <c r="G138" s="116" t="str">
        <f>C129&amp;" Biogas"</f>
        <v>Residential Biogas</v>
      </c>
      <c r="H138" s="125" t="s">
        <v>232</v>
      </c>
      <c r="I138" s="152" t="str">
        <f t="shared" si="87"/>
        <v>Residential Space heating  Biogas</v>
      </c>
      <c r="J138" s="155" t="s">
        <v>205</v>
      </c>
      <c r="K138" s="152" t="str">
        <f t="shared" si="88"/>
        <v>RES-SHBIGExt</v>
      </c>
      <c r="L138" s="110" t="str">
        <f t="shared" si="84"/>
        <v/>
      </c>
      <c r="P138" s="131" t="str">
        <f t="shared" si="89"/>
        <v/>
      </c>
      <c r="Q138" s="123" t="str">
        <f t="shared" si="85"/>
        <v/>
      </c>
      <c r="R138" s="121" t="str">
        <f t="shared" si="90"/>
        <v/>
      </c>
      <c r="S138" s="128" t="str">
        <f t="shared" si="91"/>
        <v/>
      </c>
      <c r="T138" s="128" t="str">
        <f t="shared" si="92"/>
        <v/>
      </c>
      <c r="U138" s="128" t="str">
        <f t="shared" si="93"/>
        <v/>
      </c>
      <c r="V138" s="128" t="str">
        <f t="shared" si="94"/>
        <v/>
      </c>
      <c r="W138" s="128" t="str">
        <f t="shared" si="95"/>
        <v/>
      </c>
      <c r="X138" s="128" t="str">
        <f t="shared" si="96"/>
        <v/>
      </c>
      <c r="Y138" s="128" t="str">
        <f t="shared" si="97"/>
        <v/>
      </c>
      <c r="Z138" s="128" t="str">
        <f t="shared" si="98"/>
        <v/>
      </c>
      <c r="AA138" s="128" t="str">
        <f t="shared" si="99"/>
        <v/>
      </c>
      <c r="AB138" s="128" t="str">
        <f t="shared" si="100"/>
        <v/>
      </c>
      <c r="AC138" s="128" t="str">
        <f t="shared" si="101"/>
        <v/>
      </c>
      <c r="AD138" s="128" t="str">
        <f t="shared" si="102"/>
        <v/>
      </c>
      <c r="AG138" s="133">
        <v>0.6</v>
      </c>
      <c r="AH138" s="132">
        <v>2</v>
      </c>
      <c r="AI138" s="132">
        <v>1</v>
      </c>
      <c r="AJ138" s="132"/>
      <c r="AK138" s="132"/>
      <c r="AL138" s="132"/>
      <c r="AM138" s="132"/>
      <c r="AN138" s="132"/>
      <c r="AO138" s="132"/>
      <c r="AP138" s="132"/>
      <c r="AQ138" s="132"/>
      <c r="AR138" s="134"/>
    </row>
    <row r="139" spans="2:44" ht="12" customHeight="1">
      <c r="B139" s="125"/>
      <c r="C139" s="117"/>
      <c r="D139" s="125"/>
      <c r="E139" s="117"/>
      <c r="F139" s="125"/>
      <c r="G139" s="116" t="str">
        <f>C129&amp;" Wood"</f>
        <v>Residential Wood</v>
      </c>
      <c r="H139" s="125" t="s">
        <v>233</v>
      </c>
      <c r="I139" s="152" t="str">
        <f t="shared" si="87"/>
        <v>Residential Space heating  Wood</v>
      </c>
      <c r="J139" s="155" t="s">
        <v>205</v>
      </c>
      <c r="K139" s="152" t="str">
        <f t="shared" si="88"/>
        <v>RES-SHWODExt</v>
      </c>
      <c r="L139" s="110" t="str">
        <f t="shared" si="84"/>
        <v/>
      </c>
      <c r="P139" s="131" t="str">
        <f t="shared" si="89"/>
        <v/>
      </c>
      <c r="Q139" s="123" t="str">
        <f t="shared" si="85"/>
        <v/>
      </c>
      <c r="R139" s="121" t="str">
        <f t="shared" si="90"/>
        <v/>
      </c>
      <c r="S139" s="128" t="str">
        <f t="shared" si="91"/>
        <v/>
      </c>
      <c r="T139" s="128" t="str">
        <f t="shared" si="92"/>
        <v/>
      </c>
      <c r="U139" s="128" t="str">
        <f t="shared" si="93"/>
        <v/>
      </c>
      <c r="V139" s="128" t="str">
        <f t="shared" si="94"/>
        <v/>
      </c>
      <c r="W139" s="128" t="str">
        <f t="shared" si="95"/>
        <v/>
      </c>
      <c r="X139" s="128" t="str">
        <f t="shared" si="96"/>
        <v/>
      </c>
      <c r="Y139" s="128" t="str">
        <f t="shared" si="97"/>
        <v/>
      </c>
      <c r="Z139" s="128" t="str">
        <f t="shared" si="98"/>
        <v/>
      </c>
      <c r="AA139" s="128" t="str">
        <f t="shared" si="99"/>
        <v/>
      </c>
      <c r="AB139" s="128" t="str">
        <f t="shared" si="100"/>
        <v/>
      </c>
      <c r="AC139" s="128" t="str">
        <f t="shared" si="101"/>
        <v/>
      </c>
      <c r="AD139" s="128" t="str">
        <f t="shared" si="102"/>
        <v/>
      </c>
      <c r="AG139" s="133">
        <v>0.6</v>
      </c>
      <c r="AH139" s="132">
        <v>2</v>
      </c>
      <c r="AI139" s="132">
        <v>1</v>
      </c>
      <c r="AJ139" s="132"/>
      <c r="AK139" s="132"/>
      <c r="AL139" s="132"/>
      <c r="AM139" s="132"/>
      <c r="AN139" s="132"/>
      <c r="AO139" s="132"/>
      <c r="AP139" s="132"/>
      <c r="AQ139" s="132"/>
      <c r="AR139" s="134"/>
    </row>
    <row r="140" spans="2:44" ht="12" customHeight="1">
      <c r="B140" s="125"/>
      <c r="C140" s="117"/>
      <c r="D140" s="125"/>
      <c r="E140" s="117"/>
      <c r="F140" s="125"/>
      <c r="G140" s="116" t="str">
        <f>C129&amp;" Tidal"</f>
        <v>Residential Tidal</v>
      </c>
      <c r="H140" s="125" t="s">
        <v>234</v>
      </c>
      <c r="I140" s="152" t="str">
        <f t="shared" si="87"/>
        <v>Residential Space heating  Tidal</v>
      </c>
      <c r="J140" s="155" t="s">
        <v>205</v>
      </c>
      <c r="K140" s="152" t="str">
        <f t="shared" si="88"/>
        <v>RES-SHTIDExt</v>
      </c>
      <c r="L140" s="110" t="str">
        <f t="shared" si="84"/>
        <v/>
      </c>
      <c r="P140" s="131" t="str">
        <f t="shared" si="89"/>
        <v/>
      </c>
      <c r="Q140" s="123" t="str">
        <f t="shared" si="85"/>
        <v/>
      </c>
      <c r="R140" s="121" t="str">
        <f t="shared" si="90"/>
        <v/>
      </c>
      <c r="S140" s="128" t="str">
        <f t="shared" si="91"/>
        <v/>
      </c>
      <c r="T140" s="128" t="str">
        <f t="shared" si="92"/>
        <v/>
      </c>
      <c r="U140" s="128" t="str">
        <f t="shared" si="93"/>
        <v/>
      </c>
      <c r="V140" s="128" t="str">
        <f t="shared" si="94"/>
        <v/>
      </c>
      <c r="W140" s="128" t="str">
        <f t="shared" si="95"/>
        <v/>
      </c>
      <c r="X140" s="128" t="str">
        <f t="shared" si="96"/>
        <v/>
      </c>
      <c r="Y140" s="128" t="str">
        <f t="shared" si="97"/>
        <v/>
      </c>
      <c r="Z140" s="128" t="str">
        <f t="shared" si="98"/>
        <v/>
      </c>
      <c r="AA140" s="128" t="str">
        <f t="shared" si="99"/>
        <v/>
      </c>
      <c r="AB140" s="128" t="str">
        <f t="shared" si="100"/>
        <v/>
      </c>
      <c r="AC140" s="128" t="str">
        <f t="shared" si="101"/>
        <v/>
      </c>
      <c r="AD140" s="128" t="str">
        <f t="shared" si="102"/>
        <v/>
      </c>
      <c r="AG140" s="133">
        <v>0.6</v>
      </c>
      <c r="AH140" s="132">
        <v>2</v>
      </c>
      <c r="AI140" s="132">
        <v>1</v>
      </c>
      <c r="AJ140" s="132"/>
      <c r="AK140" s="132"/>
      <c r="AL140" s="132"/>
      <c r="AM140" s="132"/>
      <c r="AN140" s="132"/>
      <c r="AO140" s="132"/>
      <c r="AP140" s="132"/>
      <c r="AQ140" s="132"/>
      <c r="AR140" s="134"/>
    </row>
    <row r="141" spans="2:44" ht="12" customHeight="1">
      <c r="B141" s="125"/>
      <c r="C141" s="117"/>
      <c r="D141" s="125"/>
      <c r="E141" s="117"/>
      <c r="F141" s="125"/>
      <c r="G141" s="116" t="str">
        <f>C129&amp;" Electricity"</f>
        <v>Residential Electricity</v>
      </c>
      <c r="H141" s="125" t="s">
        <v>235</v>
      </c>
      <c r="I141" s="153" t="str">
        <f t="shared" si="87"/>
        <v>Residential Space heating  Electricity</v>
      </c>
      <c r="J141" s="164" t="s">
        <v>198</v>
      </c>
      <c r="K141" s="153" t="str">
        <f t="shared" si="88"/>
        <v>RES-SHELCExt</v>
      </c>
      <c r="L141" s="110" t="str">
        <f t="shared" si="84"/>
        <v>RES-SHELCExt</v>
      </c>
      <c r="P141" s="131" t="str">
        <f t="shared" si="89"/>
        <v>RES-SHELCExt</v>
      </c>
      <c r="Q141" s="123" t="str">
        <f t="shared" si="85"/>
        <v>RES-ELC</v>
      </c>
      <c r="R141" s="121" t="str">
        <f t="shared" si="90"/>
        <v>RES-SH</v>
      </c>
      <c r="S141" s="128">
        <f t="shared" si="91"/>
        <v>0.6</v>
      </c>
      <c r="T141" s="128">
        <f t="shared" si="92"/>
        <v>2</v>
      </c>
      <c r="U141" s="128">
        <f t="shared" si="93"/>
        <v>1</v>
      </c>
      <c r="V141" s="128">
        <f t="shared" si="94"/>
        <v>0</v>
      </c>
      <c r="W141" s="128">
        <f t="shared" si="95"/>
        <v>0</v>
      </c>
      <c r="X141" s="128">
        <f t="shared" si="96"/>
        <v>0</v>
      </c>
      <c r="Y141" s="128">
        <f t="shared" si="97"/>
        <v>0</v>
      </c>
      <c r="Z141" s="128">
        <f t="shared" si="98"/>
        <v>0</v>
      </c>
      <c r="AA141" s="128">
        <f t="shared" si="99"/>
        <v>0</v>
      </c>
      <c r="AB141" s="128">
        <f t="shared" si="100"/>
        <v>0</v>
      </c>
      <c r="AC141" s="128">
        <f t="shared" si="101"/>
        <v>0</v>
      </c>
      <c r="AD141" s="128">
        <f t="shared" si="102"/>
        <v>0</v>
      </c>
      <c r="AG141" s="133">
        <v>0.6</v>
      </c>
      <c r="AH141" s="132">
        <v>2</v>
      </c>
      <c r="AI141" s="132">
        <v>1</v>
      </c>
      <c r="AJ141" s="132"/>
      <c r="AK141" s="132"/>
      <c r="AL141" s="132"/>
      <c r="AM141" s="132"/>
      <c r="AN141" s="132"/>
      <c r="AO141" s="132"/>
      <c r="AP141" s="132"/>
      <c r="AQ141" s="132"/>
      <c r="AR141" s="134"/>
    </row>
    <row r="142" spans="2:44" ht="12" customHeight="1">
      <c r="I142" s="152" t="str">
        <f>$C$129&amp;" "&amp;$E$130&amp;" "&amp;RIGHT(G129,LEN(G129)-FIND(" ",G129))</f>
        <v>Residential Water heating  Coal</v>
      </c>
      <c r="J142" s="155" t="s">
        <v>198</v>
      </c>
      <c r="K142" s="151" t="str">
        <f>$D$129&amp;$F$130&amp;RIGHT(H129,3)&amp;$B$129</f>
        <v>RES-WHCOAExt</v>
      </c>
      <c r="L142" s="110" t="str">
        <f t="shared" si="84"/>
        <v>RES-WHCOAExt</v>
      </c>
      <c r="P142" s="131" t="str">
        <f t="shared" si="89"/>
        <v>RES-WHCOAExt</v>
      </c>
      <c r="Q142" s="123" t="str">
        <f t="shared" si="85"/>
        <v>RES-COA</v>
      </c>
      <c r="R142" s="121" t="str">
        <f t="shared" si="90"/>
        <v>RES-WH</v>
      </c>
      <c r="S142" s="128">
        <f t="shared" si="91"/>
        <v>0.6</v>
      </c>
      <c r="T142" s="128">
        <f t="shared" si="92"/>
        <v>2</v>
      </c>
      <c r="U142" s="128">
        <f t="shared" si="93"/>
        <v>1</v>
      </c>
      <c r="V142" s="128">
        <f t="shared" si="94"/>
        <v>0</v>
      </c>
      <c r="W142" s="128">
        <f t="shared" si="95"/>
        <v>0</v>
      </c>
      <c r="X142" s="128">
        <f t="shared" si="96"/>
        <v>0</v>
      </c>
      <c r="Y142" s="128">
        <f t="shared" si="97"/>
        <v>0</v>
      </c>
      <c r="Z142" s="128">
        <f t="shared" si="98"/>
        <v>0</v>
      </c>
      <c r="AA142" s="128">
        <f t="shared" si="99"/>
        <v>0</v>
      </c>
      <c r="AB142" s="128">
        <f t="shared" si="100"/>
        <v>0</v>
      </c>
      <c r="AC142" s="128">
        <f t="shared" si="101"/>
        <v>0</v>
      </c>
      <c r="AD142" s="128">
        <f t="shared" si="102"/>
        <v>0</v>
      </c>
      <c r="AG142" s="133">
        <v>0.6</v>
      </c>
      <c r="AH142" s="132">
        <v>2</v>
      </c>
      <c r="AI142" s="132">
        <v>1</v>
      </c>
      <c r="AJ142" s="132"/>
      <c r="AK142" s="132"/>
      <c r="AL142" s="132"/>
      <c r="AM142" s="132"/>
      <c r="AN142" s="132"/>
      <c r="AO142" s="132"/>
      <c r="AP142" s="132"/>
      <c r="AQ142" s="132"/>
      <c r="AR142" s="134"/>
    </row>
    <row r="143" spans="2:44" ht="12" customHeight="1">
      <c r="I143" s="152" t="str">
        <f t="shared" ref="I143:I154" si="103">$C$129&amp;" "&amp;$E$130&amp;" "&amp;RIGHT(G130,LEN(G130)-FIND(" ",G130))</f>
        <v>Residential Water heating  Lignite</v>
      </c>
      <c r="J143" s="155" t="s">
        <v>198</v>
      </c>
      <c r="K143" s="152" t="str">
        <f t="shared" ref="K143:K154" si="104">$D$129&amp;$F$130&amp;RIGHT(H130,3)&amp;$B$129</f>
        <v>RES-WHCOLExt</v>
      </c>
      <c r="L143" s="110" t="str">
        <f t="shared" si="84"/>
        <v>RES-WHCOLExt</v>
      </c>
      <c r="P143" s="131" t="str">
        <f t="shared" si="89"/>
        <v>RES-WHCOLExt</v>
      </c>
      <c r="Q143" s="123" t="str">
        <f t="shared" si="85"/>
        <v>RES-COL</v>
      </c>
      <c r="R143" s="121" t="str">
        <f t="shared" si="90"/>
        <v>RES-WH</v>
      </c>
      <c r="S143" s="128">
        <f t="shared" si="91"/>
        <v>0.6</v>
      </c>
      <c r="T143" s="128">
        <f t="shared" si="92"/>
        <v>2</v>
      </c>
      <c r="U143" s="128">
        <f t="shared" si="93"/>
        <v>1</v>
      </c>
      <c r="V143" s="128">
        <f t="shared" si="94"/>
        <v>0</v>
      </c>
      <c r="W143" s="128">
        <f t="shared" si="95"/>
        <v>0</v>
      </c>
      <c r="X143" s="128">
        <f t="shared" si="96"/>
        <v>0</v>
      </c>
      <c r="Y143" s="128">
        <f t="shared" si="97"/>
        <v>0</v>
      </c>
      <c r="Z143" s="128">
        <f t="shared" si="98"/>
        <v>0</v>
      </c>
      <c r="AA143" s="128">
        <f t="shared" si="99"/>
        <v>0</v>
      </c>
      <c r="AB143" s="128">
        <f t="shared" si="100"/>
        <v>0</v>
      </c>
      <c r="AC143" s="128">
        <f t="shared" si="101"/>
        <v>0</v>
      </c>
      <c r="AD143" s="128">
        <f t="shared" si="102"/>
        <v>0</v>
      </c>
      <c r="AG143" s="133">
        <v>0.6</v>
      </c>
      <c r="AH143" s="132">
        <v>2</v>
      </c>
      <c r="AI143" s="132">
        <v>1</v>
      </c>
      <c r="AJ143" s="132"/>
      <c r="AK143" s="132"/>
      <c r="AL143" s="132"/>
      <c r="AM143" s="132"/>
      <c r="AN143" s="132"/>
      <c r="AO143" s="132"/>
      <c r="AP143" s="132"/>
      <c r="AQ143" s="132"/>
      <c r="AR143" s="134"/>
    </row>
    <row r="144" spans="2:44" ht="12" customHeight="1">
      <c r="I144" s="152" t="str">
        <f t="shared" si="103"/>
        <v>Residential Water heating  Crude oil</v>
      </c>
      <c r="J144" s="155" t="s">
        <v>198</v>
      </c>
      <c r="K144" s="152" t="str">
        <f t="shared" si="104"/>
        <v>RES-WHOILExt</v>
      </c>
      <c r="L144" s="110" t="str">
        <f t="shared" si="84"/>
        <v>RES-WHOILExt</v>
      </c>
      <c r="P144" s="131" t="str">
        <f t="shared" si="89"/>
        <v>RES-WHOILExt</v>
      </c>
      <c r="Q144" s="123" t="str">
        <f t="shared" si="85"/>
        <v>RES-OIL</v>
      </c>
      <c r="R144" s="121" t="str">
        <f t="shared" si="90"/>
        <v>RES-WH</v>
      </c>
      <c r="S144" s="128">
        <f t="shared" si="91"/>
        <v>0.6</v>
      </c>
      <c r="T144" s="128">
        <f t="shared" si="92"/>
        <v>2</v>
      </c>
      <c r="U144" s="128">
        <f t="shared" si="93"/>
        <v>1</v>
      </c>
      <c r="V144" s="128">
        <f t="shared" si="94"/>
        <v>0</v>
      </c>
      <c r="W144" s="128">
        <f t="shared" si="95"/>
        <v>0</v>
      </c>
      <c r="X144" s="128">
        <f t="shared" si="96"/>
        <v>0</v>
      </c>
      <c r="Y144" s="128">
        <f t="shared" si="97"/>
        <v>0</v>
      </c>
      <c r="Z144" s="128">
        <f t="shared" si="98"/>
        <v>0</v>
      </c>
      <c r="AA144" s="128">
        <f t="shared" si="99"/>
        <v>0</v>
      </c>
      <c r="AB144" s="128">
        <f t="shared" si="100"/>
        <v>0</v>
      </c>
      <c r="AC144" s="128">
        <f t="shared" si="101"/>
        <v>0</v>
      </c>
      <c r="AD144" s="128">
        <f t="shared" si="102"/>
        <v>0</v>
      </c>
      <c r="AG144" s="133">
        <v>0.6</v>
      </c>
      <c r="AH144" s="132">
        <v>2</v>
      </c>
      <c r="AI144" s="132">
        <v>1</v>
      </c>
      <c r="AJ144" s="132"/>
      <c r="AK144" s="132"/>
      <c r="AL144" s="132"/>
      <c r="AM144" s="132"/>
      <c r="AN144" s="132"/>
      <c r="AO144" s="132"/>
      <c r="AP144" s="132"/>
      <c r="AQ144" s="132"/>
      <c r="AR144" s="134"/>
    </row>
    <row r="145" spans="9:44" ht="12" customHeight="1">
      <c r="I145" s="152" t="str">
        <f t="shared" si="103"/>
        <v>Residential Water heating  Natural Gas</v>
      </c>
      <c r="J145" s="155" t="s">
        <v>198</v>
      </c>
      <c r="K145" s="152" t="str">
        <f t="shared" si="104"/>
        <v>RES-WHNGAExt</v>
      </c>
      <c r="L145" s="110" t="str">
        <f t="shared" si="84"/>
        <v>RES-WHNGAExt</v>
      </c>
      <c r="P145" s="131" t="str">
        <f t="shared" si="89"/>
        <v>RES-WHNGAExt</v>
      </c>
      <c r="Q145" s="123" t="str">
        <f t="shared" si="85"/>
        <v>RES-NGA</v>
      </c>
      <c r="R145" s="121" t="str">
        <f t="shared" si="90"/>
        <v>RES-WH</v>
      </c>
      <c r="S145" s="128">
        <f t="shared" si="91"/>
        <v>0.6</v>
      </c>
      <c r="T145" s="128">
        <f t="shared" si="92"/>
        <v>2</v>
      </c>
      <c r="U145" s="128">
        <f t="shared" si="93"/>
        <v>1</v>
      </c>
      <c r="V145" s="128">
        <f t="shared" si="94"/>
        <v>0</v>
      </c>
      <c r="W145" s="128">
        <f t="shared" si="95"/>
        <v>0</v>
      </c>
      <c r="X145" s="128">
        <f t="shared" si="96"/>
        <v>0</v>
      </c>
      <c r="Y145" s="128">
        <f t="shared" si="97"/>
        <v>0</v>
      </c>
      <c r="Z145" s="128">
        <f t="shared" si="98"/>
        <v>0</v>
      </c>
      <c r="AA145" s="128">
        <f t="shared" si="99"/>
        <v>0</v>
      </c>
      <c r="AB145" s="128">
        <f t="shared" si="100"/>
        <v>0</v>
      </c>
      <c r="AC145" s="128">
        <f t="shared" si="101"/>
        <v>0</v>
      </c>
      <c r="AD145" s="128">
        <f t="shared" si="102"/>
        <v>0</v>
      </c>
      <c r="AG145" s="133">
        <v>0.6</v>
      </c>
      <c r="AH145" s="132">
        <v>2</v>
      </c>
      <c r="AI145" s="132">
        <v>1</v>
      </c>
      <c r="AJ145" s="132"/>
      <c r="AK145" s="132"/>
      <c r="AL145" s="132"/>
      <c r="AM145" s="132"/>
      <c r="AN145" s="132"/>
      <c r="AO145" s="132"/>
      <c r="AP145" s="132"/>
      <c r="AQ145" s="132"/>
      <c r="AR145" s="134"/>
    </row>
    <row r="146" spans="9:44" ht="12" customHeight="1">
      <c r="I146" s="152" t="str">
        <f t="shared" si="103"/>
        <v>Residential Water heating  Hydro</v>
      </c>
      <c r="J146" s="155" t="s">
        <v>205</v>
      </c>
      <c r="K146" s="152" t="str">
        <f t="shared" si="104"/>
        <v>RES-WHHYDExt</v>
      </c>
      <c r="L146" s="110" t="str">
        <f t="shared" si="84"/>
        <v/>
      </c>
      <c r="P146" s="131" t="str">
        <f t="shared" si="89"/>
        <v/>
      </c>
      <c r="Q146" s="123" t="str">
        <f t="shared" si="85"/>
        <v/>
      </c>
      <c r="R146" s="121" t="str">
        <f t="shared" si="90"/>
        <v/>
      </c>
      <c r="S146" s="128" t="str">
        <f t="shared" si="91"/>
        <v/>
      </c>
      <c r="T146" s="128" t="str">
        <f t="shared" si="92"/>
        <v/>
      </c>
      <c r="U146" s="128" t="str">
        <f t="shared" si="93"/>
        <v/>
      </c>
      <c r="V146" s="128" t="str">
        <f t="shared" si="94"/>
        <v/>
      </c>
      <c r="W146" s="128" t="str">
        <f t="shared" si="95"/>
        <v/>
      </c>
      <c r="X146" s="128" t="str">
        <f t="shared" si="96"/>
        <v/>
      </c>
      <c r="Y146" s="128" t="str">
        <f t="shared" si="97"/>
        <v/>
      </c>
      <c r="Z146" s="128" t="str">
        <f t="shared" si="98"/>
        <v/>
      </c>
      <c r="AA146" s="128" t="str">
        <f t="shared" si="99"/>
        <v/>
      </c>
      <c r="AB146" s="128" t="str">
        <f t="shared" si="100"/>
        <v/>
      </c>
      <c r="AC146" s="128" t="str">
        <f t="shared" si="101"/>
        <v/>
      </c>
      <c r="AD146" s="128" t="str">
        <f t="shared" si="102"/>
        <v/>
      </c>
      <c r="AG146" s="133">
        <v>0.6</v>
      </c>
      <c r="AH146" s="132">
        <v>2</v>
      </c>
      <c r="AI146" s="132">
        <v>1</v>
      </c>
      <c r="AJ146" s="132"/>
      <c r="AK146" s="132"/>
      <c r="AL146" s="132"/>
      <c r="AM146" s="132"/>
      <c r="AN146" s="132"/>
      <c r="AO146" s="132"/>
      <c r="AP146" s="132"/>
      <c r="AQ146" s="132"/>
      <c r="AR146" s="134"/>
    </row>
    <row r="147" spans="9:44" ht="12" customHeight="1">
      <c r="I147" s="152" t="str">
        <f t="shared" si="103"/>
        <v>Residential Water heating  Geothermal</v>
      </c>
      <c r="J147" s="155" t="s">
        <v>205</v>
      </c>
      <c r="K147" s="152" t="str">
        <f t="shared" si="104"/>
        <v>RES-WHGEOExt</v>
      </c>
      <c r="L147" s="110" t="str">
        <f t="shared" si="84"/>
        <v/>
      </c>
      <c r="P147" s="131" t="str">
        <f t="shared" si="89"/>
        <v/>
      </c>
      <c r="Q147" s="123" t="str">
        <f t="shared" si="85"/>
        <v/>
      </c>
      <c r="R147" s="121" t="str">
        <f t="shared" si="90"/>
        <v/>
      </c>
      <c r="S147" s="128" t="str">
        <f t="shared" si="91"/>
        <v/>
      </c>
      <c r="T147" s="128" t="str">
        <f t="shared" si="92"/>
        <v/>
      </c>
      <c r="U147" s="128" t="str">
        <f t="shared" si="93"/>
        <v/>
      </c>
      <c r="V147" s="128" t="str">
        <f t="shared" si="94"/>
        <v/>
      </c>
      <c r="W147" s="128" t="str">
        <f t="shared" si="95"/>
        <v/>
      </c>
      <c r="X147" s="128" t="str">
        <f t="shared" si="96"/>
        <v/>
      </c>
      <c r="Y147" s="128" t="str">
        <f t="shared" si="97"/>
        <v/>
      </c>
      <c r="Z147" s="128" t="str">
        <f t="shared" si="98"/>
        <v/>
      </c>
      <c r="AA147" s="128" t="str">
        <f t="shared" si="99"/>
        <v/>
      </c>
      <c r="AB147" s="128" t="str">
        <f t="shared" si="100"/>
        <v/>
      </c>
      <c r="AC147" s="128" t="str">
        <f t="shared" si="101"/>
        <v/>
      </c>
      <c r="AD147" s="128" t="str">
        <f t="shared" si="102"/>
        <v/>
      </c>
      <c r="AG147" s="133">
        <v>0.6</v>
      </c>
      <c r="AH147" s="132">
        <v>2</v>
      </c>
      <c r="AI147" s="132">
        <v>1</v>
      </c>
      <c r="AJ147" s="132"/>
      <c r="AK147" s="132"/>
      <c r="AL147" s="132"/>
      <c r="AM147" s="132"/>
      <c r="AN147" s="132"/>
      <c r="AO147" s="132"/>
      <c r="AP147" s="132"/>
      <c r="AQ147" s="132"/>
      <c r="AR147" s="134"/>
    </row>
    <row r="148" spans="9:44" ht="12" customHeight="1">
      <c r="I148" s="152" t="str">
        <f t="shared" si="103"/>
        <v>Residential Water heating  Solar</v>
      </c>
      <c r="J148" s="155" t="s">
        <v>205</v>
      </c>
      <c r="K148" s="152" t="str">
        <f t="shared" si="104"/>
        <v>RES-WHSOLExt</v>
      </c>
      <c r="L148" s="110" t="str">
        <f t="shared" si="84"/>
        <v/>
      </c>
      <c r="P148" s="131" t="str">
        <f t="shared" si="89"/>
        <v/>
      </c>
      <c r="Q148" s="123" t="str">
        <f t="shared" si="85"/>
        <v/>
      </c>
      <c r="R148" s="121" t="str">
        <f t="shared" si="90"/>
        <v/>
      </c>
      <c r="S148" s="128" t="str">
        <f t="shared" si="91"/>
        <v/>
      </c>
      <c r="T148" s="128" t="str">
        <f t="shared" si="92"/>
        <v/>
      </c>
      <c r="U148" s="128" t="str">
        <f t="shared" si="93"/>
        <v/>
      </c>
      <c r="V148" s="128" t="str">
        <f t="shared" si="94"/>
        <v/>
      </c>
      <c r="W148" s="128" t="str">
        <f t="shared" si="95"/>
        <v/>
      </c>
      <c r="X148" s="128" t="str">
        <f t="shared" si="96"/>
        <v/>
      </c>
      <c r="Y148" s="128" t="str">
        <f t="shared" si="97"/>
        <v/>
      </c>
      <c r="Z148" s="128" t="str">
        <f t="shared" si="98"/>
        <v/>
      </c>
      <c r="AA148" s="128" t="str">
        <f t="shared" si="99"/>
        <v/>
      </c>
      <c r="AB148" s="128" t="str">
        <f t="shared" si="100"/>
        <v/>
      </c>
      <c r="AC148" s="128" t="str">
        <f t="shared" si="101"/>
        <v/>
      </c>
      <c r="AD148" s="128" t="str">
        <f t="shared" si="102"/>
        <v/>
      </c>
      <c r="AG148" s="133">
        <v>0.6</v>
      </c>
      <c r="AH148" s="132">
        <v>2</v>
      </c>
      <c r="AI148" s="132">
        <v>1</v>
      </c>
      <c r="AJ148" s="132"/>
      <c r="AK148" s="132"/>
      <c r="AL148" s="132"/>
      <c r="AM148" s="132"/>
      <c r="AN148" s="132"/>
      <c r="AO148" s="132"/>
      <c r="AP148" s="132"/>
      <c r="AQ148" s="132"/>
      <c r="AR148" s="134"/>
    </row>
    <row r="149" spans="9:44" ht="12" customHeight="1">
      <c r="I149" s="152" t="str">
        <f t="shared" si="103"/>
        <v>Residential Water heating  Wind</v>
      </c>
      <c r="J149" s="155" t="s">
        <v>205</v>
      </c>
      <c r="K149" s="152" t="str">
        <f t="shared" si="104"/>
        <v>RES-WHWINExt</v>
      </c>
      <c r="L149" s="110" t="str">
        <f t="shared" si="84"/>
        <v/>
      </c>
      <c r="P149" s="131" t="str">
        <f t="shared" si="89"/>
        <v/>
      </c>
      <c r="Q149" s="123" t="str">
        <f t="shared" si="85"/>
        <v/>
      </c>
      <c r="R149" s="121" t="str">
        <f t="shared" si="90"/>
        <v/>
      </c>
      <c r="S149" s="128" t="str">
        <f t="shared" si="91"/>
        <v/>
      </c>
      <c r="T149" s="128" t="str">
        <f t="shared" si="92"/>
        <v/>
      </c>
      <c r="U149" s="128" t="str">
        <f t="shared" si="93"/>
        <v/>
      </c>
      <c r="V149" s="128" t="str">
        <f t="shared" si="94"/>
        <v/>
      </c>
      <c r="W149" s="128" t="str">
        <f t="shared" si="95"/>
        <v/>
      </c>
      <c r="X149" s="128" t="str">
        <f t="shared" si="96"/>
        <v/>
      </c>
      <c r="Y149" s="128" t="str">
        <f t="shared" si="97"/>
        <v/>
      </c>
      <c r="Z149" s="128" t="str">
        <f t="shared" si="98"/>
        <v/>
      </c>
      <c r="AA149" s="128" t="str">
        <f t="shared" si="99"/>
        <v/>
      </c>
      <c r="AB149" s="128" t="str">
        <f t="shared" si="100"/>
        <v/>
      </c>
      <c r="AC149" s="128" t="str">
        <f t="shared" si="101"/>
        <v/>
      </c>
      <c r="AD149" s="128" t="str">
        <f t="shared" si="102"/>
        <v/>
      </c>
      <c r="AG149" s="133">
        <v>0.6</v>
      </c>
      <c r="AH149" s="132">
        <v>2</v>
      </c>
      <c r="AI149" s="132">
        <v>1</v>
      </c>
      <c r="AJ149" s="132"/>
      <c r="AK149" s="132"/>
      <c r="AL149" s="132"/>
      <c r="AM149" s="132"/>
      <c r="AN149" s="132"/>
      <c r="AO149" s="132"/>
      <c r="AP149" s="132"/>
      <c r="AQ149" s="132"/>
      <c r="AR149" s="134"/>
    </row>
    <row r="150" spans="9:44" ht="12" customHeight="1">
      <c r="I150" s="152" t="str">
        <f t="shared" si="103"/>
        <v>Residential Water heating  Bio Liquids</v>
      </c>
      <c r="J150" s="155" t="s">
        <v>205</v>
      </c>
      <c r="K150" s="152" t="str">
        <f t="shared" si="104"/>
        <v>RES-WHBILExt</v>
      </c>
      <c r="L150" s="110" t="str">
        <f t="shared" si="84"/>
        <v/>
      </c>
      <c r="P150" s="131" t="str">
        <f t="shared" si="89"/>
        <v/>
      </c>
      <c r="Q150" s="123" t="str">
        <f t="shared" si="85"/>
        <v/>
      </c>
      <c r="R150" s="121" t="str">
        <f t="shared" si="90"/>
        <v/>
      </c>
      <c r="S150" s="128" t="str">
        <f t="shared" si="91"/>
        <v/>
      </c>
      <c r="T150" s="128" t="str">
        <f t="shared" si="92"/>
        <v/>
      </c>
      <c r="U150" s="128" t="str">
        <f t="shared" si="93"/>
        <v/>
      </c>
      <c r="V150" s="128" t="str">
        <f t="shared" si="94"/>
        <v/>
      </c>
      <c r="W150" s="128" t="str">
        <f t="shared" si="95"/>
        <v/>
      </c>
      <c r="X150" s="128" t="str">
        <f t="shared" si="96"/>
        <v/>
      </c>
      <c r="Y150" s="128" t="str">
        <f t="shared" si="97"/>
        <v/>
      </c>
      <c r="Z150" s="128" t="str">
        <f t="shared" si="98"/>
        <v/>
      </c>
      <c r="AA150" s="128" t="str">
        <f t="shared" si="99"/>
        <v/>
      </c>
      <c r="AB150" s="128" t="str">
        <f t="shared" si="100"/>
        <v/>
      </c>
      <c r="AC150" s="128" t="str">
        <f t="shared" si="101"/>
        <v/>
      </c>
      <c r="AD150" s="128" t="str">
        <f t="shared" si="102"/>
        <v/>
      </c>
      <c r="AG150" s="133">
        <v>0.6</v>
      </c>
      <c r="AH150" s="132">
        <v>2</v>
      </c>
      <c r="AI150" s="132">
        <v>1</v>
      </c>
      <c r="AJ150" s="132"/>
      <c r="AK150" s="132"/>
      <c r="AL150" s="132"/>
      <c r="AM150" s="132"/>
      <c r="AN150" s="132"/>
      <c r="AO150" s="132"/>
      <c r="AP150" s="132"/>
      <c r="AQ150" s="132"/>
      <c r="AR150" s="134"/>
    </row>
    <row r="151" spans="9:44" ht="12" customHeight="1">
      <c r="I151" s="152" t="str">
        <f t="shared" si="103"/>
        <v>Residential Water heating  Biogas</v>
      </c>
      <c r="J151" s="155" t="s">
        <v>205</v>
      </c>
      <c r="K151" s="152" t="str">
        <f t="shared" si="104"/>
        <v>RES-WHBIGExt</v>
      </c>
      <c r="L151" s="110" t="str">
        <f t="shared" ref="L151:L154" si="105">IF(J151="Yes",K151,"")</f>
        <v/>
      </c>
      <c r="P151" s="131" t="str">
        <f t="shared" si="89"/>
        <v/>
      </c>
      <c r="Q151" s="123" t="str">
        <f t="shared" si="85"/>
        <v/>
      </c>
      <c r="R151" s="121" t="str">
        <f t="shared" si="90"/>
        <v/>
      </c>
      <c r="S151" s="128" t="str">
        <f t="shared" si="91"/>
        <v/>
      </c>
      <c r="T151" s="128" t="str">
        <f t="shared" si="92"/>
        <v/>
      </c>
      <c r="U151" s="128" t="str">
        <f t="shared" si="93"/>
        <v/>
      </c>
      <c r="V151" s="128" t="str">
        <f t="shared" si="94"/>
        <v/>
      </c>
      <c r="W151" s="128" t="str">
        <f t="shared" si="95"/>
        <v/>
      </c>
      <c r="X151" s="128" t="str">
        <f t="shared" si="96"/>
        <v/>
      </c>
      <c r="Y151" s="128" t="str">
        <f t="shared" si="97"/>
        <v/>
      </c>
      <c r="Z151" s="128" t="str">
        <f t="shared" si="98"/>
        <v/>
      </c>
      <c r="AA151" s="128" t="str">
        <f t="shared" si="99"/>
        <v/>
      </c>
      <c r="AB151" s="128" t="str">
        <f t="shared" si="100"/>
        <v/>
      </c>
      <c r="AC151" s="128" t="str">
        <f t="shared" si="101"/>
        <v/>
      </c>
      <c r="AD151" s="128" t="str">
        <f t="shared" si="102"/>
        <v/>
      </c>
      <c r="AG151" s="133">
        <v>0.6</v>
      </c>
      <c r="AH151" s="132">
        <v>2</v>
      </c>
      <c r="AI151" s="132">
        <v>1</v>
      </c>
      <c r="AJ151" s="132"/>
      <c r="AK151" s="132"/>
      <c r="AL151" s="132"/>
      <c r="AM151" s="132"/>
      <c r="AN151" s="132"/>
      <c r="AO151" s="132"/>
      <c r="AP151" s="132"/>
      <c r="AQ151" s="132"/>
      <c r="AR151" s="134"/>
    </row>
    <row r="152" spans="9:44" ht="12" customHeight="1">
      <c r="I152" s="152" t="str">
        <f t="shared" si="103"/>
        <v>Residential Water heating  Wood</v>
      </c>
      <c r="J152" s="155" t="s">
        <v>198</v>
      </c>
      <c r="K152" s="152" t="str">
        <f t="shared" si="104"/>
        <v>RES-WHWODExt</v>
      </c>
      <c r="L152" s="110" t="str">
        <f t="shared" si="105"/>
        <v>RES-WHWODExt</v>
      </c>
      <c r="P152" s="131" t="str">
        <f t="shared" si="89"/>
        <v>RES-WHWODExt</v>
      </c>
      <c r="Q152" s="123" t="str">
        <f t="shared" si="85"/>
        <v>RES-WOD</v>
      </c>
      <c r="R152" s="121" t="str">
        <f t="shared" si="90"/>
        <v>RES-WH</v>
      </c>
      <c r="S152" s="128">
        <f t="shared" si="91"/>
        <v>0.6</v>
      </c>
      <c r="T152" s="128">
        <f t="shared" si="92"/>
        <v>2</v>
      </c>
      <c r="U152" s="128">
        <f t="shared" si="93"/>
        <v>1</v>
      </c>
      <c r="V152" s="128">
        <f t="shared" si="94"/>
        <v>0</v>
      </c>
      <c r="W152" s="128">
        <f t="shared" si="95"/>
        <v>0</v>
      </c>
      <c r="X152" s="128">
        <f t="shared" si="96"/>
        <v>0</v>
      </c>
      <c r="Y152" s="128">
        <f t="shared" si="97"/>
        <v>0</v>
      </c>
      <c r="Z152" s="128">
        <f t="shared" si="98"/>
        <v>0</v>
      </c>
      <c r="AA152" s="128">
        <f t="shared" si="99"/>
        <v>0</v>
      </c>
      <c r="AB152" s="128">
        <f t="shared" si="100"/>
        <v>0</v>
      </c>
      <c r="AC152" s="128">
        <f t="shared" si="101"/>
        <v>0</v>
      </c>
      <c r="AD152" s="128">
        <f t="shared" si="102"/>
        <v>0</v>
      </c>
      <c r="AG152" s="133">
        <v>0.6</v>
      </c>
      <c r="AH152" s="132">
        <v>2</v>
      </c>
      <c r="AI152" s="132">
        <v>1</v>
      </c>
      <c r="AJ152" s="132"/>
      <c r="AK152" s="132"/>
      <c r="AL152" s="132"/>
      <c r="AM152" s="132"/>
      <c r="AN152" s="132"/>
      <c r="AO152" s="132"/>
      <c r="AP152" s="132"/>
      <c r="AQ152" s="132"/>
      <c r="AR152" s="134"/>
    </row>
    <row r="153" spans="9:44" ht="12" customHeight="1">
      <c r="I153" s="152" t="str">
        <f t="shared" si="103"/>
        <v>Residential Water heating  Tidal</v>
      </c>
      <c r="J153" s="155" t="s">
        <v>205</v>
      </c>
      <c r="K153" s="152" t="str">
        <f t="shared" si="104"/>
        <v>RES-WHTIDExt</v>
      </c>
      <c r="L153" s="110" t="str">
        <f t="shared" si="105"/>
        <v/>
      </c>
      <c r="P153" s="131" t="str">
        <f t="shared" si="89"/>
        <v/>
      </c>
      <c r="Q153" s="123" t="str">
        <f t="shared" si="85"/>
        <v/>
      </c>
      <c r="R153" s="121" t="str">
        <f t="shared" si="90"/>
        <v/>
      </c>
      <c r="S153" s="128" t="str">
        <f t="shared" si="91"/>
        <v/>
      </c>
      <c r="T153" s="128" t="str">
        <f t="shared" si="92"/>
        <v/>
      </c>
      <c r="U153" s="128" t="str">
        <f t="shared" si="93"/>
        <v/>
      </c>
      <c r="V153" s="128" t="str">
        <f t="shared" si="94"/>
        <v/>
      </c>
      <c r="W153" s="128" t="str">
        <f t="shared" si="95"/>
        <v/>
      </c>
      <c r="X153" s="128" t="str">
        <f t="shared" si="96"/>
        <v/>
      </c>
      <c r="Y153" s="128" t="str">
        <f t="shared" si="97"/>
        <v/>
      </c>
      <c r="Z153" s="128" t="str">
        <f t="shared" si="98"/>
        <v/>
      </c>
      <c r="AA153" s="128" t="str">
        <f t="shared" si="99"/>
        <v/>
      </c>
      <c r="AB153" s="128" t="str">
        <f t="shared" si="100"/>
        <v/>
      </c>
      <c r="AC153" s="128" t="str">
        <f t="shared" si="101"/>
        <v/>
      </c>
      <c r="AD153" s="128" t="str">
        <f t="shared" si="102"/>
        <v/>
      </c>
      <c r="AG153" s="133">
        <v>0.6</v>
      </c>
      <c r="AH153" s="132">
        <v>2</v>
      </c>
      <c r="AI153" s="132">
        <v>1</v>
      </c>
      <c r="AJ153" s="132"/>
      <c r="AK153" s="132"/>
      <c r="AL153" s="132"/>
      <c r="AM153" s="132"/>
      <c r="AN153" s="132"/>
      <c r="AO153" s="132"/>
      <c r="AP153" s="132"/>
      <c r="AQ153" s="132"/>
      <c r="AR153" s="134"/>
    </row>
    <row r="154" spans="9:44" ht="12" customHeight="1">
      <c r="I154" s="152" t="str">
        <f t="shared" si="103"/>
        <v>Residential Water heating  Electricity</v>
      </c>
      <c r="J154" s="164" t="s">
        <v>198</v>
      </c>
      <c r="K154" s="153" t="str">
        <f t="shared" si="104"/>
        <v>RES-WHELCExt</v>
      </c>
      <c r="L154" s="110" t="str">
        <f t="shared" si="105"/>
        <v>RES-WHELCExt</v>
      </c>
      <c r="P154" s="131" t="str">
        <f t="shared" si="89"/>
        <v>RES-WHELCExt</v>
      </c>
      <c r="Q154" s="123" t="str">
        <f t="shared" si="85"/>
        <v>RES-ELC</v>
      </c>
      <c r="R154" s="121" t="str">
        <f t="shared" si="90"/>
        <v>RES-WH</v>
      </c>
      <c r="S154" s="128">
        <f t="shared" si="91"/>
        <v>0.6</v>
      </c>
      <c r="T154" s="128">
        <f t="shared" si="92"/>
        <v>2</v>
      </c>
      <c r="U154" s="128">
        <f t="shared" si="93"/>
        <v>1</v>
      </c>
      <c r="V154" s="128">
        <f t="shared" si="94"/>
        <v>0</v>
      </c>
      <c r="W154" s="128">
        <f t="shared" si="95"/>
        <v>0</v>
      </c>
      <c r="X154" s="128">
        <f t="shared" si="96"/>
        <v>0</v>
      </c>
      <c r="Y154" s="128">
        <f t="shared" si="97"/>
        <v>0</v>
      </c>
      <c r="Z154" s="128">
        <f t="shared" si="98"/>
        <v>0</v>
      </c>
      <c r="AA154" s="128">
        <f t="shared" si="99"/>
        <v>0</v>
      </c>
      <c r="AB154" s="128">
        <f t="shared" si="100"/>
        <v>0</v>
      </c>
      <c r="AC154" s="128">
        <f t="shared" si="101"/>
        <v>0</v>
      </c>
      <c r="AD154" s="128">
        <f t="shared" si="102"/>
        <v>0</v>
      </c>
      <c r="AG154" s="133">
        <v>0.6</v>
      </c>
      <c r="AH154" s="132">
        <v>2</v>
      </c>
      <c r="AI154" s="132">
        <v>1</v>
      </c>
      <c r="AJ154" s="132"/>
      <c r="AK154" s="132"/>
      <c r="AL154" s="132"/>
      <c r="AM154" s="132"/>
      <c r="AN154" s="132"/>
      <c r="AO154" s="132"/>
      <c r="AP154" s="132"/>
      <c r="AQ154" s="132"/>
      <c r="AR154" s="134"/>
    </row>
    <row r="155" spans="9:44" ht="12" customHeight="1">
      <c r="I155" s="151" t="str">
        <f>$C$129&amp;" "&amp;$E$131&amp;" "&amp;RIGHT(G129,LEN(G129)-FIND(" ",G129))</f>
        <v>Residential Cooking Coal</v>
      </c>
      <c r="J155" s="155" t="s">
        <v>198</v>
      </c>
      <c r="K155" s="151" t="str">
        <f>$D$129&amp;$F$131&amp;RIGHT(H129,3)&amp;$B$129</f>
        <v>RES-COCOAExt</v>
      </c>
      <c r="L155" s="110" t="str">
        <f t="shared" ref="L155:L161" si="106">IF(J155="Yes",K155,"")</f>
        <v>RES-COCOAExt</v>
      </c>
      <c r="P155" s="131" t="str">
        <f t="shared" si="89"/>
        <v>RES-COCOAExt</v>
      </c>
      <c r="Q155" s="123" t="str">
        <f t="shared" si="85"/>
        <v>RES-COA</v>
      </c>
      <c r="R155" s="121" t="str">
        <f t="shared" si="90"/>
        <v>RES-CO</v>
      </c>
      <c r="S155" s="128">
        <f t="shared" si="91"/>
        <v>0.6</v>
      </c>
      <c r="T155" s="128">
        <f t="shared" si="92"/>
        <v>2</v>
      </c>
      <c r="U155" s="128">
        <f t="shared" si="93"/>
        <v>1</v>
      </c>
      <c r="V155" s="128">
        <f t="shared" si="94"/>
        <v>0</v>
      </c>
      <c r="W155" s="128">
        <f t="shared" si="95"/>
        <v>0</v>
      </c>
      <c r="X155" s="128">
        <f t="shared" si="96"/>
        <v>0</v>
      </c>
      <c r="Y155" s="128">
        <f t="shared" si="97"/>
        <v>0</v>
      </c>
      <c r="Z155" s="128">
        <f t="shared" si="98"/>
        <v>0</v>
      </c>
      <c r="AA155" s="128">
        <f t="shared" si="99"/>
        <v>0</v>
      </c>
      <c r="AB155" s="128">
        <f t="shared" si="100"/>
        <v>0</v>
      </c>
      <c r="AC155" s="128">
        <f t="shared" si="101"/>
        <v>0</v>
      </c>
      <c r="AD155" s="128">
        <f t="shared" si="102"/>
        <v>0</v>
      </c>
      <c r="AG155" s="133">
        <v>0.6</v>
      </c>
      <c r="AH155" s="132">
        <v>2</v>
      </c>
      <c r="AI155" s="132">
        <v>1</v>
      </c>
      <c r="AJ155" s="132"/>
      <c r="AK155" s="132"/>
      <c r="AL155" s="132"/>
      <c r="AM155" s="132"/>
      <c r="AN155" s="132"/>
      <c r="AO155" s="132"/>
      <c r="AP155" s="132"/>
      <c r="AQ155" s="132"/>
      <c r="AR155" s="134"/>
    </row>
    <row r="156" spans="9:44" ht="12" customHeight="1">
      <c r="I156" s="152" t="str">
        <f t="shared" ref="I156:I167" si="107">$C$129&amp;" "&amp;$E$131&amp;" "&amp;RIGHT(G130,LEN(G130)-FIND(" ",G130))</f>
        <v>Residential Cooking Lignite</v>
      </c>
      <c r="J156" s="155" t="s">
        <v>205</v>
      </c>
      <c r="K156" s="152" t="str">
        <f t="shared" ref="K156:K167" si="108">$D$129&amp;$F$131&amp;RIGHT(H130,3)&amp;$B$129</f>
        <v>RES-COCOLExt</v>
      </c>
      <c r="L156" s="110" t="str">
        <f t="shared" si="106"/>
        <v/>
      </c>
      <c r="P156" s="131" t="str">
        <f t="shared" si="89"/>
        <v/>
      </c>
      <c r="Q156" s="123" t="str">
        <f t="shared" si="85"/>
        <v/>
      </c>
      <c r="R156" s="121" t="str">
        <f t="shared" si="90"/>
        <v/>
      </c>
      <c r="S156" s="128" t="str">
        <f t="shared" si="91"/>
        <v/>
      </c>
      <c r="T156" s="128" t="str">
        <f t="shared" si="92"/>
        <v/>
      </c>
      <c r="U156" s="128" t="str">
        <f t="shared" si="93"/>
        <v/>
      </c>
      <c r="V156" s="128" t="str">
        <f t="shared" si="94"/>
        <v/>
      </c>
      <c r="W156" s="128" t="str">
        <f t="shared" si="95"/>
        <v/>
      </c>
      <c r="X156" s="128" t="str">
        <f t="shared" si="96"/>
        <v/>
      </c>
      <c r="Y156" s="128" t="str">
        <f t="shared" si="97"/>
        <v/>
      </c>
      <c r="Z156" s="128" t="str">
        <f t="shared" si="98"/>
        <v/>
      </c>
      <c r="AA156" s="128" t="str">
        <f t="shared" si="99"/>
        <v/>
      </c>
      <c r="AB156" s="128" t="str">
        <f t="shared" si="100"/>
        <v/>
      </c>
      <c r="AC156" s="128" t="str">
        <f t="shared" si="101"/>
        <v/>
      </c>
      <c r="AD156" s="128" t="str">
        <f t="shared" si="102"/>
        <v/>
      </c>
      <c r="AG156" s="133">
        <v>0.6</v>
      </c>
      <c r="AH156" s="132">
        <v>2</v>
      </c>
      <c r="AI156" s="132">
        <v>1</v>
      </c>
      <c r="AJ156" s="132"/>
      <c r="AK156" s="132"/>
      <c r="AL156" s="132"/>
      <c r="AM156" s="132"/>
      <c r="AN156" s="132"/>
      <c r="AO156" s="132"/>
      <c r="AP156" s="132"/>
      <c r="AQ156" s="132"/>
      <c r="AR156" s="134"/>
    </row>
    <row r="157" spans="9:44" ht="12" customHeight="1">
      <c r="I157" s="152" t="str">
        <f t="shared" si="107"/>
        <v>Residential Cooking Crude oil</v>
      </c>
      <c r="J157" s="155" t="s">
        <v>205</v>
      </c>
      <c r="K157" s="152" t="str">
        <f t="shared" si="108"/>
        <v>RES-COOILExt</v>
      </c>
      <c r="L157" s="110" t="str">
        <f t="shared" si="106"/>
        <v/>
      </c>
      <c r="P157" s="131" t="str">
        <f t="shared" si="89"/>
        <v/>
      </c>
      <c r="Q157" s="123" t="str">
        <f t="shared" si="85"/>
        <v/>
      </c>
      <c r="R157" s="121" t="str">
        <f t="shared" si="90"/>
        <v/>
      </c>
      <c r="S157" s="128" t="str">
        <f t="shared" si="91"/>
        <v/>
      </c>
      <c r="T157" s="128" t="str">
        <f t="shared" si="92"/>
        <v/>
      </c>
      <c r="U157" s="128" t="str">
        <f t="shared" si="93"/>
        <v/>
      </c>
      <c r="V157" s="128" t="str">
        <f t="shared" si="94"/>
        <v/>
      </c>
      <c r="W157" s="128" t="str">
        <f t="shared" si="95"/>
        <v/>
      </c>
      <c r="X157" s="128" t="str">
        <f t="shared" si="96"/>
        <v/>
      </c>
      <c r="Y157" s="128" t="str">
        <f t="shared" si="97"/>
        <v/>
      </c>
      <c r="Z157" s="128" t="str">
        <f t="shared" si="98"/>
        <v/>
      </c>
      <c r="AA157" s="128" t="str">
        <f t="shared" si="99"/>
        <v/>
      </c>
      <c r="AB157" s="128" t="str">
        <f t="shared" si="100"/>
        <v/>
      </c>
      <c r="AC157" s="128" t="str">
        <f t="shared" si="101"/>
        <v/>
      </c>
      <c r="AD157" s="128" t="str">
        <f t="shared" si="102"/>
        <v/>
      </c>
      <c r="AG157" s="133">
        <v>0.6</v>
      </c>
      <c r="AH157" s="132">
        <v>2</v>
      </c>
      <c r="AI157" s="132">
        <v>1</v>
      </c>
      <c r="AJ157" s="132"/>
      <c r="AK157" s="132"/>
      <c r="AL157" s="132"/>
      <c r="AM157" s="132"/>
      <c r="AN157" s="132"/>
      <c r="AO157" s="132"/>
      <c r="AP157" s="132"/>
      <c r="AQ157" s="132"/>
      <c r="AR157" s="134"/>
    </row>
    <row r="158" spans="9:44" ht="12" customHeight="1">
      <c r="I158" s="152" t="str">
        <f t="shared" si="107"/>
        <v>Residential Cooking Natural Gas</v>
      </c>
      <c r="J158" s="155" t="s">
        <v>198</v>
      </c>
      <c r="K158" s="152" t="str">
        <f t="shared" si="108"/>
        <v>RES-CONGAExt</v>
      </c>
      <c r="L158" s="110" t="str">
        <f t="shared" si="106"/>
        <v>RES-CONGAExt</v>
      </c>
      <c r="P158" s="131" t="str">
        <f t="shared" si="89"/>
        <v>RES-CONGAExt</v>
      </c>
      <c r="Q158" s="123" t="str">
        <f t="shared" si="85"/>
        <v>RES-NGA</v>
      </c>
      <c r="R158" s="121" t="str">
        <f t="shared" si="90"/>
        <v>RES-CO</v>
      </c>
      <c r="S158" s="128">
        <f t="shared" si="91"/>
        <v>0.6</v>
      </c>
      <c r="T158" s="128">
        <f t="shared" si="92"/>
        <v>2</v>
      </c>
      <c r="U158" s="128">
        <f t="shared" si="93"/>
        <v>1</v>
      </c>
      <c r="V158" s="128">
        <f t="shared" si="94"/>
        <v>0</v>
      </c>
      <c r="W158" s="128">
        <f t="shared" si="95"/>
        <v>0</v>
      </c>
      <c r="X158" s="128">
        <f t="shared" si="96"/>
        <v>0</v>
      </c>
      <c r="Y158" s="128">
        <f t="shared" si="97"/>
        <v>0</v>
      </c>
      <c r="Z158" s="128">
        <f t="shared" si="98"/>
        <v>0</v>
      </c>
      <c r="AA158" s="128">
        <f t="shared" si="99"/>
        <v>0</v>
      </c>
      <c r="AB158" s="128">
        <f t="shared" si="100"/>
        <v>0</v>
      </c>
      <c r="AC158" s="128">
        <f t="shared" si="101"/>
        <v>0</v>
      </c>
      <c r="AD158" s="128">
        <f t="shared" si="102"/>
        <v>0</v>
      </c>
      <c r="AG158" s="133">
        <v>0.6</v>
      </c>
      <c r="AH158" s="132">
        <v>2</v>
      </c>
      <c r="AI158" s="132">
        <v>1</v>
      </c>
      <c r="AJ158" s="132"/>
      <c r="AK158" s="132"/>
      <c r="AL158" s="132"/>
      <c r="AM158" s="132"/>
      <c r="AN158" s="132"/>
      <c r="AO158" s="132"/>
      <c r="AP158" s="132"/>
      <c r="AQ158" s="132"/>
      <c r="AR158" s="134"/>
    </row>
    <row r="159" spans="9:44" ht="12" customHeight="1">
      <c r="I159" s="152" t="str">
        <f t="shared" si="107"/>
        <v>Residential Cooking Hydro</v>
      </c>
      <c r="J159" s="155" t="s">
        <v>205</v>
      </c>
      <c r="K159" s="152" t="str">
        <f t="shared" si="108"/>
        <v>RES-COHYDExt</v>
      </c>
      <c r="L159" s="110" t="str">
        <f t="shared" si="106"/>
        <v/>
      </c>
      <c r="P159" s="131" t="str">
        <f t="shared" si="89"/>
        <v/>
      </c>
      <c r="Q159" s="123" t="str">
        <f t="shared" si="85"/>
        <v/>
      </c>
      <c r="R159" s="121" t="str">
        <f t="shared" si="90"/>
        <v/>
      </c>
      <c r="S159" s="128" t="str">
        <f t="shared" si="91"/>
        <v/>
      </c>
      <c r="T159" s="128" t="str">
        <f t="shared" si="92"/>
        <v/>
      </c>
      <c r="U159" s="128" t="str">
        <f t="shared" si="93"/>
        <v/>
      </c>
      <c r="V159" s="128" t="str">
        <f t="shared" si="94"/>
        <v/>
      </c>
      <c r="W159" s="128" t="str">
        <f t="shared" si="95"/>
        <v/>
      </c>
      <c r="X159" s="128" t="str">
        <f t="shared" si="96"/>
        <v/>
      </c>
      <c r="Y159" s="128" t="str">
        <f t="shared" si="97"/>
        <v/>
      </c>
      <c r="Z159" s="128" t="str">
        <f t="shared" si="98"/>
        <v/>
      </c>
      <c r="AA159" s="128" t="str">
        <f t="shared" si="99"/>
        <v/>
      </c>
      <c r="AB159" s="128" t="str">
        <f t="shared" si="100"/>
        <v/>
      </c>
      <c r="AC159" s="128" t="str">
        <f t="shared" si="101"/>
        <v/>
      </c>
      <c r="AD159" s="128" t="str">
        <f t="shared" si="102"/>
        <v/>
      </c>
      <c r="AG159" s="133">
        <v>0.6</v>
      </c>
      <c r="AH159" s="132">
        <v>2</v>
      </c>
      <c r="AI159" s="132">
        <v>1</v>
      </c>
      <c r="AJ159" s="132"/>
      <c r="AK159" s="132"/>
      <c r="AL159" s="132"/>
      <c r="AM159" s="132"/>
      <c r="AN159" s="132"/>
      <c r="AO159" s="132"/>
      <c r="AP159" s="132"/>
      <c r="AQ159" s="132"/>
      <c r="AR159" s="134"/>
    </row>
    <row r="160" spans="9:44" ht="12" customHeight="1">
      <c r="I160" s="152" t="str">
        <f t="shared" si="107"/>
        <v>Residential Cooking Geothermal</v>
      </c>
      <c r="J160" s="155" t="s">
        <v>205</v>
      </c>
      <c r="K160" s="152" t="str">
        <f t="shared" si="108"/>
        <v>RES-COGEOExt</v>
      </c>
      <c r="L160" s="110" t="str">
        <f t="shared" si="106"/>
        <v/>
      </c>
      <c r="P160" s="131" t="str">
        <f t="shared" si="89"/>
        <v/>
      </c>
      <c r="Q160" s="123" t="str">
        <f t="shared" si="85"/>
        <v/>
      </c>
      <c r="R160" s="121" t="str">
        <f t="shared" si="90"/>
        <v/>
      </c>
      <c r="S160" s="128" t="str">
        <f t="shared" si="91"/>
        <v/>
      </c>
      <c r="T160" s="128" t="str">
        <f t="shared" si="92"/>
        <v/>
      </c>
      <c r="U160" s="128" t="str">
        <f t="shared" si="93"/>
        <v/>
      </c>
      <c r="V160" s="128" t="str">
        <f t="shared" si="94"/>
        <v/>
      </c>
      <c r="W160" s="128" t="str">
        <f t="shared" si="95"/>
        <v/>
      </c>
      <c r="X160" s="128" t="str">
        <f t="shared" si="96"/>
        <v/>
      </c>
      <c r="Y160" s="128" t="str">
        <f t="shared" si="97"/>
        <v/>
      </c>
      <c r="Z160" s="128" t="str">
        <f t="shared" si="98"/>
        <v/>
      </c>
      <c r="AA160" s="128" t="str">
        <f t="shared" si="99"/>
        <v/>
      </c>
      <c r="AB160" s="128" t="str">
        <f t="shared" si="100"/>
        <v/>
      </c>
      <c r="AC160" s="128" t="str">
        <f t="shared" si="101"/>
        <v/>
      </c>
      <c r="AD160" s="128" t="str">
        <f t="shared" si="102"/>
        <v/>
      </c>
      <c r="AG160" s="133">
        <v>0.6</v>
      </c>
      <c r="AH160" s="132">
        <v>2</v>
      </c>
      <c r="AI160" s="132">
        <v>1</v>
      </c>
      <c r="AJ160" s="132"/>
      <c r="AK160" s="132"/>
      <c r="AL160" s="132"/>
      <c r="AM160" s="132"/>
      <c r="AN160" s="132"/>
      <c r="AO160" s="132"/>
      <c r="AP160" s="132"/>
      <c r="AQ160" s="132"/>
      <c r="AR160" s="134"/>
    </row>
    <row r="161" spans="9:44" ht="12" customHeight="1">
      <c r="I161" s="152" t="str">
        <f t="shared" si="107"/>
        <v>Residential Cooking Solar</v>
      </c>
      <c r="J161" s="155" t="s">
        <v>205</v>
      </c>
      <c r="K161" s="152" t="str">
        <f t="shared" si="108"/>
        <v>RES-COSOLExt</v>
      </c>
      <c r="L161" s="110" t="str">
        <f t="shared" si="106"/>
        <v/>
      </c>
      <c r="P161" s="131" t="str">
        <f t="shared" si="89"/>
        <v/>
      </c>
      <c r="Q161" s="123" t="str">
        <f t="shared" si="85"/>
        <v/>
      </c>
      <c r="R161" s="121" t="str">
        <f t="shared" si="90"/>
        <v/>
      </c>
      <c r="S161" s="128" t="str">
        <f t="shared" si="91"/>
        <v/>
      </c>
      <c r="T161" s="128" t="str">
        <f t="shared" si="92"/>
        <v/>
      </c>
      <c r="U161" s="128" t="str">
        <f t="shared" si="93"/>
        <v/>
      </c>
      <c r="V161" s="128" t="str">
        <f t="shared" si="94"/>
        <v/>
      </c>
      <c r="W161" s="128" t="str">
        <f t="shared" si="95"/>
        <v/>
      </c>
      <c r="X161" s="128" t="str">
        <f t="shared" si="96"/>
        <v/>
      </c>
      <c r="Y161" s="128" t="str">
        <f t="shared" si="97"/>
        <v/>
      </c>
      <c r="Z161" s="128" t="str">
        <f t="shared" si="98"/>
        <v/>
      </c>
      <c r="AA161" s="128" t="str">
        <f t="shared" si="99"/>
        <v/>
      </c>
      <c r="AB161" s="128" t="str">
        <f t="shared" si="100"/>
        <v/>
      </c>
      <c r="AC161" s="128" t="str">
        <f t="shared" si="101"/>
        <v/>
      </c>
      <c r="AD161" s="128" t="str">
        <f t="shared" si="102"/>
        <v/>
      </c>
      <c r="AG161" s="133">
        <v>0.6</v>
      </c>
      <c r="AH161" s="132">
        <v>2</v>
      </c>
      <c r="AI161" s="132">
        <v>1</v>
      </c>
      <c r="AJ161" s="132"/>
      <c r="AK161" s="132"/>
      <c r="AL161" s="132"/>
      <c r="AM161" s="132"/>
      <c r="AN161" s="132"/>
      <c r="AO161" s="132"/>
      <c r="AP161" s="132"/>
      <c r="AQ161" s="132"/>
      <c r="AR161" s="134"/>
    </row>
    <row r="162" spans="9:44" ht="12" customHeight="1">
      <c r="I162" s="152" t="str">
        <f t="shared" si="107"/>
        <v>Residential Cooking Wind</v>
      </c>
      <c r="J162" s="155" t="s">
        <v>205</v>
      </c>
      <c r="K162" s="152" t="str">
        <f t="shared" si="108"/>
        <v>RES-COWINExt</v>
      </c>
      <c r="L162" s="110" t="str">
        <f t="shared" ref="L162:L168" si="109">IF(J162="Yes",K162,"")</f>
        <v/>
      </c>
      <c r="P162" s="131" t="str">
        <f t="shared" si="89"/>
        <v/>
      </c>
      <c r="Q162" s="123" t="str">
        <f t="shared" si="85"/>
        <v/>
      </c>
      <c r="R162" s="121" t="str">
        <f t="shared" si="90"/>
        <v/>
      </c>
      <c r="S162" s="128" t="str">
        <f t="shared" si="91"/>
        <v/>
      </c>
      <c r="T162" s="128" t="str">
        <f t="shared" si="92"/>
        <v/>
      </c>
      <c r="U162" s="128" t="str">
        <f t="shared" si="93"/>
        <v/>
      </c>
      <c r="V162" s="128" t="str">
        <f t="shared" si="94"/>
        <v/>
      </c>
      <c r="W162" s="128" t="str">
        <f t="shared" si="95"/>
        <v/>
      </c>
      <c r="X162" s="128" t="str">
        <f t="shared" si="96"/>
        <v/>
      </c>
      <c r="Y162" s="128" t="str">
        <f t="shared" si="97"/>
        <v/>
      </c>
      <c r="Z162" s="128" t="str">
        <f t="shared" si="98"/>
        <v/>
      </c>
      <c r="AA162" s="128" t="str">
        <f t="shared" si="99"/>
        <v/>
      </c>
      <c r="AB162" s="128" t="str">
        <f t="shared" si="100"/>
        <v/>
      </c>
      <c r="AC162" s="128" t="str">
        <f t="shared" si="101"/>
        <v/>
      </c>
      <c r="AD162" s="128" t="str">
        <f t="shared" si="102"/>
        <v/>
      </c>
      <c r="AG162" s="133">
        <v>0.6</v>
      </c>
      <c r="AH162" s="132">
        <v>2</v>
      </c>
      <c r="AI162" s="132">
        <v>1</v>
      </c>
      <c r="AJ162" s="132"/>
      <c r="AK162" s="132"/>
      <c r="AL162" s="132"/>
      <c r="AM162" s="132"/>
      <c r="AN162" s="132"/>
      <c r="AO162" s="132"/>
      <c r="AP162" s="132"/>
      <c r="AQ162" s="132"/>
      <c r="AR162" s="134"/>
    </row>
    <row r="163" spans="9:44" ht="12" customHeight="1">
      <c r="I163" s="152" t="str">
        <f t="shared" si="107"/>
        <v>Residential Cooking Bio Liquids</v>
      </c>
      <c r="J163" s="155" t="s">
        <v>205</v>
      </c>
      <c r="K163" s="152" t="str">
        <f t="shared" si="108"/>
        <v>RES-COBILExt</v>
      </c>
      <c r="L163" s="110" t="str">
        <f t="shared" si="109"/>
        <v/>
      </c>
      <c r="P163" s="131" t="str">
        <f t="shared" si="89"/>
        <v/>
      </c>
      <c r="Q163" s="123" t="str">
        <f t="shared" si="85"/>
        <v/>
      </c>
      <c r="R163" s="121" t="str">
        <f t="shared" si="90"/>
        <v/>
      </c>
      <c r="S163" s="128" t="str">
        <f t="shared" si="91"/>
        <v/>
      </c>
      <c r="T163" s="128" t="str">
        <f t="shared" si="92"/>
        <v/>
      </c>
      <c r="U163" s="128" t="str">
        <f t="shared" si="93"/>
        <v/>
      </c>
      <c r="V163" s="128" t="str">
        <f t="shared" si="94"/>
        <v/>
      </c>
      <c r="W163" s="128" t="str">
        <f t="shared" si="95"/>
        <v/>
      </c>
      <c r="X163" s="128" t="str">
        <f t="shared" si="96"/>
        <v/>
      </c>
      <c r="Y163" s="128" t="str">
        <f t="shared" si="97"/>
        <v/>
      </c>
      <c r="Z163" s="128" t="str">
        <f t="shared" si="98"/>
        <v/>
      </c>
      <c r="AA163" s="128" t="str">
        <f t="shared" si="99"/>
        <v/>
      </c>
      <c r="AB163" s="128" t="str">
        <f t="shared" si="100"/>
        <v/>
      </c>
      <c r="AC163" s="128" t="str">
        <f t="shared" si="101"/>
        <v/>
      </c>
      <c r="AD163" s="128" t="str">
        <f t="shared" si="102"/>
        <v/>
      </c>
      <c r="AG163" s="133">
        <v>0.6</v>
      </c>
      <c r="AH163" s="132">
        <v>2</v>
      </c>
      <c r="AI163" s="132">
        <v>1</v>
      </c>
      <c r="AJ163" s="132"/>
      <c r="AK163" s="132"/>
      <c r="AL163" s="132"/>
      <c r="AM163" s="132"/>
      <c r="AN163" s="132"/>
      <c r="AO163" s="132"/>
      <c r="AP163" s="132"/>
      <c r="AQ163" s="132"/>
      <c r="AR163" s="134"/>
    </row>
    <row r="164" spans="9:44" ht="12" customHeight="1">
      <c r="I164" s="152" t="str">
        <f t="shared" si="107"/>
        <v>Residential Cooking Biogas</v>
      </c>
      <c r="J164" s="155" t="s">
        <v>198</v>
      </c>
      <c r="K164" s="152" t="str">
        <f t="shared" si="108"/>
        <v>RES-COBIGExt</v>
      </c>
      <c r="L164" s="110" t="str">
        <f t="shared" si="109"/>
        <v>RES-COBIGExt</v>
      </c>
      <c r="P164" s="131" t="str">
        <f t="shared" si="89"/>
        <v>RES-COBIGExt</v>
      </c>
      <c r="Q164" s="123" t="str">
        <f t="shared" si="85"/>
        <v>RES-BIG</v>
      </c>
      <c r="R164" s="121" t="str">
        <f t="shared" si="90"/>
        <v>RES-CO</v>
      </c>
      <c r="S164" s="128">
        <f t="shared" si="91"/>
        <v>0.6</v>
      </c>
      <c r="T164" s="128">
        <f t="shared" si="92"/>
        <v>2</v>
      </c>
      <c r="U164" s="128">
        <f t="shared" si="93"/>
        <v>1</v>
      </c>
      <c r="V164" s="128">
        <f t="shared" si="94"/>
        <v>0</v>
      </c>
      <c r="W164" s="128">
        <f t="shared" si="95"/>
        <v>0</v>
      </c>
      <c r="X164" s="128">
        <f t="shared" si="96"/>
        <v>0</v>
      </c>
      <c r="Y164" s="128">
        <f t="shared" si="97"/>
        <v>0</v>
      </c>
      <c r="Z164" s="128">
        <f t="shared" si="98"/>
        <v>0</v>
      </c>
      <c r="AA164" s="128">
        <f t="shared" si="99"/>
        <v>0</v>
      </c>
      <c r="AB164" s="128">
        <f t="shared" si="100"/>
        <v>0</v>
      </c>
      <c r="AC164" s="128">
        <f t="shared" si="101"/>
        <v>0</v>
      </c>
      <c r="AD164" s="128">
        <f t="shared" si="102"/>
        <v>0</v>
      </c>
      <c r="AG164" s="133">
        <v>0.6</v>
      </c>
      <c r="AH164" s="132">
        <v>2</v>
      </c>
      <c r="AI164" s="132">
        <v>1</v>
      </c>
      <c r="AJ164" s="132"/>
      <c r="AK164" s="132"/>
      <c r="AL164" s="132"/>
      <c r="AM164" s="132"/>
      <c r="AN164" s="132"/>
      <c r="AO164" s="132"/>
      <c r="AP164" s="132"/>
      <c r="AQ164" s="132"/>
      <c r="AR164" s="134"/>
    </row>
    <row r="165" spans="9:44" ht="12" customHeight="1">
      <c r="I165" s="152" t="str">
        <f t="shared" si="107"/>
        <v>Residential Cooking Wood</v>
      </c>
      <c r="J165" s="155" t="s">
        <v>198</v>
      </c>
      <c r="K165" s="152" t="str">
        <f t="shared" si="108"/>
        <v>RES-COWODExt</v>
      </c>
      <c r="L165" s="110" t="str">
        <f t="shared" si="109"/>
        <v>RES-COWODExt</v>
      </c>
      <c r="P165" s="131" t="str">
        <f t="shared" si="89"/>
        <v>RES-COWODExt</v>
      </c>
      <c r="Q165" s="123" t="str">
        <f t="shared" si="85"/>
        <v>RES-WOD</v>
      </c>
      <c r="R165" s="121" t="str">
        <f t="shared" si="90"/>
        <v>RES-CO</v>
      </c>
      <c r="S165" s="128">
        <f t="shared" si="91"/>
        <v>0.6</v>
      </c>
      <c r="T165" s="128">
        <f t="shared" si="92"/>
        <v>2</v>
      </c>
      <c r="U165" s="128">
        <f t="shared" si="93"/>
        <v>1</v>
      </c>
      <c r="V165" s="128">
        <f t="shared" si="94"/>
        <v>0</v>
      </c>
      <c r="W165" s="128">
        <f t="shared" si="95"/>
        <v>0</v>
      </c>
      <c r="X165" s="128">
        <f t="shared" si="96"/>
        <v>0</v>
      </c>
      <c r="Y165" s="128">
        <f t="shared" si="97"/>
        <v>0</v>
      </c>
      <c r="Z165" s="128">
        <f t="shared" si="98"/>
        <v>0</v>
      </c>
      <c r="AA165" s="128">
        <f t="shared" si="99"/>
        <v>0</v>
      </c>
      <c r="AB165" s="128">
        <f t="shared" si="100"/>
        <v>0</v>
      </c>
      <c r="AC165" s="128">
        <f t="shared" si="101"/>
        <v>0</v>
      </c>
      <c r="AD165" s="128">
        <f t="shared" si="102"/>
        <v>0</v>
      </c>
      <c r="AG165" s="133">
        <v>0.6</v>
      </c>
      <c r="AH165" s="132">
        <v>2</v>
      </c>
      <c r="AI165" s="132">
        <v>1</v>
      </c>
      <c r="AJ165" s="132"/>
      <c r="AK165" s="132"/>
      <c r="AL165" s="132"/>
      <c r="AM165" s="132"/>
      <c r="AN165" s="132"/>
      <c r="AO165" s="132"/>
      <c r="AP165" s="132"/>
      <c r="AQ165" s="132"/>
      <c r="AR165" s="134"/>
    </row>
    <row r="166" spans="9:44" ht="12" customHeight="1">
      <c r="I166" s="152" t="str">
        <f t="shared" si="107"/>
        <v>Residential Cooking Tidal</v>
      </c>
      <c r="J166" s="155" t="s">
        <v>205</v>
      </c>
      <c r="K166" s="152" t="str">
        <f t="shared" si="108"/>
        <v>RES-COTIDExt</v>
      </c>
      <c r="L166" s="110" t="str">
        <f t="shared" si="109"/>
        <v/>
      </c>
      <c r="P166" s="131" t="str">
        <f t="shared" si="89"/>
        <v/>
      </c>
      <c r="Q166" s="123" t="str">
        <f t="shared" si="85"/>
        <v/>
      </c>
      <c r="R166" s="121" t="str">
        <f t="shared" si="90"/>
        <v/>
      </c>
      <c r="S166" s="128" t="str">
        <f t="shared" si="91"/>
        <v/>
      </c>
      <c r="T166" s="128" t="str">
        <f t="shared" si="92"/>
        <v/>
      </c>
      <c r="U166" s="128" t="str">
        <f t="shared" si="93"/>
        <v/>
      </c>
      <c r="V166" s="128" t="str">
        <f t="shared" si="94"/>
        <v/>
      </c>
      <c r="W166" s="128" t="str">
        <f t="shared" si="95"/>
        <v/>
      </c>
      <c r="X166" s="128" t="str">
        <f t="shared" si="96"/>
        <v/>
      </c>
      <c r="Y166" s="128" t="str">
        <f t="shared" si="97"/>
        <v/>
      </c>
      <c r="Z166" s="128" t="str">
        <f t="shared" si="98"/>
        <v/>
      </c>
      <c r="AA166" s="128" t="str">
        <f t="shared" si="99"/>
        <v/>
      </c>
      <c r="AB166" s="128" t="str">
        <f t="shared" si="100"/>
        <v/>
      </c>
      <c r="AC166" s="128" t="str">
        <f t="shared" si="101"/>
        <v/>
      </c>
      <c r="AD166" s="128" t="str">
        <f t="shared" si="102"/>
        <v/>
      </c>
      <c r="AG166" s="133">
        <v>0.6</v>
      </c>
      <c r="AH166" s="132">
        <v>2</v>
      </c>
      <c r="AI166" s="132">
        <v>1</v>
      </c>
      <c r="AJ166" s="132"/>
      <c r="AK166" s="132"/>
      <c r="AL166" s="132"/>
      <c r="AM166" s="132"/>
      <c r="AN166" s="132"/>
      <c r="AO166" s="132"/>
      <c r="AP166" s="132"/>
      <c r="AQ166" s="132"/>
      <c r="AR166" s="134"/>
    </row>
    <row r="167" spans="9:44" ht="12" customHeight="1">
      <c r="I167" s="152" t="str">
        <f t="shared" si="107"/>
        <v>Residential Cooking Electricity</v>
      </c>
      <c r="J167" s="164" t="s">
        <v>198</v>
      </c>
      <c r="K167" s="153" t="str">
        <f t="shared" si="108"/>
        <v>RES-COELCExt</v>
      </c>
      <c r="L167" s="110" t="str">
        <f t="shared" si="109"/>
        <v>RES-COELCExt</v>
      </c>
      <c r="P167" s="131" t="str">
        <f t="shared" si="89"/>
        <v>RES-COELCExt</v>
      </c>
      <c r="Q167" s="123" t="str">
        <f t="shared" si="85"/>
        <v>RES-ELC</v>
      </c>
      <c r="R167" s="121" t="str">
        <f t="shared" si="90"/>
        <v>RES-CO</v>
      </c>
      <c r="S167" s="128">
        <f t="shared" si="91"/>
        <v>0.6</v>
      </c>
      <c r="T167" s="128">
        <f t="shared" si="92"/>
        <v>2</v>
      </c>
      <c r="U167" s="128">
        <f t="shared" si="93"/>
        <v>1</v>
      </c>
      <c r="V167" s="128">
        <f t="shared" si="94"/>
        <v>0</v>
      </c>
      <c r="W167" s="128">
        <f t="shared" si="95"/>
        <v>0</v>
      </c>
      <c r="X167" s="128">
        <f t="shared" si="96"/>
        <v>0</v>
      </c>
      <c r="Y167" s="128">
        <f t="shared" si="97"/>
        <v>0</v>
      </c>
      <c r="Z167" s="128">
        <f t="shared" si="98"/>
        <v>0</v>
      </c>
      <c r="AA167" s="128">
        <f t="shared" si="99"/>
        <v>0</v>
      </c>
      <c r="AB167" s="128">
        <f t="shared" si="100"/>
        <v>0</v>
      </c>
      <c r="AC167" s="128">
        <f t="shared" si="101"/>
        <v>0</v>
      </c>
      <c r="AD167" s="128">
        <f t="shared" si="102"/>
        <v>0</v>
      </c>
      <c r="AG167" s="133">
        <v>0.6</v>
      </c>
      <c r="AH167" s="132">
        <v>2</v>
      </c>
      <c r="AI167" s="132">
        <v>1</v>
      </c>
      <c r="AJ167" s="132"/>
      <c r="AK167" s="132"/>
      <c r="AL167" s="132"/>
      <c r="AM167" s="132"/>
      <c r="AN167" s="132"/>
      <c r="AO167" s="132"/>
      <c r="AP167" s="132"/>
      <c r="AQ167" s="132"/>
      <c r="AR167" s="134"/>
    </row>
    <row r="168" spans="9:44" ht="12" customHeight="1">
      <c r="I168" s="151" t="str">
        <f>$C$129&amp;" "&amp;$E$8&amp;" "&amp;RIGHT(G129,LEN(G129)-FIND(" ",G129))</f>
        <v>Residential Lighting  Coal</v>
      </c>
      <c r="J168" s="155" t="s">
        <v>205</v>
      </c>
      <c r="K168" s="151" t="str">
        <f>$D$129&amp;$F$132&amp;RIGHT(H129,3)&amp;$B$129</f>
        <v>RES-LTCOAExt</v>
      </c>
      <c r="L168" s="110" t="str">
        <f t="shared" si="109"/>
        <v/>
      </c>
      <c r="P168" s="131" t="str">
        <f t="shared" si="89"/>
        <v/>
      </c>
      <c r="Q168" s="123" t="str">
        <f t="shared" si="85"/>
        <v/>
      </c>
      <c r="R168" s="121" t="str">
        <f t="shared" si="90"/>
        <v/>
      </c>
      <c r="S168" s="128" t="str">
        <f t="shared" si="91"/>
        <v/>
      </c>
      <c r="T168" s="128" t="str">
        <f t="shared" si="92"/>
        <v/>
      </c>
      <c r="U168" s="128" t="str">
        <f t="shared" si="93"/>
        <v/>
      </c>
      <c r="V168" s="128" t="str">
        <f t="shared" si="94"/>
        <v/>
      </c>
      <c r="W168" s="128" t="str">
        <f t="shared" si="95"/>
        <v/>
      </c>
      <c r="X168" s="128" t="str">
        <f t="shared" si="96"/>
        <v/>
      </c>
      <c r="Y168" s="128" t="str">
        <f t="shared" si="97"/>
        <v/>
      </c>
      <c r="Z168" s="128" t="str">
        <f t="shared" si="98"/>
        <v/>
      </c>
      <c r="AA168" s="128" t="str">
        <f t="shared" si="99"/>
        <v/>
      </c>
      <c r="AB168" s="128" t="str">
        <f t="shared" si="100"/>
        <v/>
      </c>
      <c r="AC168" s="128" t="str">
        <f t="shared" si="101"/>
        <v/>
      </c>
      <c r="AD168" s="128" t="str">
        <f t="shared" si="102"/>
        <v/>
      </c>
      <c r="AG168" s="133">
        <v>0.6</v>
      </c>
      <c r="AH168" s="132">
        <v>2</v>
      </c>
      <c r="AI168" s="132">
        <v>1</v>
      </c>
      <c r="AJ168" s="132"/>
      <c r="AK168" s="132"/>
      <c r="AL168" s="132"/>
      <c r="AM168" s="132"/>
      <c r="AN168" s="132"/>
      <c r="AO168" s="132"/>
      <c r="AP168" s="132"/>
      <c r="AQ168" s="132"/>
      <c r="AR168" s="134"/>
    </row>
    <row r="169" spans="9:44" ht="12" customHeight="1">
      <c r="I169" s="152" t="str">
        <f t="shared" ref="I169:I180" si="110">$C$129&amp;" "&amp;$E$8&amp;" "&amp;RIGHT(G130,LEN(G130)-FIND(" ",G130))</f>
        <v>Residential Lighting  Lignite</v>
      </c>
      <c r="J169" s="155" t="s">
        <v>205</v>
      </c>
      <c r="K169" s="152" t="str">
        <f t="shared" ref="K169:K180" si="111">$D$129&amp;$F$132&amp;RIGHT(H130,3)&amp;$B$129</f>
        <v>RES-LTCOLExt</v>
      </c>
      <c r="L169" s="110" t="str">
        <f t="shared" ref="L169:L176" si="112">IF(J169="Yes",K169,"")</f>
        <v/>
      </c>
      <c r="P169" s="131" t="str">
        <f t="shared" si="89"/>
        <v/>
      </c>
      <c r="Q169" s="123" t="str">
        <f t="shared" si="85"/>
        <v/>
      </c>
      <c r="R169" s="121" t="str">
        <f t="shared" si="90"/>
        <v/>
      </c>
      <c r="S169" s="128" t="str">
        <f t="shared" si="91"/>
        <v/>
      </c>
      <c r="T169" s="128" t="str">
        <f t="shared" si="92"/>
        <v/>
      </c>
      <c r="U169" s="128" t="str">
        <f t="shared" si="93"/>
        <v/>
      </c>
      <c r="V169" s="128" t="str">
        <f t="shared" si="94"/>
        <v/>
      </c>
      <c r="W169" s="128" t="str">
        <f t="shared" si="95"/>
        <v/>
      </c>
      <c r="X169" s="128" t="str">
        <f t="shared" si="96"/>
        <v/>
      </c>
      <c r="Y169" s="128" t="str">
        <f t="shared" si="97"/>
        <v/>
      </c>
      <c r="Z169" s="128" t="str">
        <f t="shared" si="98"/>
        <v/>
      </c>
      <c r="AA169" s="128" t="str">
        <f t="shared" si="99"/>
        <v/>
      </c>
      <c r="AB169" s="128" t="str">
        <f t="shared" si="100"/>
        <v/>
      </c>
      <c r="AC169" s="128" t="str">
        <f t="shared" si="101"/>
        <v/>
      </c>
      <c r="AD169" s="128" t="str">
        <f t="shared" si="102"/>
        <v/>
      </c>
      <c r="AG169" s="133">
        <v>0.6</v>
      </c>
      <c r="AH169" s="132">
        <v>2</v>
      </c>
      <c r="AI169" s="132">
        <v>1</v>
      </c>
      <c r="AJ169" s="132"/>
      <c r="AK169" s="132"/>
      <c r="AL169" s="132"/>
      <c r="AM169" s="132"/>
      <c r="AN169" s="132"/>
      <c r="AO169" s="132"/>
      <c r="AP169" s="132"/>
      <c r="AQ169" s="132"/>
      <c r="AR169" s="134"/>
    </row>
    <row r="170" spans="9:44" ht="12" customHeight="1">
      <c r="I170" s="152" t="str">
        <f t="shared" si="110"/>
        <v>Residential Lighting  Crude oil</v>
      </c>
      <c r="J170" s="155" t="s">
        <v>205</v>
      </c>
      <c r="K170" s="152" t="str">
        <f t="shared" si="111"/>
        <v>RES-LTOILExt</v>
      </c>
      <c r="L170" s="110" t="str">
        <f t="shared" si="112"/>
        <v/>
      </c>
      <c r="P170" s="131" t="str">
        <f t="shared" si="89"/>
        <v/>
      </c>
      <c r="Q170" s="123" t="str">
        <f t="shared" si="85"/>
        <v/>
      </c>
      <c r="R170" s="121" t="str">
        <f t="shared" si="90"/>
        <v/>
      </c>
      <c r="S170" s="128" t="str">
        <f t="shared" si="91"/>
        <v/>
      </c>
      <c r="T170" s="128" t="str">
        <f t="shared" si="92"/>
        <v/>
      </c>
      <c r="U170" s="128" t="str">
        <f t="shared" si="93"/>
        <v/>
      </c>
      <c r="V170" s="128" t="str">
        <f t="shared" si="94"/>
        <v/>
      </c>
      <c r="W170" s="128" t="str">
        <f t="shared" si="95"/>
        <v/>
      </c>
      <c r="X170" s="128" t="str">
        <f t="shared" si="96"/>
        <v/>
      </c>
      <c r="Y170" s="128" t="str">
        <f t="shared" si="97"/>
        <v/>
      </c>
      <c r="Z170" s="128" t="str">
        <f t="shared" si="98"/>
        <v/>
      </c>
      <c r="AA170" s="128" t="str">
        <f t="shared" si="99"/>
        <v/>
      </c>
      <c r="AB170" s="128" t="str">
        <f t="shared" si="100"/>
        <v/>
      </c>
      <c r="AC170" s="128" t="str">
        <f t="shared" si="101"/>
        <v/>
      </c>
      <c r="AD170" s="128" t="str">
        <f t="shared" si="102"/>
        <v/>
      </c>
      <c r="AG170" s="133">
        <v>0.6</v>
      </c>
      <c r="AH170" s="132">
        <v>2</v>
      </c>
      <c r="AI170" s="132">
        <v>1</v>
      </c>
      <c r="AJ170" s="132"/>
      <c r="AK170" s="132"/>
      <c r="AL170" s="132"/>
      <c r="AM170" s="132"/>
      <c r="AN170" s="132"/>
      <c r="AO170" s="132"/>
      <c r="AP170" s="132"/>
      <c r="AQ170" s="132"/>
      <c r="AR170" s="134"/>
    </row>
    <row r="171" spans="9:44" ht="12" customHeight="1">
      <c r="I171" s="152" t="str">
        <f t="shared" si="110"/>
        <v>Residential Lighting  Natural Gas</v>
      </c>
      <c r="J171" s="155" t="s">
        <v>205</v>
      </c>
      <c r="K171" s="152" t="str">
        <f t="shared" si="111"/>
        <v>RES-LTNGAExt</v>
      </c>
      <c r="L171" s="110" t="str">
        <f t="shared" si="112"/>
        <v/>
      </c>
      <c r="P171" s="131" t="str">
        <f t="shared" si="89"/>
        <v/>
      </c>
      <c r="Q171" s="123" t="str">
        <f t="shared" si="85"/>
        <v/>
      </c>
      <c r="R171" s="121" t="str">
        <f t="shared" si="90"/>
        <v/>
      </c>
      <c r="S171" s="128" t="str">
        <f t="shared" si="91"/>
        <v/>
      </c>
      <c r="T171" s="128" t="str">
        <f t="shared" si="92"/>
        <v/>
      </c>
      <c r="U171" s="128" t="str">
        <f t="shared" si="93"/>
        <v/>
      </c>
      <c r="V171" s="128" t="str">
        <f t="shared" si="94"/>
        <v/>
      </c>
      <c r="W171" s="128" t="str">
        <f t="shared" si="95"/>
        <v/>
      </c>
      <c r="X171" s="128" t="str">
        <f t="shared" si="96"/>
        <v/>
      </c>
      <c r="Y171" s="128" t="str">
        <f t="shared" si="97"/>
        <v/>
      </c>
      <c r="Z171" s="128" t="str">
        <f t="shared" si="98"/>
        <v/>
      </c>
      <c r="AA171" s="128" t="str">
        <f t="shared" si="99"/>
        <v/>
      </c>
      <c r="AB171" s="128" t="str">
        <f t="shared" si="100"/>
        <v/>
      </c>
      <c r="AC171" s="128" t="str">
        <f t="shared" si="101"/>
        <v/>
      </c>
      <c r="AD171" s="128" t="str">
        <f t="shared" si="102"/>
        <v/>
      </c>
      <c r="AG171" s="133">
        <v>0.6</v>
      </c>
      <c r="AH171" s="132">
        <v>2</v>
      </c>
      <c r="AI171" s="132">
        <v>1</v>
      </c>
      <c r="AJ171" s="132"/>
      <c r="AK171" s="132"/>
      <c r="AL171" s="132"/>
      <c r="AM171" s="132"/>
      <c r="AN171" s="132"/>
      <c r="AO171" s="132"/>
      <c r="AP171" s="132"/>
      <c r="AQ171" s="132"/>
      <c r="AR171" s="134"/>
    </row>
    <row r="172" spans="9:44" ht="12" customHeight="1">
      <c r="I172" s="152" t="str">
        <f t="shared" si="110"/>
        <v>Residential Lighting  Hydro</v>
      </c>
      <c r="J172" s="155" t="s">
        <v>205</v>
      </c>
      <c r="K172" s="152" t="str">
        <f t="shared" si="111"/>
        <v>RES-LTHYDExt</v>
      </c>
      <c r="L172" s="110" t="str">
        <f t="shared" si="112"/>
        <v/>
      </c>
      <c r="P172" s="131" t="str">
        <f t="shared" si="89"/>
        <v/>
      </c>
      <c r="Q172" s="123" t="str">
        <f t="shared" si="85"/>
        <v/>
      </c>
      <c r="R172" s="121" t="str">
        <f t="shared" si="90"/>
        <v/>
      </c>
      <c r="S172" s="128" t="str">
        <f t="shared" si="91"/>
        <v/>
      </c>
      <c r="T172" s="128" t="str">
        <f t="shared" si="92"/>
        <v/>
      </c>
      <c r="U172" s="128" t="str">
        <f t="shared" si="93"/>
        <v/>
      </c>
      <c r="V172" s="128" t="str">
        <f t="shared" si="94"/>
        <v/>
      </c>
      <c r="W172" s="128" t="str">
        <f t="shared" si="95"/>
        <v/>
      </c>
      <c r="X172" s="128" t="str">
        <f t="shared" si="96"/>
        <v/>
      </c>
      <c r="Y172" s="128" t="str">
        <f t="shared" si="97"/>
        <v/>
      </c>
      <c r="Z172" s="128" t="str">
        <f t="shared" si="98"/>
        <v/>
      </c>
      <c r="AA172" s="128" t="str">
        <f t="shared" si="99"/>
        <v/>
      </c>
      <c r="AB172" s="128" t="str">
        <f t="shared" si="100"/>
        <v/>
      </c>
      <c r="AC172" s="128" t="str">
        <f t="shared" si="101"/>
        <v/>
      </c>
      <c r="AD172" s="128" t="str">
        <f t="shared" si="102"/>
        <v/>
      </c>
      <c r="AG172" s="133">
        <v>0.6</v>
      </c>
      <c r="AH172" s="132">
        <v>2</v>
      </c>
      <c r="AI172" s="132">
        <v>1</v>
      </c>
      <c r="AJ172" s="132"/>
      <c r="AK172" s="132"/>
      <c r="AL172" s="132"/>
      <c r="AM172" s="132"/>
      <c r="AN172" s="132"/>
      <c r="AO172" s="132"/>
      <c r="AP172" s="132"/>
      <c r="AQ172" s="132"/>
      <c r="AR172" s="134"/>
    </row>
    <row r="173" spans="9:44" ht="12" customHeight="1">
      <c r="I173" s="152" t="str">
        <f t="shared" si="110"/>
        <v>Residential Lighting  Geothermal</v>
      </c>
      <c r="J173" s="155" t="s">
        <v>205</v>
      </c>
      <c r="K173" s="152" t="str">
        <f t="shared" si="111"/>
        <v>RES-LTGEOExt</v>
      </c>
      <c r="L173" s="110" t="str">
        <f t="shared" si="112"/>
        <v/>
      </c>
      <c r="P173" s="131" t="str">
        <f t="shared" si="89"/>
        <v/>
      </c>
      <c r="Q173" s="123" t="str">
        <f t="shared" si="85"/>
        <v/>
      </c>
      <c r="R173" s="121" t="str">
        <f t="shared" si="90"/>
        <v/>
      </c>
      <c r="S173" s="128" t="str">
        <f t="shared" si="91"/>
        <v/>
      </c>
      <c r="T173" s="128" t="str">
        <f t="shared" si="92"/>
        <v/>
      </c>
      <c r="U173" s="128" t="str">
        <f t="shared" si="93"/>
        <v/>
      </c>
      <c r="V173" s="128" t="str">
        <f t="shared" si="94"/>
        <v/>
      </c>
      <c r="W173" s="128" t="str">
        <f t="shared" si="95"/>
        <v/>
      </c>
      <c r="X173" s="128" t="str">
        <f t="shared" si="96"/>
        <v/>
      </c>
      <c r="Y173" s="128" t="str">
        <f t="shared" si="97"/>
        <v/>
      </c>
      <c r="Z173" s="128" t="str">
        <f t="shared" si="98"/>
        <v/>
      </c>
      <c r="AA173" s="128" t="str">
        <f t="shared" si="99"/>
        <v/>
      </c>
      <c r="AB173" s="128" t="str">
        <f t="shared" si="100"/>
        <v/>
      </c>
      <c r="AC173" s="128" t="str">
        <f t="shared" si="101"/>
        <v/>
      </c>
      <c r="AD173" s="128" t="str">
        <f t="shared" si="102"/>
        <v/>
      </c>
      <c r="AG173" s="133">
        <v>0.6</v>
      </c>
      <c r="AH173" s="132">
        <v>2</v>
      </c>
      <c r="AI173" s="132">
        <v>1</v>
      </c>
      <c r="AJ173" s="132"/>
      <c r="AK173" s="132"/>
      <c r="AL173" s="132"/>
      <c r="AM173" s="132"/>
      <c r="AN173" s="132"/>
      <c r="AO173" s="132"/>
      <c r="AP173" s="132"/>
      <c r="AQ173" s="132"/>
      <c r="AR173" s="134"/>
    </row>
    <row r="174" spans="9:44" ht="12" customHeight="1">
      <c r="I174" s="152" t="str">
        <f t="shared" si="110"/>
        <v>Residential Lighting  Solar</v>
      </c>
      <c r="J174" s="155" t="s">
        <v>205</v>
      </c>
      <c r="K174" s="152" t="str">
        <f t="shared" si="111"/>
        <v>RES-LTSOLExt</v>
      </c>
      <c r="L174" s="110" t="str">
        <f t="shared" si="112"/>
        <v/>
      </c>
      <c r="P174" s="131" t="str">
        <f t="shared" si="89"/>
        <v/>
      </c>
      <c r="Q174" s="123" t="str">
        <f t="shared" si="85"/>
        <v/>
      </c>
      <c r="R174" s="121" t="str">
        <f t="shared" si="90"/>
        <v/>
      </c>
      <c r="S174" s="128" t="str">
        <f t="shared" si="91"/>
        <v/>
      </c>
      <c r="T174" s="128" t="str">
        <f t="shared" si="92"/>
        <v/>
      </c>
      <c r="U174" s="128" t="str">
        <f t="shared" si="93"/>
        <v/>
      </c>
      <c r="V174" s="128" t="str">
        <f t="shared" si="94"/>
        <v/>
      </c>
      <c r="W174" s="128" t="str">
        <f t="shared" si="95"/>
        <v/>
      </c>
      <c r="X174" s="128" t="str">
        <f t="shared" si="96"/>
        <v/>
      </c>
      <c r="Y174" s="128" t="str">
        <f t="shared" si="97"/>
        <v/>
      </c>
      <c r="Z174" s="128" t="str">
        <f t="shared" si="98"/>
        <v/>
      </c>
      <c r="AA174" s="128" t="str">
        <f t="shared" si="99"/>
        <v/>
      </c>
      <c r="AB174" s="128" t="str">
        <f t="shared" si="100"/>
        <v/>
      </c>
      <c r="AC174" s="128" t="str">
        <f t="shared" si="101"/>
        <v/>
      </c>
      <c r="AD174" s="128" t="str">
        <f t="shared" si="102"/>
        <v/>
      </c>
      <c r="AG174" s="133">
        <v>0.6</v>
      </c>
      <c r="AH174" s="132">
        <v>2</v>
      </c>
      <c r="AI174" s="132">
        <v>1</v>
      </c>
      <c r="AJ174" s="132"/>
      <c r="AK174" s="132"/>
      <c r="AL174" s="132"/>
      <c r="AM174" s="132"/>
      <c r="AN174" s="132"/>
      <c r="AO174" s="132"/>
      <c r="AP174" s="132"/>
      <c r="AQ174" s="132"/>
      <c r="AR174" s="134"/>
    </row>
    <row r="175" spans="9:44" ht="12" customHeight="1">
      <c r="I175" s="152" t="str">
        <f t="shared" si="110"/>
        <v>Residential Lighting  Wind</v>
      </c>
      <c r="J175" s="155" t="s">
        <v>205</v>
      </c>
      <c r="K175" s="152" t="str">
        <f t="shared" si="111"/>
        <v>RES-LTWINExt</v>
      </c>
      <c r="L175" s="110" t="str">
        <f t="shared" si="112"/>
        <v/>
      </c>
      <c r="P175" s="131" t="str">
        <f t="shared" si="89"/>
        <v/>
      </c>
      <c r="Q175" s="123" t="str">
        <f t="shared" si="85"/>
        <v/>
      </c>
      <c r="R175" s="121" t="str">
        <f t="shared" si="90"/>
        <v/>
      </c>
      <c r="S175" s="128" t="str">
        <f t="shared" si="91"/>
        <v/>
      </c>
      <c r="T175" s="128" t="str">
        <f t="shared" si="92"/>
        <v/>
      </c>
      <c r="U175" s="128" t="str">
        <f t="shared" si="93"/>
        <v/>
      </c>
      <c r="V175" s="128" t="str">
        <f t="shared" si="94"/>
        <v/>
      </c>
      <c r="W175" s="128" t="str">
        <f t="shared" si="95"/>
        <v/>
      </c>
      <c r="X175" s="128" t="str">
        <f t="shared" si="96"/>
        <v/>
      </c>
      <c r="Y175" s="128" t="str">
        <f t="shared" si="97"/>
        <v/>
      </c>
      <c r="Z175" s="128" t="str">
        <f t="shared" si="98"/>
        <v/>
      </c>
      <c r="AA175" s="128" t="str">
        <f t="shared" si="99"/>
        <v/>
      </c>
      <c r="AB175" s="128" t="str">
        <f t="shared" si="100"/>
        <v/>
      </c>
      <c r="AC175" s="128" t="str">
        <f t="shared" si="101"/>
        <v/>
      </c>
      <c r="AD175" s="128" t="str">
        <f t="shared" si="102"/>
        <v/>
      </c>
      <c r="AG175" s="133">
        <v>0.6</v>
      </c>
      <c r="AH175" s="132">
        <v>2</v>
      </c>
      <c r="AI175" s="132">
        <v>1</v>
      </c>
      <c r="AJ175" s="132"/>
      <c r="AK175" s="132"/>
      <c r="AL175" s="132"/>
      <c r="AM175" s="132"/>
      <c r="AN175" s="132"/>
      <c r="AO175" s="132"/>
      <c r="AP175" s="132"/>
      <c r="AQ175" s="132"/>
      <c r="AR175" s="134"/>
    </row>
    <row r="176" spans="9:44" ht="12" customHeight="1">
      <c r="I176" s="152" t="str">
        <f t="shared" si="110"/>
        <v>Residential Lighting  Bio Liquids</v>
      </c>
      <c r="J176" s="155" t="s">
        <v>205</v>
      </c>
      <c r="K176" s="152" t="str">
        <f t="shared" si="111"/>
        <v>RES-LTBILExt</v>
      </c>
      <c r="L176" s="110" t="str">
        <f t="shared" si="112"/>
        <v/>
      </c>
      <c r="P176" s="131" t="str">
        <f t="shared" si="89"/>
        <v/>
      </c>
      <c r="Q176" s="123" t="str">
        <f t="shared" si="85"/>
        <v/>
      </c>
      <c r="R176" s="121" t="str">
        <f t="shared" si="90"/>
        <v/>
      </c>
      <c r="S176" s="128" t="str">
        <f t="shared" si="91"/>
        <v/>
      </c>
      <c r="T176" s="128" t="str">
        <f t="shared" si="92"/>
        <v/>
      </c>
      <c r="U176" s="128" t="str">
        <f t="shared" si="93"/>
        <v/>
      </c>
      <c r="V176" s="128" t="str">
        <f t="shared" si="94"/>
        <v/>
      </c>
      <c r="W176" s="128" t="str">
        <f t="shared" si="95"/>
        <v/>
      </c>
      <c r="X176" s="128" t="str">
        <f t="shared" si="96"/>
        <v/>
      </c>
      <c r="Y176" s="128" t="str">
        <f t="shared" si="97"/>
        <v/>
      </c>
      <c r="Z176" s="128" t="str">
        <f t="shared" si="98"/>
        <v/>
      </c>
      <c r="AA176" s="128" t="str">
        <f t="shared" si="99"/>
        <v/>
      </c>
      <c r="AB176" s="128" t="str">
        <f t="shared" si="100"/>
        <v/>
      </c>
      <c r="AC176" s="128" t="str">
        <f t="shared" si="101"/>
        <v/>
      </c>
      <c r="AD176" s="128" t="str">
        <f t="shared" si="102"/>
        <v/>
      </c>
      <c r="AG176" s="133">
        <v>0.6</v>
      </c>
      <c r="AH176" s="132">
        <v>2</v>
      </c>
      <c r="AI176" s="132">
        <v>1</v>
      </c>
      <c r="AJ176" s="132"/>
      <c r="AK176" s="132"/>
      <c r="AL176" s="132"/>
      <c r="AM176" s="132"/>
      <c r="AN176" s="132"/>
      <c r="AO176" s="132"/>
      <c r="AP176" s="132"/>
      <c r="AQ176" s="132"/>
      <c r="AR176" s="134"/>
    </row>
    <row r="177" spans="9:44" ht="12" customHeight="1">
      <c r="I177" s="152" t="str">
        <f t="shared" si="110"/>
        <v>Residential Lighting  Biogas</v>
      </c>
      <c r="J177" s="155" t="s">
        <v>205</v>
      </c>
      <c r="K177" s="152" t="str">
        <f t="shared" si="111"/>
        <v>RES-LTBIGExt</v>
      </c>
      <c r="L177" s="110" t="str">
        <f t="shared" ref="L177:L181" si="113">IF(J177="Yes",K177,"")</f>
        <v/>
      </c>
      <c r="P177" s="131" t="str">
        <f t="shared" si="89"/>
        <v/>
      </c>
      <c r="Q177" s="123" t="str">
        <f t="shared" si="85"/>
        <v/>
      </c>
      <c r="R177" s="121" t="str">
        <f t="shared" si="90"/>
        <v/>
      </c>
      <c r="S177" s="128" t="str">
        <f t="shared" si="91"/>
        <v/>
      </c>
      <c r="T177" s="128" t="str">
        <f t="shared" si="92"/>
        <v/>
      </c>
      <c r="U177" s="128" t="str">
        <f t="shared" si="93"/>
        <v/>
      </c>
      <c r="V177" s="128" t="str">
        <f t="shared" si="94"/>
        <v/>
      </c>
      <c r="W177" s="128" t="str">
        <f t="shared" si="95"/>
        <v/>
      </c>
      <c r="X177" s="128" t="str">
        <f t="shared" si="96"/>
        <v/>
      </c>
      <c r="Y177" s="128" t="str">
        <f t="shared" si="97"/>
        <v/>
      </c>
      <c r="Z177" s="128" t="str">
        <f t="shared" si="98"/>
        <v/>
      </c>
      <c r="AA177" s="128" t="str">
        <f t="shared" si="99"/>
        <v/>
      </c>
      <c r="AB177" s="128" t="str">
        <f t="shared" si="100"/>
        <v/>
      </c>
      <c r="AC177" s="128" t="str">
        <f t="shared" si="101"/>
        <v/>
      </c>
      <c r="AD177" s="128" t="str">
        <f t="shared" si="102"/>
        <v/>
      </c>
      <c r="AG177" s="133">
        <v>0.6</v>
      </c>
      <c r="AH177" s="132">
        <v>2</v>
      </c>
      <c r="AI177" s="132">
        <v>1</v>
      </c>
      <c r="AJ177" s="132"/>
      <c r="AK177" s="132"/>
      <c r="AL177" s="132"/>
      <c r="AM177" s="132"/>
      <c r="AN177" s="132"/>
      <c r="AO177" s="132"/>
      <c r="AP177" s="132"/>
      <c r="AQ177" s="132"/>
      <c r="AR177" s="134"/>
    </row>
    <row r="178" spans="9:44" ht="12" customHeight="1">
      <c r="I178" s="152" t="str">
        <f t="shared" si="110"/>
        <v>Residential Lighting  Wood</v>
      </c>
      <c r="J178" s="155" t="s">
        <v>205</v>
      </c>
      <c r="K178" s="152" t="str">
        <f t="shared" si="111"/>
        <v>RES-LTWODExt</v>
      </c>
      <c r="L178" s="110" t="str">
        <f t="shared" si="113"/>
        <v/>
      </c>
      <c r="P178" s="131" t="str">
        <f t="shared" si="89"/>
        <v/>
      </c>
      <c r="Q178" s="123" t="str">
        <f t="shared" si="85"/>
        <v/>
      </c>
      <c r="R178" s="121" t="str">
        <f t="shared" si="90"/>
        <v/>
      </c>
      <c r="S178" s="128" t="str">
        <f t="shared" si="91"/>
        <v/>
      </c>
      <c r="T178" s="128" t="str">
        <f t="shared" si="92"/>
        <v/>
      </c>
      <c r="U178" s="128" t="str">
        <f t="shared" si="93"/>
        <v/>
      </c>
      <c r="V178" s="128" t="str">
        <f t="shared" si="94"/>
        <v/>
      </c>
      <c r="W178" s="128" t="str">
        <f t="shared" si="95"/>
        <v/>
      </c>
      <c r="X178" s="128" t="str">
        <f t="shared" si="96"/>
        <v/>
      </c>
      <c r="Y178" s="128" t="str">
        <f t="shared" si="97"/>
        <v/>
      </c>
      <c r="Z178" s="128" t="str">
        <f t="shared" si="98"/>
        <v/>
      </c>
      <c r="AA178" s="128" t="str">
        <f t="shared" si="99"/>
        <v/>
      </c>
      <c r="AB178" s="128" t="str">
        <f t="shared" si="100"/>
        <v/>
      </c>
      <c r="AC178" s="128" t="str">
        <f t="shared" si="101"/>
        <v/>
      </c>
      <c r="AD178" s="128" t="str">
        <f t="shared" si="102"/>
        <v/>
      </c>
      <c r="AG178" s="133">
        <v>0.6</v>
      </c>
      <c r="AH178" s="132">
        <v>2</v>
      </c>
      <c r="AI178" s="132">
        <v>1</v>
      </c>
      <c r="AJ178" s="132"/>
      <c r="AK178" s="132"/>
      <c r="AL178" s="132"/>
      <c r="AM178" s="132"/>
      <c r="AN178" s="132"/>
      <c r="AO178" s="132"/>
      <c r="AP178" s="132"/>
      <c r="AQ178" s="132"/>
      <c r="AR178" s="134"/>
    </row>
    <row r="179" spans="9:44" ht="12" customHeight="1">
      <c r="I179" s="152" t="str">
        <f t="shared" si="110"/>
        <v>Residential Lighting  Tidal</v>
      </c>
      <c r="J179" s="155" t="s">
        <v>205</v>
      </c>
      <c r="K179" s="152" t="str">
        <f t="shared" si="111"/>
        <v>RES-LTTIDExt</v>
      </c>
      <c r="L179" s="110" t="str">
        <f t="shared" si="113"/>
        <v/>
      </c>
      <c r="P179" s="131" t="str">
        <f t="shared" si="89"/>
        <v/>
      </c>
      <c r="Q179" s="123" t="str">
        <f t="shared" si="85"/>
        <v/>
      </c>
      <c r="R179" s="121" t="str">
        <f t="shared" si="90"/>
        <v/>
      </c>
      <c r="S179" s="128" t="str">
        <f t="shared" si="91"/>
        <v/>
      </c>
      <c r="T179" s="128" t="str">
        <f t="shared" si="92"/>
        <v/>
      </c>
      <c r="U179" s="128" t="str">
        <f t="shared" si="93"/>
        <v/>
      </c>
      <c r="V179" s="128" t="str">
        <f t="shared" si="94"/>
        <v/>
      </c>
      <c r="W179" s="128" t="str">
        <f t="shared" si="95"/>
        <v/>
      </c>
      <c r="X179" s="128" t="str">
        <f t="shared" si="96"/>
        <v/>
      </c>
      <c r="Y179" s="128" t="str">
        <f t="shared" si="97"/>
        <v/>
      </c>
      <c r="Z179" s="128" t="str">
        <f t="shared" si="98"/>
        <v/>
      </c>
      <c r="AA179" s="128" t="str">
        <f t="shared" si="99"/>
        <v/>
      </c>
      <c r="AB179" s="128" t="str">
        <f t="shared" si="100"/>
        <v/>
      </c>
      <c r="AC179" s="128" t="str">
        <f t="shared" si="101"/>
        <v/>
      </c>
      <c r="AD179" s="128" t="str">
        <f t="shared" si="102"/>
        <v/>
      </c>
      <c r="AG179" s="133">
        <v>0.6</v>
      </c>
      <c r="AH179" s="132">
        <v>2</v>
      </c>
      <c r="AI179" s="132">
        <v>1</v>
      </c>
      <c r="AJ179" s="132"/>
      <c r="AK179" s="132"/>
      <c r="AL179" s="132"/>
      <c r="AM179" s="132"/>
      <c r="AN179" s="132"/>
      <c r="AO179" s="132"/>
      <c r="AP179" s="132"/>
      <c r="AQ179" s="132"/>
      <c r="AR179" s="134"/>
    </row>
    <row r="180" spans="9:44" ht="12" customHeight="1">
      <c r="I180" s="152" t="str">
        <f t="shared" si="110"/>
        <v>Residential Lighting  Electricity</v>
      </c>
      <c r="J180" s="164" t="s">
        <v>198</v>
      </c>
      <c r="K180" s="153" t="str">
        <f t="shared" si="111"/>
        <v>RES-LTELCExt</v>
      </c>
      <c r="L180" s="110" t="str">
        <f t="shared" si="113"/>
        <v>RES-LTELCExt</v>
      </c>
      <c r="P180" s="131" t="str">
        <f t="shared" si="89"/>
        <v>RES-LTELCExt</v>
      </c>
      <c r="Q180" s="123" t="str">
        <f t="shared" si="85"/>
        <v>RES-ELC</v>
      </c>
      <c r="R180" s="121" t="str">
        <f t="shared" si="90"/>
        <v>RES-LT</v>
      </c>
      <c r="S180" s="128">
        <f t="shared" si="91"/>
        <v>0.6</v>
      </c>
      <c r="T180" s="128">
        <f t="shared" si="92"/>
        <v>2</v>
      </c>
      <c r="U180" s="128">
        <f t="shared" si="93"/>
        <v>1</v>
      </c>
      <c r="V180" s="128">
        <f t="shared" si="94"/>
        <v>0</v>
      </c>
      <c r="W180" s="128">
        <f t="shared" si="95"/>
        <v>0</v>
      </c>
      <c r="X180" s="128">
        <f t="shared" si="96"/>
        <v>0</v>
      </c>
      <c r="Y180" s="128">
        <f t="shared" si="97"/>
        <v>0</v>
      </c>
      <c r="Z180" s="128">
        <f t="shared" si="98"/>
        <v>0</v>
      </c>
      <c r="AA180" s="128">
        <f t="shared" si="99"/>
        <v>0</v>
      </c>
      <c r="AB180" s="128">
        <f t="shared" si="100"/>
        <v>0</v>
      </c>
      <c r="AC180" s="128">
        <f t="shared" si="101"/>
        <v>0</v>
      </c>
      <c r="AD180" s="128">
        <f t="shared" si="102"/>
        <v>0</v>
      </c>
      <c r="AG180" s="133">
        <v>0.6</v>
      </c>
      <c r="AH180" s="132">
        <v>2</v>
      </c>
      <c r="AI180" s="132">
        <v>1</v>
      </c>
      <c r="AJ180" s="132"/>
      <c r="AK180" s="132"/>
      <c r="AL180" s="132"/>
      <c r="AM180" s="132"/>
      <c r="AN180" s="132"/>
      <c r="AO180" s="132"/>
      <c r="AP180" s="132"/>
      <c r="AQ180" s="132"/>
      <c r="AR180" s="134"/>
    </row>
    <row r="181" spans="9:44" ht="12" customHeight="1">
      <c r="I181" s="151" t="str">
        <f>$C$129&amp;" "&amp;$E$9&amp;" "&amp;RIGHT(G129,LEN(G129)-FIND(" ",G129))</f>
        <v>Residential Air conditioning Coal</v>
      </c>
      <c r="J181" s="155" t="s">
        <v>205</v>
      </c>
      <c r="K181" s="151" t="str">
        <f>$D$129&amp;$F$133&amp;RIGHT(H129,3)&amp;$B$129</f>
        <v>RES-ACCOAExt</v>
      </c>
      <c r="L181" s="110" t="str">
        <f t="shared" si="113"/>
        <v/>
      </c>
      <c r="P181" s="131" t="str">
        <f t="shared" si="89"/>
        <v/>
      </c>
      <c r="Q181" s="123" t="str">
        <f t="shared" si="85"/>
        <v/>
      </c>
      <c r="R181" s="121" t="str">
        <f t="shared" si="90"/>
        <v/>
      </c>
      <c r="S181" s="128" t="str">
        <f t="shared" si="91"/>
        <v/>
      </c>
      <c r="T181" s="128" t="str">
        <f t="shared" si="92"/>
        <v/>
      </c>
      <c r="U181" s="128" t="str">
        <f t="shared" si="93"/>
        <v/>
      </c>
      <c r="V181" s="128" t="str">
        <f t="shared" si="94"/>
        <v/>
      </c>
      <c r="W181" s="128" t="str">
        <f t="shared" si="95"/>
        <v/>
      </c>
      <c r="X181" s="128" t="str">
        <f t="shared" si="96"/>
        <v/>
      </c>
      <c r="Y181" s="128" t="str">
        <f t="shared" si="97"/>
        <v/>
      </c>
      <c r="Z181" s="128" t="str">
        <f t="shared" si="98"/>
        <v/>
      </c>
      <c r="AA181" s="128" t="str">
        <f t="shared" si="99"/>
        <v/>
      </c>
      <c r="AB181" s="128" t="str">
        <f t="shared" si="100"/>
        <v/>
      </c>
      <c r="AC181" s="128" t="str">
        <f t="shared" si="101"/>
        <v/>
      </c>
      <c r="AD181" s="128" t="str">
        <f t="shared" si="102"/>
        <v/>
      </c>
      <c r="AG181" s="133">
        <v>0.6</v>
      </c>
      <c r="AH181" s="132">
        <v>2</v>
      </c>
      <c r="AI181" s="132">
        <v>1</v>
      </c>
      <c r="AJ181" s="132"/>
      <c r="AK181" s="132"/>
      <c r="AL181" s="132"/>
      <c r="AM181" s="132"/>
      <c r="AN181" s="132"/>
      <c r="AO181" s="132"/>
      <c r="AP181" s="132"/>
      <c r="AQ181" s="132"/>
      <c r="AR181" s="134"/>
    </row>
    <row r="182" spans="9:44" ht="12" customHeight="1">
      <c r="I182" s="152" t="str">
        <f t="shared" ref="I182:I193" si="114">$C$129&amp;" "&amp;$E$9&amp;" "&amp;RIGHT(G130,LEN(G130)-FIND(" ",G130))</f>
        <v>Residential Air conditioning Lignite</v>
      </c>
      <c r="J182" s="155" t="s">
        <v>205</v>
      </c>
      <c r="K182" s="152" t="str">
        <f t="shared" ref="K182:K193" si="115">$D$129&amp;$F$133&amp;RIGHT(H130,3)&amp;$B$129</f>
        <v>RES-ACCOLExt</v>
      </c>
      <c r="L182" s="110" t="str">
        <f t="shared" ref="L182:L190" si="116">IF(J182="Yes",K182,"")</f>
        <v/>
      </c>
      <c r="P182" s="131" t="str">
        <f t="shared" si="89"/>
        <v/>
      </c>
      <c r="Q182" s="123" t="str">
        <f t="shared" si="85"/>
        <v/>
      </c>
      <c r="R182" s="121" t="str">
        <f t="shared" si="90"/>
        <v/>
      </c>
      <c r="S182" s="128" t="str">
        <f t="shared" si="91"/>
        <v/>
      </c>
      <c r="T182" s="128" t="str">
        <f t="shared" si="92"/>
        <v/>
      </c>
      <c r="U182" s="128" t="str">
        <f t="shared" si="93"/>
        <v/>
      </c>
      <c r="V182" s="128" t="str">
        <f t="shared" si="94"/>
        <v/>
      </c>
      <c r="W182" s="128" t="str">
        <f t="shared" si="95"/>
        <v/>
      </c>
      <c r="X182" s="128" t="str">
        <f t="shared" si="96"/>
        <v/>
      </c>
      <c r="Y182" s="128" t="str">
        <f t="shared" si="97"/>
        <v/>
      </c>
      <c r="Z182" s="128" t="str">
        <f t="shared" si="98"/>
        <v/>
      </c>
      <c r="AA182" s="128" t="str">
        <f t="shared" si="99"/>
        <v/>
      </c>
      <c r="AB182" s="128" t="str">
        <f t="shared" si="100"/>
        <v/>
      </c>
      <c r="AC182" s="128" t="str">
        <f t="shared" si="101"/>
        <v/>
      </c>
      <c r="AD182" s="128" t="str">
        <f t="shared" si="102"/>
        <v/>
      </c>
      <c r="AG182" s="133">
        <v>0.6</v>
      </c>
      <c r="AH182" s="132">
        <v>2</v>
      </c>
      <c r="AI182" s="132">
        <v>1</v>
      </c>
      <c r="AJ182" s="132"/>
      <c r="AK182" s="132"/>
      <c r="AL182" s="132"/>
      <c r="AM182" s="132"/>
      <c r="AN182" s="132"/>
      <c r="AO182" s="132"/>
      <c r="AP182" s="132"/>
      <c r="AQ182" s="132"/>
      <c r="AR182" s="134"/>
    </row>
    <row r="183" spans="9:44" ht="12" customHeight="1">
      <c r="I183" s="152" t="str">
        <f t="shared" si="114"/>
        <v>Residential Air conditioning Crude oil</v>
      </c>
      <c r="J183" s="155" t="s">
        <v>205</v>
      </c>
      <c r="K183" s="152" t="str">
        <f t="shared" si="115"/>
        <v>RES-ACOILExt</v>
      </c>
      <c r="L183" s="110" t="str">
        <f t="shared" si="116"/>
        <v/>
      </c>
      <c r="P183" s="131" t="str">
        <f t="shared" si="89"/>
        <v/>
      </c>
      <c r="Q183" s="123" t="str">
        <f t="shared" si="85"/>
        <v/>
      </c>
      <c r="R183" s="121" t="str">
        <f t="shared" si="90"/>
        <v/>
      </c>
      <c r="S183" s="128" t="str">
        <f t="shared" si="91"/>
        <v/>
      </c>
      <c r="T183" s="128" t="str">
        <f t="shared" si="92"/>
        <v/>
      </c>
      <c r="U183" s="128" t="str">
        <f t="shared" si="93"/>
        <v/>
      </c>
      <c r="V183" s="128" t="str">
        <f t="shared" si="94"/>
        <v/>
      </c>
      <c r="W183" s="128" t="str">
        <f t="shared" si="95"/>
        <v/>
      </c>
      <c r="X183" s="128" t="str">
        <f t="shared" si="96"/>
        <v/>
      </c>
      <c r="Y183" s="128" t="str">
        <f t="shared" si="97"/>
        <v/>
      </c>
      <c r="Z183" s="128" t="str">
        <f t="shared" si="98"/>
        <v/>
      </c>
      <c r="AA183" s="128" t="str">
        <f t="shared" si="99"/>
        <v/>
      </c>
      <c r="AB183" s="128" t="str">
        <f t="shared" si="100"/>
        <v/>
      </c>
      <c r="AC183" s="128" t="str">
        <f t="shared" si="101"/>
        <v/>
      </c>
      <c r="AD183" s="128" t="str">
        <f t="shared" si="102"/>
        <v/>
      </c>
      <c r="AG183" s="133">
        <v>0.6</v>
      </c>
      <c r="AH183" s="132">
        <v>2</v>
      </c>
      <c r="AI183" s="132">
        <v>1</v>
      </c>
      <c r="AJ183" s="132"/>
      <c r="AK183" s="132"/>
      <c r="AL183" s="132"/>
      <c r="AM183" s="132"/>
      <c r="AN183" s="132"/>
      <c r="AO183" s="132"/>
      <c r="AP183" s="132"/>
      <c r="AQ183" s="132"/>
      <c r="AR183" s="134"/>
    </row>
    <row r="184" spans="9:44" ht="12" customHeight="1">
      <c r="I184" s="152" t="str">
        <f t="shared" si="114"/>
        <v>Residential Air conditioning Natural Gas</v>
      </c>
      <c r="J184" s="155" t="s">
        <v>205</v>
      </c>
      <c r="K184" s="152" t="str">
        <f t="shared" si="115"/>
        <v>RES-ACNGAExt</v>
      </c>
      <c r="L184" s="110" t="str">
        <f t="shared" si="116"/>
        <v/>
      </c>
      <c r="P184" s="131" t="str">
        <f t="shared" si="89"/>
        <v/>
      </c>
      <c r="Q184" s="123" t="str">
        <f t="shared" si="85"/>
        <v/>
      </c>
      <c r="R184" s="121" t="str">
        <f t="shared" si="90"/>
        <v/>
      </c>
      <c r="S184" s="128" t="str">
        <f t="shared" si="91"/>
        <v/>
      </c>
      <c r="T184" s="128" t="str">
        <f t="shared" si="92"/>
        <v/>
      </c>
      <c r="U184" s="128" t="str">
        <f t="shared" si="93"/>
        <v/>
      </c>
      <c r="V184" s="128" t="str">
        <f t="shared" si="94"/>
        <v/>
      </c>
      <c r="W184" s="128" t="str">
        <f t="shared" si="95"/>
        <v/>
      </c>
      <c r="X184" s="128" t="str">
        <f t="shared" si="96"/>
        <v/>
      </c>
      <c r="Y184" s="128" t="str">
        <f t="shared" si="97"/>
        <v/>
      </c>
      <c r="Z184" s="128" t="str">
        <f t="shared" si="98"/>
        <v/>
      </c>
      <c r="AA184" s="128" t="str">
        <f t="shared" si="99"/>
        <v/>
      </c>
      <c r="AB184" s="128" t="str">
        <f t="shared" si="100"/>
        <v/>
      </c>
      <c r="AC184" s="128" t="str">
        <f t="shared" si="101"/>
        <v/>
      </c>
      <c r="AD184" s="128" t="str">
        <f t="shared" si="102"/>
        <v/>
      </c>
      <c r="AG184" s="133">
        <v>0.6</v>
      </c>
      <c r="AH184" s="132">
        <v>2</v>
      </c>
      <c r="AI184" s="132">
        <v>1</v>
      </c>
      <c r="AJ184" s="132"/>
      <c r="AK184" s="132"/>
      <c r="AL184" s="132"/>
      <c r="AM184" s="132"/>
      <c r="AN184" s="132"/>
      <c r="AO184" s="132"/>
      <c r="AP184" s="132"/>
      <c r="AQ184" s="132"/>
      <c r="AR184" s="134"/>
    </row>
    <row r="185" spans="9:44" ht="12" customHeight="1">
      <c r="I185" s="152" t="str">
        <f t="shared" si="114"/>
        <v>Residential Air conditioning Hydro</v>
      </c>
      <c r="J185" s="155" t="s">
        <v>205</v>
      </c>
      <c r="K185" s="152" t="str">
        <f t="shared" si="115"/>
        <v>RES-ACHYDExt</v>
      </c>
      <c r="L185" s="110" t="str">
        <f t="shared" si="116"/>
        <v/>
      </c>
      <c r="P185" s="131" t="str">
        <f t="shared" si="89"/>
        <v/>
      </c>
      <c r="Q185" s="123" t="str">
        <f t="shared" si="85"/>
        <v/>
      </c>
      <c r="R185" s="121" t="str">
        <f t="shared" si="90"/>
        <v/>
      </c>
      <c r="S185" s="128" t="str">
        <f t="shared" si="91"/>
        <v/>
      </c>
      <c r="T185" s="128" t="str">
        <f t="shared" si="92"/>
        <v/>
      </c>
      <c r="U185" s="128" t="str">
        <f t="shared" si="93"/>
        <v/>
      </c>
      <c r="V185" s="128" t="str">
        <f t="shared" si="94"/>
        <v/>
      </c>
      <c r="W185" s="128" t="str">
        <f t="shared" si="95"/>
        <v/>
      </c>
      <c r="X185" s="128" t="str">
        <f t="shared" si="96"/>
        <v/>
      </c>
      <c r="Y185" s="128" t="str">
        <f t="shared" si="97"/>
        <v/>
      </c>
      <c r="Z185" s="128" t="str">
        <f t="shared" si="98"/>
        <v/>
      </c>
      <c r="AA185" s="128" t="str">
        <f t="shared" si="99"/>
        <v/>
      </c>
      <c r="AB185" s="128" t="str">
        <f t="shared" si="100"/>
        <v/>
      </c>
      <c r="AC185" s="128" t="str">
        <f t="shared" si="101"/>
        <v/>
      </c>
      <c r="AD185" s="128" t="str">
        <f t="shared" si="102"/>
        <v/>
      </c>
      <c r="AG185" s="133">
        <v>0.6</v>
      </c>
      <c r="AH185" s="132">
        <v>2</v>
      </c>
      <c r="AI185" s="132">
        <v>1</v>
      </c>
      <c r="AJ185" s="132"/>
      <c r="AK185" s="132"/>
      <c r="AL185" s="132"/>
      <c r="AM185" s="132"/>
      <c r="AN185" s="132"/>
      <c r="AO185" s="132"/>
      <c r="AP185" s="132"/>
      <c r="AQ185" s="132"/>
      <c r="AR185" s="134"/>
    </row>
    <row r="186" spans="9:44" ht="12" customHeight="1">
      <c r="I186" s="152" t="str">
        <f t="shared" si="114"/>
        <v>Residential Air conditioning Geothermal</v>
      </c>
      <c r="J186" s="155" t="s">
        <v>205</v>
      </c>
      <c r="K186" s="152" t="str">
        <f t="shared" si="115"/>
        <v>RES-ACGEOExt</v>
      </c>
      <c r="L186" s="110" t="str">
        <f t="shared" si="116"/>
        <v/>
      </c>
      <c r="P186" s="131" t="str">
        <f t="shared" si="89"/>
        <v/>
      </c>
      <c r="Q186" s="123" t="str">
        <f t="shared" si="85"/>
        <v/>
      </c>
      <c r="R186" s="121" t="str">
        <f t="shared" si="90"/>
        <v/>
      </c>
      <c r="S186" s="128" t="str">
        <f t="shared" si="91"/>
        <v/>
      </c>
      <c r="T186" s="128" t="str">
        <f t="shared" si="92"/>
        <v/>
      </c>
      <c r="U186" s="128" t="str">
        <f t="shared" si="93"/>
        <v/>
      </c>
      <c r="V186" s="128" t="str">
        <f t="shared" si="94"/>
        <v/>
      </c>
      <c r="W186" s="128" t="str">
        <f t="shared" si="95"/>
        <v/>
      </c>
      <c r="X186" s="128" t="str">
        <f t="shared" si="96"/>
        <v/>
      </c>
      <c r="Y186" s="128" t="str">
        <f t="shared" si="97"/>
        <v/>
      </c>
      <c r="Z186" s="128" t="str">
        <f t="shared" si="98"/>
        <v/>
      </c>
      <c r="AA186" s="128" t="str">
        <f t="shared" si="99"/>
        <v/>
      </c>
      <c r="AB186" s="128" t="str">
        <f t="shared" si="100"/>
        <v/>
      </c>
      <c r="AC186" s="128" t="str">
        <f t="shared" si="101"/>
        <v/>
      </c>
      <c r="AD186" s="128" t="str">
        <f t="shared" si="102"/>
        <v/>
      </c>
      <c r="AG186" s="133">
        <v>0.6</v>
      </c>
      <c r="AH186" s="132">
        <v>2</v>
      </c>
      <c r="AI186" s="132">
        <v>1</v>
      </c>
      <c r="AJ186" s="132"/>
      <c r="AK186" s="132"/>
      <c r="AL186" s="132"/>
      <c r="AM186" s="132"/>
      <c r="AN186" s="132"/>
      <c r="AO186" s="132"/>
      <c r="AP186" s="132"/>
      <c r="AQ186" s="132"/>
      <c r="AR186" s="134"/>
    </row>
    <row r="187" spans="9:44" ht="12" customHeight="1">
      <c r="I187" s="152" t="str">
        <f t="shared" si="114"/>
        <v>Residential Air conditioning Solar</v>
      </c>
      <c r="J187" s="155" t="s">
        <v>205</v>
      </c>
      <c r="K187" s="152" t="str">
        <f t="shared" si="115"/>
        <v>RES-ACSOLExt</v>
      </c>
      <c r="L187" s="110" t="str">
        <f t="shared" si="116"/>
        <v/>
      </c>
      <c r="P187" s="131" t="str">
        <f t="shared" si="89"/>
        <v/>
      </c>
      <c r="Q187" s="123" t="str">
        <f t="shared" si="85"/>
        <v/>
      </c>
      <c r="R187" s="121" t="str">
        <f t="shared" si="90"/>
        <v/>
      </c>
      <c r="S187" s="128" t="str">
        <f t="shared" si="91"/>
        <v/>
      </c>
      <c r="T187" s="128" t="str">
        <f t="shared" si="92"/>
        <v/>
      </c>
      <c r="U187" s="128" t="str">
        <f t="shared" si="93"/>
        <v/>
      </c>
      <c r="V187" s="128" t="str">
        <f t="shared" si="94"/>
        <v/>
      </c>
      <c r="W187" s="128" t="str">
        <f t="shared" si="95"/>
        <v/>
      </c>
      <c r="X187" s="128" t="str">
        <f t="shared" si="96"/>
        <v/>
      </c>
      <c r="Y187" s="128" t="str">
        <f t="shared" si="97"/>
        <v/>
      </c>
      <c r="Z187" s="128" t="str">
        <f t="shared" si="98"/>
        <v/>
      </c>
      <c r="AA187" s="128" t="str">
        <f t="shared" si="99"/>
        <v/>
      </c>
      <c r="AB187" s="128" t="str">
        <f t="shared" si="100"/>
        <v/>
      </c>
      <c r="AC187" s="128" t="str">
        <f t="shared" si="101"/>
        <v/>
      </c>
      <c r="AD187" s="128" t="str">
        <f t="shared" si="102"/>
        <v/>
      </c>
      <c r="AG187" s="133">
        <v>0.6</v>
      </c>
      <c r="AH187" s="132">
        <v>2</v>
      </c>
      <c r="AI187" s="132">
        <v>1</v>
      </c>
      <c r="AJ187" s="132"/>
      <c r="AK187" s="132"/>
      <c r="AL187" s="132"/>
      <c r="AM187" s="132"/>
      <c r="AN187" s="132"/>
      <c r="AO187" s="132"/>
      <c r="AP187" s="132"/>
      <c r="AQ187" s="132"/>
      <c r="AR187" s="134"/>
    </row>
    <row r="188" spans="9:44" ht="12" customHeight="1">
      <c r="I188" s="152" t="str">
        <f t="shared" si="114"/>
        <v>Residential Air conditioning Wind</v>
      </c>
      <c r="J188" s="155" t="s">
        <v>205</v>
      </c>
      <c r="K188" s="152" t="str">
        <f t="shared" si="115"/>
        <v>RES-ACWINExt</v>
      </c>
      <c r="L188" s="110" t="str">
        <f t="shared" si="116"/>
        <v/>
      </c>
      <c r="P188" s="131" t="str">
        <f t="shared" si="89"/>
        <v/>
      </c>
      <c r="Q188" s="123" t="str">
        <f t="shared" si="85"/>
        <v/>
      </c>
      <c r="R188" s="121" t="str">
        <f t="shared" si="90"/>
        <v/>
      </c>
      <c r="S188" s="128" t="str">
        <f t="shared" si="91"/>
        <v/>
      </c>
      <c r="T188" s="128" t="str">
        <f t="shared" si="92"/>
        <v/>
      </c>
      <c r="U188" s="128" t="str">
        <f t="shared" si="93"/>
        <v/>
      </c>
      <c r="V188" s="128" t="str">
        <f t="shared" si="94"/>
        <v/>
      </c>
      <c r="W188" s="128" t="str">
        <f t="shared" si="95"/>
        <v/>
      </c>
      <c r="X188" s="128" t="str">
        <f t="shared" si="96"/>
        <v/>
      </c>
      <c r="Y188" s="128" t="str">
        <f t="shared" si="97"/>
        <v/>
      </c>
      <c r="Z188" s="128" t="str">
        <f t="shared" si="98"/>
        <v/>
      </c>
      <c r="AA188" s="128" t="str">
        <f t="shared" si="99"/>
        <v/>
      </c>
      <c r="AB188" s="128" t="str">
        <f t="shared" si="100"/>
        <v/>
      </c>
      <c r="AC188" s="128" t="str">
        <f t="shared" si="101"/>
        <v/>
      </c>
      <c r="AD188" s="128" t="str">
        <f t="shared" si="102"/>
        <v/>
      </c>
      <c r="AG188" s="133">
        <v>0.6</v>
      </c>
      <c r="AH188" s="132">
        <v>2</v>
      </c>
      <c r="AI188" s="132">
        <v>1</v>
      </c>
      <c r="AJ188" s="132"/>
      <c r="AK188" s="132"/>
      <c r="AL188" s="132"/>
      <c r="AM188" s="132"/>
      <c r="AN188" s="132"/>
      <c r="AO188" s="132"/>
      <c r="AP188" s="132"/>
      <c r="AQ188" s="132"/>
      <c r="AR188" s="134"/>
    </row>
    <row r="189" spans="9:44" ht="12" customHeight="1">
      <c r="I189" s="152" t="str">
        <f t="shared" si="114"/>
        <v>Residential Air conditioning Bio Liquids</v>
      </c>
      <c r="J189" s="155" t="s">
        <v>205</v>
      </c>
      <c r="K189" s="152" t="str">
        <f t="shared" si="115"/>
        <v>RES-ACBILExt</v>
      </c>
      <c r="L189" s="110" t="str">
        <f t="shared" si="116"/>
        <v/>
      </c>
      <c r="P189" s="131" t="str">
        <f t="shared" si="89"/>
        <v/>
      </c>
      <c r="Q189" s="123" t="str">
        <f t="shared" si="85"/>
        <v/>
      </c>
      <c r="R189" s="121" t="str">
        <f t="shared" si="90"/>
        <v/>
      </c>
      <c r="S189" s="128" t="str">
        <f t="shared" si="91"/>
        <v/>
      </c>
      <c r="T189" s="128" t="str">
        <f t="shared" si="92"/>
        <v/>
      </c>
      <c r="U189" s="128" t="str">
        <f t="shared" si="93"/>
        <v/>
      </c>
      <c r="V189" s="128" t="str">
        <f t="shared" si="94"/>
        <v/>
      </c>
      <c r="W189" s="128" t="str">
        <f t="shared" si="95"/>
        <v/>
      </c>
      <c r="X189" s="128" t="str">
        <f t="shared" si="96"/>
        <v/>
      </c>
      <c r="Y189" s="128" t="str">
        <f t="shared" si="97"/>
        <v/>
      </c>
      <c r="Z189" s="128" t="str">
        <f t="shared" si="98"/>
        <v/>
      </c>
      <c r="AA189" s="128" t="str">
        <f t="shared" si="99"/>
        <v/>
      </c>
      <c r="AB189" s="128" t="str">
        <f t="shared" si="100"/>
        <v/>
      </c>
      <c r="AC189" s="128" t="str">
        <f t="shared" si="101"/>
        <v/>
      </c>
      <c r="AD189" s="128" t="str">
        <f t="shared" si="102"/>
        <v/>
      </c>
      <c r="AG189" s="133">
        <v>0.6</v>
      </c>
      <c r="AH189" s="132">
        <v>2</v>
      </c>
      <c r="AI189" s="132">
        <v>1</v>
      </c>
      <c r="AJ189" s="132"/>
      <c r="AK189" s="132"/>
      <c r="AL189" s="132"/>
      <c r="AM189" s="132"/>
      <c r="AN189" s="132"/>
      <c r="AO189" s="132"/>
      <c r="AP189" s="132"/>
      <c r="AQ189" s="132"/>
      <c r="AR189" s="134"/>
    </row>
    <row r="190" spans="9:44" ht="12" customHeight="1">
      <c r="I190" s="152" t="str">
        <f t="shared" si="114"/>
        <v>Residential Air conditioning Biogas</v>
      </c>
      <c r="J190" s="155" t="s">
        <v>205</v>
      </c>
      <c r="K190" s="152" t="str">
        <f t="shared" si="115"/>
        <v>RES-ACBIGExt</v>
      </c>
      <c r="L190" s="110" t="str">
        <f t="shared" si="116"/>
        <v/>
      </c>
      <c r="P190" s="131" t="str">
        <f t="shared" si="89"/>
        <v/>
      </c>
      <c r="Q190" s="123" t="str">
        <f t="shared" si="85"/>
        <v/>
      </c>
      <c r="R190" s="121" t="str">
        <f t="shared" si="90"/>
        <v/>
      </c>
      <c r="S190" s="128" t="str">
        <f t="shared" si="91"/>
        <v/>
      </c>
      <c r="T190" s="128" t="str">
        <f t="shared" si="92"/>
        <v/>
      </c>
      <c r="U190" s="128" t="str">
        <f t="shared" si="93"/>
        <v/>
      </c>
      <c r="V190" s="128" t="str">
        <f t="shared" si="94"/>
        <v/>
      </c>
      <c r="W190" s="128" t="str">
        <f t="shared" si="95"/>
        <v/>
      </c>
      <c r="X190" s="128" t="str">
        <f t="shared" si="96"/>
        <v/>
      </c>
      <c r="Y190" s="128" t="str">
        <f t="shared" si="97"/>
        <v/>
      </c>
      <c r="Z190" s="128" t="str">
        <f t="shared" si="98"/>
        <v/>
      </c>
      <c r="AA190" s="128" t="str">
        <f t="shared" si="99"/>
        <v/>
      </c>
      <c r="AB190" s="128" t="str">
        <f t="shared" si="100"/>
        <v/>
      </c>
      <c r="AC190" s="128" t="str">
        <f t="shared" si="101"/>
        <v/>
      </c>
      <c r="AD190" s="128" t="str">
        <f t="shared" si="102"/>
        <v/>
      </c>
      <c r="AG190" s="133">
        <v>0.6</v>
      </c>
      <c r="AH190" s="132">
        <v>2</v>
      </c>
      <c r="AI190" s="132">
        <v>1</v>
      </c>
      <c r="AJ190" s="132"/>
      <c r="AK190" s="132"/>
      <c r="AL190" s="132"/>
      <c r="AM190" s="132"/>
      <c r="AN190" s="132"/>
      <c r="AO190" s="132"/>
      <c r="AP190" s="132"/>
      <c r="AQ190" s="132"/>
      <c r="AR190" s="134"/>
    </row>
    <row r="191" spans="9:44" ht="12" customHeight="1">
      <c r="I191" s="152" t="str">
        <f t="shared" si="114"/>
        <v>Residential Air conditioning Wood</v>
      </c>
      <c r="J191" s="155" t="s">
        <v>205</v>
      </c>
      <c r="K191" s="152" t="str">
        <f t="shared" si="115"/>
        <v>RES-ACWODExt</v>
      </c>
      <c r="L191" s="110" t="str">
        <f t="shared" ref="L191:L197" si="117">IF(J191="Yes",K191,"")</f>
        <v/>
      </c>
      <c r="P191" s="131" t="str">
        <f t="shared" si="89"/>
        <v/>
      </c>
      <c r="Q191" s="123" t="str">
        <f t="shared" si="85"/>
        <v/>
      </c>
      <c r="R191" s="121" t="str">
        <f t="shared" si="90"/>
        <v/>
      </c>
      <c r="S191" s="128" t="str">
        <f t="shared" si="91"/>
        <v/>
      </c>
      <c r="T191" s="128" t="str">
        <f t="shared" si="92"/>
        <v/>
      </c>
      <c r="U191" s="128" t="str">
        <f t="shared" si="93"/>
        <v/>
      </c>
      <c r="V191" s="128" t="str">
        <f t="shared" si="94"/>
        <v/>
      </c>
      <c r="W191" s="128" t="str">
        <f t="shared" si="95"/>
        <v/>
      </c>
      <c r="X191" s="128" t="str">
        <f t="shared" si="96"/>
        <v/>
      </c>
      <c r="Y191" s="128" t="str">
        <f t="shared" si="97"/>
        <v/>
      </c>
      <c r="Z191" s="128" t="str">
        <f t="shared" si="98"/>
        <v/>
      </c>
      <c r="AA191" s="128" t="str">
        <f t="shared" si="99"/>
        <v/>
      </c>
      <c r="AB191" s="128" t="str">
        <f t="shared" si="100"/>
        <v/>
      </c>
      <c r="AC191" s="128" t="str">
        <f t="shared" si="101"/>
        <v/>
      </c>
      <c r="AD191" s="128" t="str">
        <f t="shared" si="102"/>
        <v/>
      </c>
      <c r="AG191" s="133">
        <v>0.6</v>
      </c>
      <c r="AH191" s="132">
        <v>2</v>
      </c>
      <c r="AI191" s="132">
        <v>1</v>
      </c>
      <c r="AJ191" s="132"/>
      <c r="AK191" s="132"/>
      <c r="AL191" s="132"/>
      <c r="AM191" s="132"/>
      <c r="AN191" s="132"/>
      <c r="AO191" s="132"/>
      <c r="AP191" s="132"/>
      <c r="AQ191" s="132"/>
      <c r="AR191" s="134"/>
    </row>
    <row r="192" spans="9:44" ht="12" customHeight="1">
      <c r="I192" s="152" t="str">
        <f t="shared" si="114"/>
        <v>Residential Air conditioning Tidal</v>
      </c>
      <c r="J192" s="155" t="s">
        <v>205</v>
      </c>
      <c r="K192" s="152" t="str">
        <f t="shared" si="115"/>
        <v>RES-ACTIDExt</v>
      </c>
      <c r="L192" s="110" t="str">
        <f t="shared" si="117"/>
        <v/>
      </c>
      <c r="P192" s="131" t="str">
        <f t="shared" si="89"/>
        <v/>
      </c>
      <c r="Q192" s="123" t="str">
        <f t="shared" si="85"/>
        <v/>
      </c>
      <c r="R192" s="121" t="str">
        <f t="shared" si="90"/>
        <v/>
      </c>
      <c r="S192" s="128" t="str">
        <f t="shared" si="91"/>
        <v/>
      </c>
      <c r="T192" s="128" t="str">
        <f t="shared" si="92"/>
        <v/>
      </c>
      <c r="U192" s="128" t="str">
        <f t="shared" si="93"/>
        <v/>
      </c>
      <c r="V192" s="128" t="str">
        <f t="shared" si="94"/>
        <v/>
      </c>
      <c r="W192" s="128" t="str">
        <f t="shared" si="95"/>
        <v/>
      </c>
      <c r="X192" s="128" t="str">
        <f t="shared" si="96"/>
        <v/>
      </c>
      <c r="Y192" s="128" t="str">
        <f t="shared" si="97"/>
        <v/>
      </c>
      <c r="Z192" s="128" t="str">
        <f t="shared" si="98"/>
        <v/>
      </c>
      <c r="AA192" s="128" t="str">
        <f t="shared" si="99"/>
        <v/>
      </c>
      <c r="AB192" s="128" t="str">
        <f t="shared" si="100"/>
        <v/>
      </c>
      <c r="AC192" s="128" t="str">
        <f t="shared" si="101"/>
        <v/>
      </c>
      <c r="AD192" s="128" t="str">
        <f t="shared" si="102"/>
        <v/>
      </c>
      <c r="AG192" s="133">
        <v>0.6</v>
      </c>
      <c r="AH192" s="132">
        <v>2</v>
      </c>
      <c r="AI192" s="132">
        <v>1</v>
      </c>
      <c r="AJ192" s="132"/>
      <c r="AK192" s="132"/>
      <c r="AL192" s="132"/>
      <c r="AM192" s="132"/>
      <c r="AN192" s="132"/>
      <c r="AO192" s="132"/>
      <c r="AP192" s="132"/>
      <c r="AQ192" s="132"/>
      <c r="AR192" s="134"/>
    </row>
    <row r="193" spans="9:44" ht="12" customHeight="1">
      <c r="I193" s="152" t="str">
        <f t="shared" si="114"/>
        <v>Residential Air conditioning Electricity</v>
      </c>
      <c r="J193" s="155" t="s">
        <v>198</v>
      </c>
      <c r="K193" s="153" t="str">
        <f t="shared" si="115"/>
        <v>RES-ACELCExt</v>
      </c>
      <c r="L193" s="110" t="str">
        <f t="shared" si="117"/>
        <v>RES-ACELCExt</v>
      </c>
      <c r="P193" s="131" t="str">
        <f t="shared" si="89"/>
        <v>RES-ACELCExt</v>
      </c>
      <c r="Q193" s="123" t="str">
        <f t="shared" ref="Q193:Q245" si="118">IF(J193="yes",LEFT(P193,3)&amp;"-"&amp;MID(P193,7,3),"")</f>
        <v>RES-ELC</v>
      </c>
      <c r="R193" s="121" t="str">
        <f t="shared" si="90"/>
        <v>RES-AC</v>
      </c>
      <c r="S193" s="128">
        <f t="shared" si="91"/>
        <v>0.6</v>
      </c>
      <c r="T193" s="128">
        <f t="shared" si="92"/>
        <v>2</v>
      </c>
      <c r="U193" s="128">
        <f t="shared" si="93"/>
        <v>1</v>
      </c>
      <c r="V193" s="128">
        <f t="shared" si="94"/>
        <v>0</v>
      </c>
      <c r="W193" s="128">
        <f t="shared" si="95"/>
        <v>0</v>
      </c>
      <c r="X193" s="128">
        <f t="shared" si="96"/>
        <v>0</v>
      </c>
      <c r="Y193" s="128">
        <f t="shared" si="97"/>
        <v>0</v>
      </c>
      <c r="Z193" s="128">
        <f t="shared" si="98"/>
        <v>0</v>
      </c>
      <c r="AA193" s="128">
        <f t="shared" si="99"/>
        <v>0</v>
      </c>
      <c r="AB193" s="128">
        <f t="shared" si="100"/>
        <v>0</v>
      </c>
      <c r="AC193" s="128">
        <f t="shared" si="101"/>
        <v>0</v>
      </c>
      <c r="AD193" s="128">
        <f t="shared" si="102"/>
        <v>0</v>
      </c>
      <c r="AG193" s="133">
        <v>0.6</v>
      </c>
      <c r="AH193" s="132">
        <v>2</v>
      </c>
      <c r="AI193" s="132">
        <v>1</v>
      </c>
      <c r="AJ193" s="132"/>
      <c r="AK193" s="132"/>
      <c r="AL193" s="132"/>
      <c r="AM193" s="132"/>
      <c r="AN193" s="132"/>
      <c r="AO193" s="132"/>
      <c r="AP193" s="132"/>
      <c r="AQ193" s="132"/>
      <c r="AR193" s="134"/>
    </row>
    <row r="194" spans="9:44" ht="12" customHeight="1">
      <c r="I194" s="151" t="str">
        <f>$C$129&amp;" "&amp;$E$10&amp;" "&amp;RIGHT(G129,LEN(G129)-FIND(" ",G129))</f>
        <v>Residential Electrical and ICT equipments Coal</v>
      </c>
      <c r="J194" s="154" t="s">
        <v>205</v>
      </c>
      <c r="K194" s="151" t="str">
        <f>$D$129&amp;$F$134&amp;RIGHT(H129,3)&amp;$B$129</f>
        <v>RES-EQCOAExt</v>
      </c>
      <c r="L194" s="110" t="str">
        <f t="shared" si="117"/>
        <v/>
      </c>
      <c r="P194" s="131" t="str">
        <f t="shared" ref="P194:P245" si="119">L194</f>
        <v/>
      </c>
      <c r="Q194" s="123" t="str">
        <f t="shared" si="118"/>
        <v/>
      </c>
      <c r="R194" s="121" t="str">
        <f t="shared" ref="R194:R245" si="120">LEFT(P194,6)</f>
        <v/>
      </c>
      <c r="S194" s="128" t="str">
        <f t="shared" ref="S194:S245" si="121">IF(P194&lt;&gt;"",AG194,"")</f>
        <v/>
      </c>
      <c r="T194" s="128" t="str">
        <f t="shared" ref="T194:T245" si="122">IF(Q194&lt;&gt;"",AH194,"")</f>
        <v/>
      </c>
      <c r="U194" s="128" t="str">
        <f t="shared" ref="U194:U245" si="123">IF(R194&lt;&gt;"",AI194,"")</f>
        <v/>
      </c>
      <c r="V194" s="128" t="str">
        <f t="shared" ref="V194:V245" si="124">IF(S194&lt;&gt;"",AJ194,"")</f>
        <v/>
      </c>
      <c r="W194" s="128" t="str">
        <f t="shared" ref="W194:W245" si="125">IF(T194&lt;&gt;"",AK194,"")</f>
        <v/>
      </c>
      <c r="X194" s="128" t="str">
        <f t="shared" ref="X194:X245" si="126">IF(U194&lt;&gt;"",AL194,"")</f>
        <v/>
      </c>
      <c r="Y194" s="128" t="str">
        <f t="shared" ref="Y194:Y245" si="127">IF(V194&lt;&gt;"",AM194,"")</f>
        <v/>
      </c>
      <c r="Z194" s="128" t="str">
        <f t="shared" ref="Z194:Z245" si="128">IF(W194&lt;&gt;"",AN194,"")</f>
        <v/>
      </c>
      <c r="AA194" s="128" t="str">
        <f t="shared" ref="AA194:AA245" si="129">IF(X194&lt;&gt;"",AO194,"")</f>
        <v/>
      </c>
      <c r="AB194" s="128" t="str">
        <f t="shared" ref="AB194:AB245" si="130">IF(Y194&lt;&gt;"",AP194,"")</f>
        <v/>
      </c>
      <c r="AC194" s="128" t="str">
        <f t="shared" ref="AC194:AC245" si="131">IF(Z194&lt;&gt;"",AQ194,"")</f>
        <v/>
      </c>
      <c r="AD194" s="128" t="str">
        <f t="shared" ref="AD194:AD245" si="132">IF(AA194&lt;&gt;"",AR194,"")</f>
        <v/>
      </c>
      <c r="AG194" s="133">
        <v>0.6</v>
      </c>
      <c r="AH194" s="132">
        <v>2</v>
      </c>
      <c r="AI194" s="132">
        <v>1</v>
      </c>
      <c r="AJ194" s="132"/>
      <c r="AK194" s="132"/>
      <c r="AL194" s="132"/>
      <c r="AM194" s="132"/>
      <c r="AN194" s="132"/>
      <c r="AO194" s="132"/>
      <c r="AP194" s="132"/>
      <c r="AQ194" s="132"/>
      <c r="AR194" s="134"/>
    </row>
    <row r="195" spans="9:44" ht="12" customHeight="1">
      <c r="I195" s="152" t="str">
        <f t="shared" ref="I195:I206" si="133">$C$129&amp;" "&amp;$E$10&amp;" "&amp;RIGHT(G130,LEN(G130)-FIND(" ",G130))</f>
        <v>Residential Electrical and ICT equipments Lignite</v>
      </c>
      <c r="J195" s="155" t="s">
        <v>205</v>
      </c>
      <c r="K195" s="152" t="str">
        <f t="shared" ref="K195:K206" si="134">$D$129&amp;$F$134&amp;RIGHT(H130,3)&amp;$B$129</f>
        <v>RES-EQCOLExt</v>
      </c>
      <c r="L195" s="110" t="str">
        <f t="shared" si="117"/>
        <v/>
      </c>
      <c r="P195" s="131" t="str">
        <f t="shared" si="119"/>
        <v/>
      </c>
      <c r="Q195" s="123" t="str">
        <f t="shared" si="118"/>
        <v/>
      </c>
      <c r="R195" s="121" t="str">
        <f t="shared" si="120"/>
        <v/>
      </c>
      <c r="S195" s="128" t="str">
        <f t="shared" si="121"/>
        <v/>
      </c>
      <c r="T195" s="128" t="str">
        <f t="shared" si="122"/>
        <v/>
      </c>
      <c r="U195" s="128" t="str">
        <f t="shared" si="123"/>
        <v/>
      </c>
      <c r="V195" s="128" t="str">
        <f t="shared" si="124"/>
        <v/>
      </c>
      <c r="W195" s="128" t="str">
        <f t="shared" si="125"/>
        <v/>
      </c>
      <c r="X195" s="128" t="str">
        <f t="shared" si="126"/>
        <v/>
      </c>
      <c r="Y195" s="128" t="str">
        <f t="shared" si="127"/>
        <v/>
      </c>
      <c r="Z195" s="128" t="str">
        <f t="shared" si="128"/>
        <v/>
      </c>
      <c r="AA195" s="128" t="str">
        <f t="shared" si="129"/>
        <v/>
      </c>
      <c r="AB195" s="128" t="str">
        <f t="shared" si="130"/>
        <v/>
      </c>
      <c r="AC195" s="128" t="str">
        <f t="shared" si="131"/>
        <v/>
      </c>
      <c r="AD195" s="128" t="str">
        <f t="shared" si="132"/>
        <v/>
      </c>
      <c r="AG195" s="133">
        <v>0.6</v>
      </c>
      <c r="AH195" s="132">
        <v>2</v>
      </c>
      <c r="AI195" s="132">
        <v>1</v>
      </c>
      <c r="AJ195" s="132"/>
      <c r="AK195" s="132"/>
      <c r="AL195" s="132"/>
      <c r="AM195" s="132"/>
      <c r="AN195" s="132"/>
      <c r="AO195" s="132"/>
      <c r="AP195" s="132"/>
      <c r="AQ195" s="132"/>
      <c r="AR195" s="134"/>
    </row>
    <row r="196" spans="9:44" ht="12" customHeight="1">
      <c r="I196" s="152" t="str">
        <f t="shared" si="133"/>
        <v>Residential Electrical and ICT equipments Crude oil</v>
      </c>
      <c r="J196" s="155" t="s">
        <v>205</v>
      </c>
      <c r="K196" s="152" t="str">
        <f t="shared" si="134"/>
        <v>RES-EQOILExt</v>
      </c>
      <c r="L196" s="110" t="str">
        <f t="shared" si="117"/>
        <v/>
      </c>
      <c r="P196" s="131" t="str">
        <f t="shared" si="119"/>
        <v/>
      </c>
      <c r="Q196" s="123" t="str">
        <f t="shared" si="118"/>
        <v/>
      </c>
      <c r="R196" s="121" t="str">
        <f t="shared" si="120"/>
        <v/>
      </c>
      <c r="S196" s="128" t="str">
        <f t="shared" si="121"/>
        <v/>
      </c>
      <c r="T196" s="128" t="str">
        <f t="shared" si="122"/>
        <v/>
      </c>
      <c r="U196" s="128" t="str">
        <f t="shared" si="123"/>
        <v/>
      </c>
      <c r="V196" s="128" t="str">
        <f t="shared" si="124"/>
        <v/>
      </c>
      <c r="W196" s="128" t="str">
        <f t="shared" si="125"/>
        <v/>
      </c>
      <c r="X196" s="128" t="str">
        <f t="shared" si="126"/>
        <v/>
      </c>
      <c r="Y196" s="128" t="str">
        <f t="shared" si="127"/>
        <v/>
      </c>
      <c r="Z196" s="128" t="str">
        <f t="shared" si="128"/>
        <v/>
      </c>
      <c r="AA196" s="128" t="str">
        <f t="shared" si="129"/>
        <v/>
      </c>
      <c r="AB196" s="128" t="str">
        <f t="shared" si="130"/>
        <v/>
      </c>
      <c r="AC196" s="128" t="str">
        <f t="shared" si="131"/>
        <v/>
      </c>
      <c r="AD196" s="128" t="str">
        <f t="shared" si="132"/>
        <v/>
      </c>
      <c r="AG196" s="133">
        <v>0.6</v>
      </c>
      <c r="AH196" s="132">
        <v>2</v>
      </c>
      <c r="AI196" s="132">
        <v>1</v>
      </c>
      <c r="AJ196" s="132"/>
      <c r="AK196" s="132"/>
      <c r="AL196" s="132"/>
      <c r="AM196" s="132"/>
      <c r="AN196" s="132"/>
      <c r="AO196" s="132"/>
      <c r="AP196" s="132"/>
      <c r="AQ196" s="132"/>
      <c r="AR196" s="134"/>
    </row>
    <row r="197" spans="9:44" ht="12" customHeight="1">
      <c r="I197" s="152" t="str">
        <f t="shared" si="133"/>
        <v>Residential Electrical and ICT equipments Natural Gas</v>
      </c>
      <c r="J197" s="155" t="s">
        <v>205</v>
      </c>
      <c r="K197" s="152" t="str">
        <f t="shared" si="134"/>
        <v>RES-EQNGAExt</v>
      </c>
      <c r="L197" s="110" t="str">
        <f t="shared" si="117"/>
        <v/>
      </c>
      <c r="P197" s="131" t="str">
        <f t="shared" si="119"/>
        <v/>
      </c>
      <c r="Q197" s="123" t="str">
        <f t="shared" si="118"/>
        <v/>
      </c>
      <c r="R197" s="121" t="str">
        <f t="shared" si="120"/>
        <v/>
      </c>
      <c r="S197" s="128" t="str">
        <f t="shared" si="121"/>
        <v/>
      </c>
      <c r="T197" s="128" t="str">
        <f t="shared" si="122"/>
        <v/>
      </c>
      <c r="U197" s="128" t="str">
        <f t="shared" si="123"/>
        <v/>
      </c>
      <c r="V197" s="128" t="str">
        <f t="shared" si="124"/>
        <v/>
      </c>
      <c r="W197" s="128" t="str">
        <f t="shared" si="125"/>
        <v/>
      </c>
      <c r="X197" s="128" t="str">
        <f t="shared" si="126"/>
        <v/>
      </c>
      <c r="Y197" s="128" t="str">
        <f t="shared" si="127"/>
        <v/>
      </c>
      <c r="Z197" s="128" t="str">
        <f t="shared" si="128"/>
        <v/>
      </c>
      <c r="AA197" s="128" t="str">
        <f t="shared" si="129"/>
        <v/>
      </c>
      <c r="AB197" s="128" t="str">
        <f t="shared" si="130"/>
        <v/>
      </c>
      <c r="AC197" s="128" t="str">
        <f t="shared" si="131"/>
        <v/>
      </c>
      <c r="AD197" s="128" t="str">
        <f t="shared" si="132"/>
        <v/>
      </c>
      <c r="AG197" s="133">
        <v>0.6</v>
      </c>
      <c r="AH197" s="132">
        <v>2</v>
      </c>
      <c r="AI197" s="132">
        <v>1</v>
      </c>
      <c r="AJ197" s="132"/>
      <c r="AK197" s="132"/>
      <c r="AL197" s="132"/>
      <c r="AM197" s="132"/>
      <c r="AN197" s="132"/>
      <c r="AO197" s="132"/>
      <c r="AP197" s="132"/>
      <c r="AQ197" s="132"/>
      <c r="AR197" s="134"/>
    </row>
    <row r="198" spans="9:44" ht="12" customHeight="1">
      <c r="I198" s="152" t="str">
        <f t="shared" si="133"/>
        <v>Residential Electrical and ICT equipments Hydro</v>
      </c>
      <c r="J198" s="155" t="s">
        <v>205</v>
      </c>
      <c r="K198" s="152" t="str">
        <f t="shared" si="134"/>
        <v>RES-EQHYDExt</v>
      </c>
      <c r="L198" s="110" t="str">
        <f t="shared" ref="L198:L203" si="135">IF(J198="Yes",K198,"")</f>
        <v/>
      </c>
      <c r="P198" s="131" t="str">
        <f t="shared" si="119"/>
        <v/>
      </c>
      <c r="Q198" s="123" t="str">
        <f t="shared" si="118"/>
        <v/>
      </c>
      <c r="R198" s="121" t="str">
        <f t="shared" si="120"/>
        <v/>
      </c>
      <c r="S198" s="128" t="str">
        <f t="shared" si="121"/>
        <v/>
      </c>
      <c r="T198" s="128" t="str">
        <f t="shared" si="122"/>
        <v/>
      </c>
      <c r="U198" s="128" t="str">
        <f t="shared" si="123"/>
        <v/>
      </c>
      <c r="V198" s="128" t="str">
        <f t="shared" si="124"/>
        <v/>
      </c>
      <c r="W198" s="128" t="str">
        <f t="shared" si="125"/>
        <v/>
      </c>
      <c r="X198" s="128" t="str">
        <f t="shared" si="126"/>
        <v/>
      </c>
      <c r="Y198" s="128" t="str">
        <f t="shared" si="127"/>
        <v/>
      </c>
      <c r="Z198" s="128" t="str">
        <f t="shared" si="128"/>
        <v/>
      </c>
      <c r="AA198" s="128" t="str">
        <f t="shared" si="129"/>
        <v/>
      </c>
      <c r="AB198" s="128" t="str">
        <f t="shared" si="130"/>
        <v/>
      </c>
      <c r="AC198" s="128" t="str">
        <f t="shared" si="131"/>
        <v/>
      </c>
      <c r="AD198" s="128" t="str">
        <f t="shared" si="132"/>
        <v/>
      </c>
      <c r="AG198" s="133">
        <v>0.6</v>
      </c>
      <c r="AH198" s="132">
        <v>2</v>
      </c>
      <c r="AI198" s="132">
        <v>1</v>
      </c>
      <c r="AJ198" s="132"/>
      <c r="AK198" s="132"/>
      <c r="AL198" s="132"/>
      <c r="AM198" s="132"/>
      <c r="AN198" s="132"/>
      <c r="AO198" s="132"/>
      <c r="AP198" s="132"/>
      <c r="AQ198" s="132"/>
      <c r="AR198" s="134"/>
    </row>
    <row r="199" spans="9:44" ht="12" customHeight="1">
      <c r="I199" s="152" t="str">
        <f t="shared" si="133"/>
        <v>Residential Electrical and ICT equipments Geothermal</v>
      </c>
      <c r="J199" s="155" t="s">
        <v>205</v>
      </c>
      <c r="K199" s="152" t="str">
        <f t="shared" si="134"/>
        <v>RES-EQGEOExt</v>
      </c>
      <c r="L199" s="110" t="str">
        <f t="shared" si="135"/>
        <v/>
      </c>
      <c r="P199" s="131" t="str">
        <f t="shared" si="119"/>
        <v/>
      </c>
      <c r="Q199" s="123" t="str">
        <f t="shared" si="118"/>
        <v/>
      </c>
      <c r="R199" s="121" t="str">
        <f t="shared" si="120"/>
        <v/>
      </c>
      <c r="S199" s="128" t="str">
        <f t="shared" si="121"/>
        <v/>
      </c>
      <c r="T199" s="128" t="str">
        <f t="shared" si="122"/>
        <v/>
      </c>
      <c r="U199" s="128" t="str">
        <f t="shared" si="123"/>
        <v/>
      </c>
      <c r="V199" s="128" t="str">
        <f t="shared" si="124"/>
        <v/>
      </c>
      <c r="W199" s="128" t="str">
        <f t="shared" si="125"/>
        <v/>
      </c>
      <c r="X199" s="128" t="str">
        <f t="shared" si="126"/>
        <v/>
      </c>
      <c r="Y199" s="128" t="str">
        <f t="shared" si="127"/>
        <v/>
      </c>
      <c r="Z199" s="128" t="str">
        <f t="shared" si="128"/>
        <v/>
      </c>
      <c r="AA199" s="128" t="str">
        <f t="shared" si="129"/>
        <v/>
      </c>
      <c r="AB199" s="128" t="str">
        <f t="shared" si="130"/>
        <v/>
      </c>
      <c r="AC199" s="128" t="str">
        <f t="shared" si="131"/>
        <v/>
      </c>
      <c r="AD199" s="128" t="str">
        <f t="shared" si="132"/>
        <v/>
      </c>
      <c r="AG199" s="133">
        <v>0.6</v>
      </c>
      <c r="AH199" s="132">
        <v>2</v>
      </c>
      <c r="AI199" s="132">
        <v>1</v>
      </c>
      <c r="AJ199" s="132"/>
      <c r="AK199" s="132"/>
      <c r="AL199" s="132"/>
      <c r="AM199" s="132"/>
      <c r="AN199" s="132"/>
      <c r="AO199" s="132"/>
      <c r="AP199" s="132"/>
      <c r="AQ199" s="132"/>
      <c r="AR199" s="134"/>
    </row>
    <row r="200" spans="9:44" ht="12" customHeight="1">
      <c r="I200" s="152" t="str">
        <f t="shared" si="133"/>
        <v>Residential Electrical and ICT equipments Solar</v>
      </c>
      <c r="J200" s="155" t="s">
        <v>205</v>
      </c>
      <c r="K200" s="152" t="str">
        <f t="shared" si="134"/>
        <v>RES-EQSOLExt</v>
      </c>
      <c r="L200" s="110" t="str">
        <f t="shared" si="135"/>
        <v/>
      </c>
      <c r="P200" s="131" t="str">
        <f t="shared" si="119"/>
        <v/>
      </c>
      <c r="Q200" s="123" t="str">
        <f t="shared" si="118"/>
        <v/>
      </c>
      <c r="R200" s="121" t="str">
        <f t="shared" si="120"/>
        <v/>
      </c>
      <c r="S200" s="128" t="str">
        <f t="shared" si="121"/>
        <v/>
      </c>
      <c r="T200" s="128" t="str">
        <f t="shared" si="122"/>
        <v/>
      </c>
      <c r="U200" s="128" t="str">
        <f t="shared" si="123"/>
        <v/>
      </c>
      <c r="V200" s="128" t="str">
        <f t="shared" si="124"/>
        <v/>
      </c>
      <c r="W200" s="128" t="str">
        <f t="shared" si="125"/>
        <v/>
      </c>
      <c r="X200" s="128" t="str">
        <f t="shared" si="126"/>
        <v/>
      </c>
      <c r="Y200" s="128" t="str">
        <f t="shared" si="127"/>
        <v/>
      </c>
      <c r="Z200" s="128" t="str">
        <f t="shared" si="128"/>
        <v/>
      </c>
      <c r="AA200" s="128" t="str">
        <f t="shared" si="129"/>
        <v/>
      </c>
      <c r="AB200" s="128" t="str">
        <f t="shared" si="130"/>
        <v/>
      </c>
      <c r="AC200" s="128" t="str">
        <f t="shared" si="131"/>
        <v/>
      </c>
      <c r="AD200" s="128" t="str">
        <f t="shared" si="132"/>
        <v/>
      </c>
      <c r="AG200" s="133">
        <v>0.6</v>
      </c>
      <c r="AH200" s="132">
        <v>2</v>
      </c>
      <c r="AI200" s="132">
        <v>1</v>
      </c>
      <c r="AJ200" s="132"/>
      <c r="AK200" s="132"/>
      <c r="AL200" s="132"/>
      <c r="AM200" s="132"/>
      <c r="AN200" s="132"/>
      <c r="AO200" s="132"/>
      <c r="AP200" s="132"/>
      <c r="AQ200" s="132"/>
      <c r="AR200" s="134"/>
    </row>
    <row r="201" spans="9:44" ht="12" customHeight="1">
      <c r="I201" s="152" t="str">
        <f t="shared" si="133"/>
        <v>Residential Electrical and ICT equipments Wind</v>
      </c>
      <c r="J201" s="155" t="s">
        <v>205</v>
      </c>
      <c r="K201" s="152" t="str">
        <f t="shared" si="134"/>
        <v>RES-EQWINExt</v>
      </c>
      <c r="L201" s="110" t="str">
        <f t="shared" si="135"/>
        <v/>
      </c>
      <c r="P201" s="131" t="str">
        <f t="shared" si="119"/>
        <v/>
      </c>
      <c r="Q201" s="123" t="str">
        <f t="shared" si="118"/>
        <v/>
      </c>
      <c r="R201" s="121" t="str">
        <f t="shared" si="120"/>
        <v/>
      </c>
      <c r="S201" s="128" t="str">
        <f t="shared" si="121"/>
        <v/>
      </c>
      <c r="T201" s="128" t="str">
        <f t="shared" si="122"/>
        <v/>
      </c>
      <c r="U201" s="128" t="str">
        <f t="shared" si="123"/>
        <v/>
      </c>
      <c r="V201" s="128" t="str">
        <f t="shared" si="124"/>
        <v/>
      </c>
      <c r="W201" s="128" t="str">
        <f t="shared" si="125"/>
        <v/>
      </c>
      <c r="X201" s="128" t="str">
        <f t="shared" si="126"/>
        <v/>
      </c>
      <c r="Y201" s="128" t="str">
        <f t="shared" si="127"/>
        <v/>
      </c>
      <c r="Z201" s="128" t="str">
        <f t="shared" si="128"/>
        <v/>
      </c>
      <c r="AA201" s="128" t="str">
        <f t="shared" si="129"/>
        <v/>
      </c>
      <c r="AB201" s="128" t="str">
        <f t="shared" si="130"/>
        <v/>
      </c>
      <c r="AC201" s="128" t="str">
        <f t="shared" si="131"/>
        <v/>
      </c>
      <c r="AD201" s="128" t="str">
        <f t="shared" si="132"/>
        <v/>
      </c>
      <c r="AG201" s="133">
        <v>0.6</v>
      </c>
      <c r="AH201" s="132">
        <v>2</v>
      </c>
      <c r="AI201" s="132">
        <v>1</v>
      </c>
      <c r="AJ201" s="132"/>
      <c r="AK201" s="132"/>
      <c r="AL201" s="132"/>
      <c r="AM201" s="132"/>
      <c r="AN201" s="132"/>
      <c r="AO201" s="132"/>
      <c r="AP201" s="132"/>
      <c r="AQ201" s="132"/>
      <c r="AR201" s="134"/>
    </row>
    <row r="202" spans="9:44" ht="12" customHeight="1">
      <c r="I202" s="152" t="str">
        <f t="shared" si="133"/>
        <v>Residential Electrical and ICT equipments Bio Liquids</v>
      </c>
      <c r="J202" s="155" t="s">
        <v>205</v>
      </c>
      <c r="K202" s="152" t="str">
        <f t="shared" si="134"/>
        <v>RES-EQBILExt</v>
      </c>
      <c r="L202" s="110" t="str">
        <f t="shared" si="135"/>
        <v/>
      </c>
      <c r="P202" s="131" t="str">
        <f t="shared" si="119"/>
        <v/>
      </c>
      <c r="Q202" s="123" t="str">
        <f t="shared" si="118"/>
        <v/>
      </c>
      <c r="R202" s="121" t="str">
        <f t="shared" si="120"/>
        <v/>
      </c>
      <c r="S202" s="128" t="str">
        <f t="shared" si="121"/>
        <v/>
      </c>
      <c r="T202" s="128" t="str">
        <f t="shared" si="122"/>
        <v/>
      </c>
      <c r="U202" s="128" t="str">
        <f t="shared" si="123"/>
        <v/>
      </c>
      <c r="V202" s="128" t="str">
        <f t="shared" si="124"/>
        <v/>
      </c>
      <c r="W202" s="128" t="str">
        <f t="shared" si="125"/>
        <v/>
      </c>
      <c r="X202" s="128" t="str">
        <f t="shared" si="126"/>
        <v/>
      </c>
      <c r="Y202" s="128" t="str">
        <f t="shared" si="127"/>
        <v/>
      </c>
      <c r="Z202" s="128" t="str">
        <f t="shared" si="128"/>
        <v/>
      </c>
      <c r="AA202" s="128" t="str">
        <f t="shared" si="129"/>
        <v/>
      </c>
      <c r="AB202" s="128" t="str">
        <f t="shared" si="130"/>
        <v/>
      </c>
      <c r="AC202" s="128" t="str">
        <f t="shared" si="131"/>
        <v/>
      </c>
      <c r="AD202" s="128" t="str">
        <f t="shared" si="132"/>
        <v/>
      </c>
      <c r="AG202" s="133">
        <v>0.6</v>
      </c>
      <c r="AH202" s="132">
        <v>2</v>
      </c>
      <c r="AI202" s="132">
        <v>1</v>
      </c>
      <c r="AJ202" s="132"/>
      <c r="AK202" s="132"/>
      <c r="AL202" s="132"/>
      <c r="AM202" s="132"/>
      <c r="AN202" s="132"/>
      <c r="AO202" s="132"/>
      <c r="AP202" s="132"/>
      <c r="AQ202" s="132"/>
      <c r="AR202" s="134"/>
    </row>
    <row r="203" spans="9:44" ht="12" customHeight="1">
      <c r="I203" s="152" t="str">
        <f t="shared" si="133"/>
        <v>Residential Electrical and ICT equipments Biogas</v>
      </c>
      <c r="J203" s="155" t="s">
        <v>205</v>
      </c>
      <c r="K203" s="152" t="str">
        <f t="shared" si="134"/>
        <v>RES-EQBIGExt</v>
      </c>
      <c r="L203" s="110" t="str">
        <f t="shared" si="135"/>
        <v/>
      </c>
      <c r="P203" s="131" t="str">
        <f t="shared" si="119"/>
        <v/>
      </c>
      <c r="Q203" s="123" t="str">
        <f t="shared" si="118"/>
        <v/>
      </c>
      <c r="R203" s="121" t="str">
        <f t="shared" si="120"/>
        <v/>
      </c>
      <c r="S203" s="128" t="str">
        <f t="shared" si="121"/>
        <v/>
      </c>
      <c r="T203" s="128" t="str">
        <f t="shared" si="122"/>
        <v/>
      </c>
      <c r="U203" s="128" t="str">
        <f t="shared" si="123"/>
        <v/>
      </c>
      <c r="V203" s="128" t="str">
        <f t="shared" si="124"/>
        <v/>
      </c>
      <c r="W203" s="128" t="str">
        <f t="shared" si="125"/>
        <v/>
      </c>
      <c r="X203" s="128" t="str">
        <f t="shared" si="126"/>
        <v/>
      </c>
      <c r="Y203" s="128" t="str">
        <f t="shared" si="127"/>
        <v/>
      </c>
      <c r="Z203" s="128" t="str">
        <f t="shared" si="128"/>
        <v/>
      </c>
      <c r="AA203" s="128" t="str">
        <f t="shared" si="129"/>
        <v/>
      </c>
      <c r="AB203" s="128" t="str">
        <f t="shared" si="130"/>
        <v/>
      </c>
      <c r="AC203" s="128" t="str">
        <f t="shared" si="131"/>
        <v/>
      </c>
      <c r="AD203" s="128" t="str">
        <f t="shared" si="132"/>
        <v/>
      </c>
      <c r="AG203" s="133">
        <v>0.6</v>
      </c>
      <c r="AH203" s="132">
        <v>2</v>
      </c>
      <c r="AI203" s="132">
        <v>1</v>
      </c>
      <c r="AJ203" s="132"/>
      <c r="AK203" s="132"/>
      <c r="AL203" s="132"/>
      <c r="AM203" s="132"/>
      <c r="AN203" s="132"/>
      <c r="AO203" s="132"/>
      <c r="AP203" s="132"/>
      <c r="AQ203" s="132"/>
      <c r="AR203" s="134"/>
    </row>
    <row r="204" spans="9:44" ht="12" customHeight="1">
      <c r="I204" s="152" t="str">
        <f t="shared" si="133"/>
        <v>Residential Electrical and ICT equipments Wood</v>
      </c>
      <c r="J204" s="155" t="s">
        <v>205</v>
      </c>
      <c r="K204" s="152" t="str">
        <f t="shared" si="134"/>
        <v>RES-EQWODExt</v>
      </c>
      <c r="L204" s="110" t="str">
        <f t="shared" ref="L204:L209" si="136">IF(J204="Yes",K204,"")</f>
        <v/>
      </c>
      <c r="P204" s="131" t="str">
        <f t="shared" si="119"/>
        <v/>
      </c>
      <c r="Q204" s="123" t="str">
        <f t="shared" si="118"/>
        <v/>
      </c>
      <c r="R204" s="121" t="str">
        <f t="shared" si="120"/>
        <v/>
      </c>
      <c r="S204" s="128" t="str">
        <f t="shared" si="121"/>
        <v/>
      </c>
      <c r="T204" s="128" t="str">
        <f t="shared" si="122"/>
        <v/>
      </c>
      <c r="U204" s="128" t="str">
        <f t="shared" si="123"/>
        <v/>
      </c>
      <c r="V204" s="128" t="str">
        <f t="shared" si="124"/>
        <v/>
      </c>
      <c r="W204" s="128" t="str">
        <f t="shared" si="125"/>
        <v/>
      </c>
      <c r="X204" s="128" t="str">
        <f t="shared" si="126"/>
        <v/>
      </c>
      <c r="Y204" s="128" t="str">
        <f t="shared" si="127"/>
        <v/>
      </c>
      <c r="Z204" s="128" t="str">
        <f t="shared" si="128"/>
        <v/>
      </c>
      <c r="AA204" s="128" t="str">
        <f t="shared" si="129"/>
        <v/>
      </c>
      <c r="AB204" s="128" t="str">
        <f t="shared" si="130"/>
        <v/>
      </c>
      <c r="AC204" s="128" t="str">
        <f t="shared" si="131"/>
        <v/>
      </c>
      <c r="AD204" s="128" t="str">
        <f t="shared" si="132"/>
        <v/>
      </c>
      <c r="AG204" s="133">
        <v>0.6</v>
      </c>
      <c r="AH204" s="132">
        <v>2</v>
      </c>
      <c r="AI204" s="132">
        <v>1</v>
      </c>
      <c r="AJ204" s="132"/>
      <c r="AK204" s="132"/>
      <c r="AL204" s="132"/>
      <c r="AM204" s="132"/>
      <c r="AN204" s="132"/>
      <c r="AO204" s="132"/>
      <c r="AP204" s="132"/>
      <c r="AQ204" s="132"/>
      <c r="AR204" s="134"/>
    </row>
    <row r="205" spans="9:44" ht="12" customHeight="1">
      <c r="I205" s="152" t="str">
        <f t="shared" si="133"/>
        <v>Residential Electrical and ICT equipments Tidal</v>
      </c>
      <c r="J205" s="155" t="s">
        <v>205</v>
      </c>
      <c r="K205" s="152" t="str">
        <f t="shared" si="134"/>
        <v>RES-EQTIDExt</v>
      </c>
      <c r="L205" s="110" t="str">
        <f t="shared" si="136"/>
        <v/>
      </c>
      <c r="P205" s="131" t="str">
        <f t="shared" si="119"/>
        <v/>
      </c>
      <c r="Q205" s="123" t="str">
        <f t="shared" si="118"/>
        <v/>
      </c>
      <c r="R205" s="121" t="str">
        <f t="shared" si="120"/>
        <v/>
      </c>
      <c r="S205" s="128" t="str">
        <f t="shared" si="121"/>
        <v/>
      </c>
      <c r="T205" s="128" t="str">
        <f t="shared" si="122"/>
        <v/>
      </c>
      <c r="U205" s="128" t="str">
        <f t="shared" si="123"/>
        <v/>
      </c>
      <c r="V205" s="128" t="str">
        <f t="shared" si="124"/>
        <v/>
      </c>
      <c r="W205" s="128" t="str">
        <f t="shared" si="125"/>
        <v/>
      </c>
      <c r="X205" s="128" t="str">
        <f t="shared" si="126"/>
        <v/>
      </c>
      <c r="Y205" s="128" t="str">
        <f t="shared" si="127"/>
        <v/>
      </c>
      <c r="Z205" s="128" t="str">
        <f t="shared" si="128"/>
        <v/>
      </c>
      <c r="AA205" s="128" t="str">
        <f t="shared" si="129"/>
        <v/>
      </c>
      <c r="AB205" s="128" t="str">
        <f t="shared" si="130"/>
        <v/>
      </c>
      <c r="AC205" s="128" t="str">
        <f t="shared" si="131"/>
        <v/>
      </c>
      <c r="AD205" s="128" t="str">
        <f t="shared" si="132"/>
        <v/>
      </c>
      <c r="AG205" s="133">
        <v>0.6</v>
      </c>
      <c r="AH205" s="132">
        <v>2</v>
      </c>
      <c r="AI205" s="132">
        <v>1</v>
      </c>
      <c r="AJ205" s="132"/>
      <c r="AK205" s="132"/>
      <c r="AL205" s="132"/>
      <c r="AM205" s="132"/>
      <c r="AN205" s="132"/>
      <c r="AO205" s="132"/>
      <c r="AP205" s="132"/>
      <c r="AQ205" s="132"/>
      <c r="AR205" s="134"/>
    </row>
    <row r="206" spans="9:44" ht="12" customHeight="1">
      <c r="I206" s="152" t="str">
        <f t="shared" si="133"/>
        <v>Residential Electrical and ICT equipments Electricity</v>
      </c>
      <c r="J206" s="164" t="s">
        <v>206</v>
      </c>
      <c r="K206" s="153" t="str">
        <f t="shared" si="134"/>
        <v>RES-EQELCExt</v>
      </c>
      <c r="L206" s="110" t="str">
        <f t="shared" si="136"/>
        <v>RES-EQELCExt</v>
      </c>
      <c r="P206" s="131" t="str">
        <f t="shared" si="119"/>
        <v>RES-EQELCExt</v>
      </c>
      <c r="Q206" s="123" t="str">
        <f t="shared" si="118"/>
        <v>RES-ELC</v>
      </c>
      <c r="R206" s="121" t="str">
        <f t="shared" si="120"/>
        <v>RES-EQ</v>
      </c>
      <c r="S206" s="128">
        <f t="shared" si="121"/>
        <v>0.6</v>
      </c>
      <c r="T206" s="128">
        <f t="shared" si="122"/>
        <v>2</v>
      </c>
      <c r="U206" s="128">
        <f t="shared" si="123"/>
        <v>1</v>
      </c>
      <c r="V206" s="128">
        <f t="shared" si="124"/>
        <v>0</v>
      </c>
      <c r="W206" s="128">
        <f t="shared" si="125"/>
        <v>0</v>
      </c>
      <c r="X206" s="128">
        <f t="shared" si="126"/>
        <v>0</v>
      </c>
      <c r="Y206" s="128">
        <f t="shared" si="127"/>
        <v>0</v>
      </c>
      <c r="Z206" s="128">
        <f t="shared" si="128"/>
        <v>0</v>
      </c>
      <c r="AA206" s="128">
        <f t="shared" si="129"/>
        <v>0</v>
      </c>
      <c r="AB206" s="128">
        <f t="shared" si="130"/>
        <v>0</v>
      </c>
      <c r="AC206" s="128">
        <f t="shared" si="131"/>
        <v>0</v>
      </c>
      <c r="AD206" s="128">
        <f t="shared" si="132"/>
        <v>0</v>
      </c>
      <c r="AG206" s="133">
        <v>0.6</v>
      </c>
      <c r="AH206" s="132">
        <v>2</v>
      </c>
      <c r="AI206" s="132">
        <v>1</v>
      </c>
      <c r="AJ206" s="132"/>
      <c r="AK206" s="132"/>
      <c r="AL206" s="132"/>
      <c r="AM206" s="132"/>
      <c r="AN206" s="132"/>
      <c r="AO206" s="132"/>
      <c r="AP206" s="132"/>
      <c r="AQ206" s="132"/>
      <c r="AR206" s="134"/>
    </row>
    <row r="207" spans="9:44" ht="12" customHeight="1">
      <c r="I207" s="151" t="str">
        <f>$C$129&amp;" "&amp;$E$11&amp;" "&amp;RIGHT(G129,LEN(G129)-FIND(" ",G129))</f>
        <v>Residential Mechanical drive Coal</v>
      </c>
      <c r="J207" s="155" t="s">
        <v>206</v>
      </c>
      <c r="K207" s="151" t="str">
        <f>$D$129&amp;$F$135&amp;RIGHT(H129,3)&amp;$B$129</f>
        <v>RES-WSCOAExt</v>
      </c>
      <c r="L207" s="110" t="str">
        <f t="shared" si="136"/>
        <v>RES-WSCOAExt</v>
      </c>
      <c r="P207" s="131" t="str">
        <f t="shared" si="119"/>
        <v>RES-WSCOAExt</v>
      </c>
      <c r="Q207" s="123" t="str">
        <f t="shared" si="118"/>
        <v>RES-COA</v>
      </c>
      <c r="R207" s="121" t="str">
        <f t="shared" si="120"/>
        <v>RES-WS</v>
      </c>
      <c r="S207" s="128">
        <f t="shared" si="121"/>
        <v>0.6</v>
      </c>
      <c r="T207" s="128">
        <f t="shared" si="122"/>
        <v>2</v>
      </c>
      <c r="U207" s="128">
        <f t="shared" si="123"/>
        <v>1</v>
      </c>
      <c r="V207" s="128">
        <f t="shared" si="124"/>
        <v>0</v>
      </c>
      <c r="W207" s="128">
        <f t="shared" si="125"/>
        <v>0</v>
      </c>
      <c r="X207" s="128">
        <f t="shared" si="126"/>
        <v>0</v>
      </c>
      <c r="Y207" s="128">
        <f t="shared" si="127"/>
        <v>0</v>
      </c>
      <c r="Z207" s="128">
        <f t="shared" si="128"/>
        <v>0</v>
      </c>
      <c r="AA207" s="128">
        <f t="shared" si="129"/>
        <v>0</v>
      </c>
      <c r="AB207" s="128">
        <f t="shared" si="130"/>
        <v>0</v>
      </c>
      <c r="AC207" s="128">
        <f t="shared" si="131"/>
        <v>0</v>
      </c>
      <c r="AD207" s="128">
        <f t="shared" si="132"/>
        <v>0</v>
      </c>
      <c r="AG207" s="133">
        <v>0.6</v>
      </c>
      <c r="AH207" s="132">
        <v>2</v>
      </c>
      <c r="AI207" s="132">
        <v>1</v>
      </c>
      <c r="AJ207" s="132"/>
      <c r="AK207" s="132"/>
      <c r="AL207" s="132"/>
      <c r="AM207" s="132"/>
      <c r="AN207" s="132"/>
      <c r="AO207" s="132"/>
      <c r="AP207" s="132"/>
      <c r="AQ207" s="132"/>
      <c r="AR207" s="134"/>
    </row>
    <row r="208" spans="9:44" ht="12" customHeight="1">
      <c r="I208" s="152" t="str">
        <f t="shared" ref="I208:I219" si="137">$C$129&amp;" "&amp;$E$11&amp;" "&amp;RIGHT(G130,LEN(G130)-FIND(" ",G130))</f>
        <v>Residential Mechanical drive Lignite</v>
      </c>
      <c r="J208" s="155" t="s">
        <v>206</v>
      </c>
      <c r="K208" s="152" t="str">
        <f t="shared" ref="K208:K219" si="138">$D$129&amp;$F$135&amp;RIGHT(H130,3)&amp;$B$129</f>
        <v>RES-WSCOLExt</v>
      </c>
      <c r="L208" s="110" t="str">
        <f t="shared" si="136"/>
        <v>RES-WSCOLExt</v>
      </c>
      <c r="P208" s="131" t="str">
        <f t="shared" si="119"/>
        <v>RES-WSCOLExt</v>
      </c>
      <c r="Q208" s="123" t="str">
        <f t="shared" si="118"/>
        <v>RES-COL</v>
      </c>
      <c r="R208" s="121" t="str">
        <f t="shared" si="120"/>
        <v>RES-WS</v>
      </c>
      <c r="S208" s="128">
        <f t="shared" si="121"/>
        <v>0.6</v>
      </c>
      <c r="T208" s="128">
        <f t="shared" si="122"/>
        <v>2</v>
      </c>
      <c r="U208" s="128">
        <f t="shared" si="123"/>
        <v>1</v>
      </c>
      <c r="V208" s="128">
        <f t="shared" si="124"/>
        <v>0</v>
      </c>
      <c r="W208" s="128">
        <f t="shared" si="125"/>
        <v>0</v>
      </c>
      <c r="X208" s="128">
        <f t="shared" si="126"/>
        <v>0</v>
      </c>
      <c r="Y208" s="128">
        <f t="shared" si="127"/>
        <v>0</v>
      </c>
      <c r="Z208" s="128">
        <f t="shared" si="128"/>
        <v>0</v>
      </c>
      <c r="AA208" s="128">
        <f t="shared" si="129"/>
        <v>0</v>
      </c>
      <c r="AB208" s="128">
        <f t="shared" si="130"/>
        <v>0</v>
      </c>
      <c r="AC208" s="128">
        <f t="shared" si="131"/>
        <v>0</v>
      </c>
      <c r="AD208" s="128">
        <f t="shared" si="132"/>
        <v>0</v>
      </c>
      <c r="AG208" s="133">
        <v>0.6</v>
      </c>
      <c r="AH208" s="132">
        <v>2</v>
      </c>
      <c r="AI208" s="132">
        <v>1</v>
      </c>
      <c r="AJ208" s="132"/>
      <c r="AK208" s="132"/>
      <c r="AL208" s="132"/>
      <c r="AM208" s="132"/>
      <c r="AN208" s="132"/>
      <c r="AO208" s="132"/>
      <c r="AP208" s="132"/>
      <c r="AQ208" s="132"/>
      <c r="AR208" s="134"/>
    </row>
    <row r="209" spans="9:44" ht="12" customHeight="1">
      <c r="I209" s="152" t="str">
        <f t="shared" si="137"/>
        <v>Residential Mechanical drive Crude oil</v>
      </c>
      <c r="J209" s="155" t="s">
        <v>205</v>
      </c>
      <c r="K209" s="152" t="str">
        <f t="shared" si="138"/>
        <v>RES-WSOILExt</v>
      </c>
      <c r="L209" s="110" t="str">
        <f t="shared" si="136"/>
        <v/>
      </c>
      <c r="P209" s="131" t="str">
        <f t="shared" si="119"/>
        <v/>
      </c>
      <c r="Q209" s="123" t="str">
        <f t="shared" si="118"/>
        <v/>
      </c>
      <c r="R209" s="121" t="str">
        <f t="shared" si="120"/>
        <v/>
      </c>
      <c r="S209" s="128" t="str">
        <f t="shared" si="121"/>
        <v/>
      </c>
      <c r="T209" s="128" t="str">
        <f t="shared" si="122"/>
        <v/>
      </c>
      <c r="U209" s="128" t="str">
        <f t="shared" si="123"/>
        <v/>
      </c>
      <c r="V209" s="128" t="str">
        <f t="shared" si="124"/>
        <v/>
      </c>
      <c r="W209" s="128" t="str">
        <f t="shared" si="125"/>
        <v/>
      </c>
      <c r="X209" s="128" t="str">
        <f t="shared" si="126"/>
        <v/>
      </c>
      <c r="Y209" s="128" t="str">
        <f t="shared" si="127"/>
        <v/>
      </c>
      <c r="Z209" s="128" t="str">
        <f t="shared" si="128"/>
        <v/>
      </c>
      <c r="AA209" s="128" t="str">
        <f t="shared" si="129"/>
        <v/>
      </c>
      <c r="AB209" s="128" t="str">
        <f t="shared" si="130"/>
        <v/>
      </c>
      <c r="AC209" s="128" t="str">
        <f t="shared" si="131"/>
        <v/>
      </c>
      <c r="AD209" s="128" t="str">
        <f t="shared" si="132"/>
        <v/>
      </c>
      <c r="AG209" s="133">
        <v>0.6</v>
      </c>
      <c r="AH209" s="132">
        <v>2</v>
      </c>
      <c r="AI209" s="132">
        <v>1</v>
      </c>
      <c r="AJ209" s="132"/>
      <c r="AK209" s="132"/>
      <c r="AL209" s="132"/>
      <c r="AM209" s="132"/>
      <c r="AN209" s="132"/>
      <c r="AO209" s="132"/>
      <c r="AP209" s="132"/>
      <c r="AQ209" s="132"/>
      <c r="AR209" s="134"/>
    </row>
    <row r="210" spans="9:44" ht="12" customHeight="1">
      <c r="I210" s="152" t="str">
        <f t="shared" si="137"/>
        <v>Residential Mechanical drive Natural Gas</v>
      </c>
      <c r="J210" s="155" t="s">
        <v>206</v>
      </c>
      <c r="K210" s="152" t="str">
        <f t="shared" si="138"/>
        <v>RES-WSNGAExt</v>
      </c>
      <c r="L210" s="110" t="str">
        <f>IF(J210="Yes",K210,"")</f>
        <v>RES-WSNGAExt</v>
      </c>
      <c r="P210" s="131" t="str">
        <f t="shared" si="119"/>
        <v>RES-WSNGAExt</v>
      </c>
      <c r="Q210" s="123" t="str">
        <f t="shared" si="118"/>
        <v>RES-NGA</v>
      </c>
      <c r="R210" s="121" t="str">
        <f t="shared" si="120"/>
        <v>RES-WS</v>
      </c>
      <c r="S210" s="128">
        <f t="shared" si="121"/>
        <v>0.6</v>
      </c>
      <c r="T210" s="128">
        <f t="shared" si="122"/>
        <v>2</v>
      </c>
      <c r="U210" s="128">
        <f t="shared" si="123"/>
        <v>1</v>
      </c>
      <c r="V210" s="128">
        <f t="shared" si="124"/>
        <v>0</v>
      </c>
      <c r="W210" s="128">
        <f t="shared" si="125"/>
        <v>0</v>
      </c>
      <c r="X210" s="128">
        <f t="shared" si="126"/>
        <v>0</v>
      </c>
      <c r="Y210" s="128">
        <f t="shared" si="127"/>
        <v>0</v>
      </c>
      <c r="Z210" s="128">
        <f t="shared" si="128"/>
        <v>0</v>
      </c>
      <c r="AA210" s="128">
        <f t="shared" si="129"/>
        <v>0</v>
      </c>
      <c r="AB210" s="128">
        <f t="shared" si="130"/>
        <v>0</v>
      </c>
      <c r="AC210" s="128">
        <f t="shared" si="131"/>
        <v>0</v>
      </c>
      <c r="AD210" s="128">
        <f t="shared" si="132"/>
        <v>0</v>
      </c>
      <c r="AG210" s="133">
        <v>0.6</v>
      </c>
      <c r="AH210" s="132">
        <v>2</v>
      </c>
      <c r="AI210" s="132">
        <v>1</v>
      </c>
      <c r="AJ210" s="132"/>
      <c r="AK210" s="132"/>
      <c r="AL210" s="132"/>
      <c r="AM210" s="132"/>
      <c r="AN210" s="132"/>
      <c r="AO210" s="132"/>
      <c r="AP210" s="132"/>
      <c r="AQ210" s="132"/>
      <c r="AR210" s="134"/>
    </row>
    <row r="211" spans="9:44" ht="12" customHeight="1">
      <c r="I211" s="152" t="str">
        <f t="shared" si="137"/>
        <v>Residential Mechanical drive Hydro</v>
      </c>
      <c r="J211" s="155" t="s">
        <v>206</v>
      </c>
      <c r="K211" s="152" t="str">
        <f t="shared" si="138"/>
        <v>RES-WSHYDExt</v>
      </c>
      <c r="L211" s="110" t="str">
        <f>IF(J211="Yes",K211,"")</f>
        <v>RES-WSHYDExt</v>
      </c>
      <c r="P211" s="131" t="str">
        <f t="shared" si="119"/>
        <v>RES-WSHYDExt</v>
      </c>
      <c r="Q211" s="123" t="str">
        <f t="shared" si="118"/>
        <v>RES-HYD</v>
      </c>
      <c r="R211" s="121" t="str">
        <f t="shared" si="120"/>
        <v>RES-WS</v>
      </c>
      <c r="S211" s="128">
        <f t="shared" si="121"/>
        <v>0.6</v>
      </c>
      <c r="T211" s="128">
        <f t="shared" si="122"/>
        <v>2</v>
      </c>
      <c r="U211" s="128">
        <f t="shared" si="123"/>
        <v>1</v>
      </c>
      <c r="V211" s="128">
        <f t="shared" si="124"/>
        <v>0</v>
      </c>
      <c r="W211" s="128">
        <f t="shared" si="125"/>
        <v>0</v>
      </c>
      <c r="X211" s="128">
        <f t="shared" si="126"/>
        <v>0</v>
      </c>
      <c r="Y211" s="128">
        <f t="shared" si="127"/>
        <v>0</v>
      </c>
      <c r="Z211" s="128">
        <f t="shared" si="128"/>
        <v>0</v>
      </c>
      <c r="AA211" s="128">
        <f t="shared" si="129"/>
        <v>0</v>
      </c>
      <c r="AB211" s="128">
        <f t="shared" si="130"/>
        <v>0</v>
      </c>
      <c r="AC211" s="128">
        <f t="shared" si="131"/>
        <v>0</v>
      </c>
      <c r="AD211" s="128">
        <f t="shared" si="132"/>
        <v>0</v>
      </c>
      <c r="AG211" s="133">
        <v>0.6</v>
      </c>
      <c r="AH211" s="132">
        <v>2</v>
      </c>
      <c r="AI211" s="132">
        <v>1</v>
      </c>
      <c r="AJ211" s="132"/>
      <c r="AK211" s="132"/>
      <c r="AL211" s="132"/>
      <c r="AM211" s="132"/>
      <c r="AN211" s="132"/>
      <c r="AO211" s="132"/>
      <c r="AP211" s="132"/>
      <c r="AQ211" s="132"/>
      <c r="AR211" s="134"/>
    </row>
    <row r="212" spans="9:44" ht="12" customHeight="1">
      <c r="I212" s="152" t="str">
        <f t="shared" si="137"/>
        <v>Residential Mechanical drive Geothermal</v>
      </c>
      <c r="J212" s="155" t="s">
        <v>206</v>
      </c>
      <c r="K212" s="152" t="str">
        <f t="shared" si="138"/>
        <v>RES-WSGEOExt</v>
      </c>
      <c r="L212" s="110" t="str">
        <f>IF(J212="Yes",K212,"")</f>
        <v>RES-WSGEOExt</v>
      </c>
      <c r="P212" s="131" t="str">
        <f t="shared" si="119"/>
        <v>RES-WSGEOExt</v>
      </c>
      <c r="Q212" s="123" t="str">
        <f t="shared" si="118"/>
        <v>RES-GEO</v>
      </c>
      <c r="R212" s="121" t="str">
        <f t="shared" si="120"/>
        <v>RES-WS</v>
      </c>
      <c r="S212" s="128">
        <f t="shared" si="121"/>
        <v>0.6</v>
      </c>
      <c r="T212" s="128">
        <f t="shared" si="122"/>
        <v>2</v>
      </c>
      <c r="U212" s="128">
        <f t="shared" si="123"/>
        <v>1</v>
      </c>
      <c r="V212" s="128">
        <f t="shared" si="124"/>
        <v>0</v>
      </c>
      <c r="W212" s="128">
        <f t="shared" si="125"/>
        <v>0</v>
      </c>
      <c r="X212" s="128">
        <f t="shared" si="126"/>
        <v>0</v>
      </c>
      <c r="Y212" s="128">
        <f t="shared" si="127"/>
        <v>0</v>
      </c>
      <c r="Z212" s="128">
        <f t="shared" si="128"/>
        <v>0</v>
      </c>
      <c r="AA212" s="128">
        <f t="shared" si="129"/>
        <v>0</v>
      </c>
      <c r="AB212" s="128">
        <f t="shared" si="130"/>
        <v>0</v>
      </c>
      <c r="AC212" s="128">
        <f t="shared" si="131"/>
        <v>0</v>
      </c>
      <c r="AD212" s="128">
        <f t="shared" si="132"/>
        <v>0</v>
      </c>
      <c r="AG212" s="133">
        <v>0.6</v>
      </c>
      <c r="AH212" s="132">
        <v>2</v>
      </c>
      <c r="AI212" s="132">
        <v>1</v>
      </c>
      <c r="AJ212" s="132"/>
      <c r="AK212" s="132"/>
      <c r="AL212" s="132"/>
      <c r="AM212" s="132"/>
      <c r="AN212" s="132"/>
      <c r="AO212" s="132"/>
      <c r="AP212" s="132"/>
      <c r="AQ212" s="132"/>
      <c r="AR212" s="134"/>
    </row>
    <row r="213" spans="9:44" ht="12" customHeight="1">
      <c r="I213" s="152" t="str">
        <f t="shared" si="137"/>
        <v>Residential Mechanical drive Solar</v>
      </c>
      <c r="J213" s="155" t="s">
        <v>205</v>
      </c>
      <c r="K213" s="152" t="str">
        <f t="shared" si="138"/>
        <v>RES-WSSOLExt</v>
      </c>
      <c r="L213" s="110" t="str">
        <f>IF(J213="Yes",K213,"")</f>
        <v/>
      </c>
      <c r="P213" s="131" t="str">
        <f t="shared" si="119"/>
        <v/>
      </c>
      <c r="Q213" s="123" t="str">
        <f t="shared" si="118"/>
        <v/>
      </c>
      <c r="R213" s="121" t="str">
        <f t="shared" si="120"/>
        <v/>
      </c>
      <c r="S213" s="128" t="str">
        <f t="shared" si="121"/>
        <v/>
      </c>
      <c r="T213" s="128" t="str">
        <f t="shared" si="122"/>
        <v/>
      </c>
      <c r="U213" s="128" t="str">
        <f t="shared" si="123"/>
        <v/>
      </c>
      <c r="V213" s="128" t="str">
        <f t="shared" si="124"/>
        <v/>
      </c>
      <c r="W213" s="128" t="str">
        <f t="shared" si="125"/>
        <v/>
      </c>
      <c r="X213" s="128" t="str">
        <f t="shared" si="126"/>
        <v/>
      </c>
      <c r="Y213" s="128" t="str">
        <f t="shared" si="127"/>
        <v/>
      </c>
      <c r="Z213" s="128" t="str">
        <f t="shared" si="128"/>
        <v/>
      </c>
      <c r="AA213" s="128" t="str">
        <f t="shared" si="129"/>
        <v/>
      </c>
      <c r="AB213" s="128" t="str">
        <f t="shared" si="130"/>
        <v/>
      </c>
      <c r="AC213" s="128" t="str">
        <f t="shared" si="131"/>
        <v/>
      </c>
      <c r="AD213" s="128" t="str">
        <f t="shared" si="132"/>
        <v/>
      </c>
      <c r="AG213" s="133">
        <v>0.6</v>
      </c>
      <c r="AH213" s="132">
        <v>2</v>
      </c>
      <c r="AI213" s="132">
        <v>1</v>
      </c>
      <c r="AJ213" s="132"/>
      <c r="AK213" s="132"/>
      <c r="AL213" s="132"/>
      <c r="AM213" s="132"/>
      <c r="AN213" s="132"/>
      <c r="AO213" s="132"/>
      <c r="AP213" s="132"/>
      <c r="AQ213" s="132"/>
      <c r="AR213" s="134"/>
    </row>
    <row r="214" spans="9:44" ht="12" customHeight="1">
      <c r="I214" s="152" t="str">
        <f t="shared" si="137"/>
        <v>Residential Mechanical drive Wind</v>
      </c>
      <c r="J214" s="155" t="s">
        <v>205</v>
      </c>
      <c r="K214" s="152" t="str">
        <f t="shared" si="138"/>
        <v>RES-WSWINExt</v>
      </c>
      <c r="L214" s="110" t="str">
        <f>IF(J214="Yes",K214,"")</f>
        <v/>
      </c>
      <c r="P214" s="131" t="str">
        <f t="shared" si="119"/>
        <v/>
      </c>
      <c r="Q214" s="123" t="str">
        <f t="shared" si="118"/>
        <v/>
      </c>
      <c r="R214" s="121" t="str">
        <f t="shared" si="120"/>
        <v/>
      </c>
      <c r="S214" s="128" t="str">
        <f t="shared" si="121"/>
        <v/>
      </c>
      <c r="T214" s="128" t="str">
        <f t="shared" si="122"/>
        <v/>
      </c>
      <c r="U214" s="128" t="str">
        <f t="shared" si="123"/>
        <v/>
      </c>
      <c r="V214" s="128" t="str">
        <f t="shared" si="124"/>
        <v/>
      </c>
      <c r="W214" s="128" t="str">
        <f t="shared" si="125"/>
        <v/>
      </c>
      <c r="X214" s="128" t="str">
        <f t="shared" si="126"/>
        <v/>
      </c>
      <c r="Y214" s="128" t="str">
        <f t="shared" si="127"/>
        <v/>
      </c>
      <c r="Z214" s="128" t="str">
        <f t="shared" si="128"/>
        <v/>
      </c>
      <c r="AA214" s="128" t="str">
        <f t="shared" si="129"/>
        <v/>
      </c>
      <c r="AB214" s="128" t="str">
        <f t="shared" si="130"/>
        <v/>
      </c>
      <c r="AC214" s="128" t="str">
        <f t="shared" si="131"/>
        <v/>
      </c>
      <c r="AD214" s="128" t="str">
        <f t="shared" si="132"/>
        <v/>
      </c>
      <c r="AG214" s="133">
        <v>0.6</v>
      </c>
      <c r="AH214" s="132">
        <v>2</v>
      </c>
      <c r="AI214" s="132">
        <v>1</v>
      </c>
      <c r="AJ214" s="132"/>
      <c r="AK214" s="132"/>
      <c r="AL214" s="132"/>
      <c r="AM214" s="132"/>
      <c r="AN214" s="132"/>
      <c r="AO214" s="132"/>
      <c r="AP214" s="132"/>
      <c r="AQ214" s="132"/>
      <c r="AR214" s="134"/>
    </row>
    <row r="215" spans="9:44" ht="12" customHeight="1">
      <c r="I215" s="152" t="str">
        <f t="shared" si="137"/>
        <v>Residential Mechanical drive Bio Liquids</v>
      </c>
      <c r="J215" s="155" t="s">
        <v>205</v>
      </c>
      <c r="K215" s="152" t="str">
        <f t="shared" si="138"/>
        <v>RES-WSBILExt</v>
      </c>
      <c r="L215" s="110" t="str">
        <f t="shared" ref="L215:L218" si="139">IF(J215="Yes",K215,"")</f>
        <v/>
      </c>
      <c r="P215" s="131" t="str">
        <f t="shared" si="119"/>
        <v/>
      </c>
      <c r="Q215" s="123" t="str">
        <f t="shared" si="118"/>
        <v/>
      </c>
      <c r="R215" s="121" t="str">
        <f t="shared" si="120"/>
        <v/>
      </c>
      <c r="S215" s="128" t="str">
        <f t="shared" si="121"/>
        <v/>
      </c>
      <c r="T215" s="128" t="str">
        <f t="shared" si="122"/>
        <v/>
      </c>
      <c r="U215" s="128" t="str">
        <f t="shared" si="123"/>
        <v/>
      </c>
      <c r="V215" s="128" t="str">
        <f t="shared" si="124"/>
        <v/>
      </c>
      <c r="W215" s="128" t="str">
        <f t="shared" si="125"/>
        <v/>
      </c>
      <c r="X215" s="128" t="str">
        <f t="shared" si="126"/>
        <v/>
      </c>
      <c r="Y215" s="128" t="str">
        <f t="shared" si="127"/>
        <v/>
      </c>
      <c r="Z215" s="128" t="str">
        <f t="shared" si="128"/>
        <v/>
      </c>
      <c r="AA215" s="128" t="str">
        <f t="shared" si="129"/>
        <v/>
      </c>
      <c r="AB215" s="128" t="str">
        <f t="shared" si="130"/>
        <v/>
      </c>
      <c r="AC215" s="128" t="str">
        <f t="shared" si="131"/>
        <v/>
      </c>
      <c r="AD215" s="128" t="str">
        <f t="shared" si="132"/>
        <v/>
      </c>
      <c r="AG215" s="133">
        <v>0.6</v>
      </c>
      <c r="AH215" s="132">
        <v>2</v>
      </c>
      <c r="AI215" s="132">
        <v>1</v>
      </c>
      <c r="AJ215" s="132"/>
      <c r="AK215" s="132"/>
      <c r="AL215" s="132"/>
      <c r="AM215" s="132"/>
      <c r="AN215" s="132"/>
      <c r="AO215" s="132"/>
      <c r="AP215" s="132"/>
      <c r="AQ215" s="132"/>
      <c r="AR215" s="134"/>
    </row>
    <row r="216" spans="9:44" ht="12" customHeight="1">
      <c r="I216" s="152" t="str">
        <f t="shared" si="137"/>
        <v>Residential Mechanical drive Biogas</v>
      </c>
      <c r="J216" s="155" t="s">
        <v>205</v>
      </c>
      <c r="K216" s="152" t="str">
        <f t="shared" si="138"/>
        <v>RES-WSBIGExt</v>
      </c>
      <c r="L216" s="110" t="str">
        <f t="shared" si="139"/>
        <v/>
      </c>
      <c r="P216" s="131" t="str">
        <f t="shared" si="119"/>
        <v/>
      </c>
      <c r="Q216" s="123" t="str">
        <f t="shared" si="118"/>
        <v/>
      </c>
      <c r="R216" s="121" t="str">
        <f t="shared" si="120"/>
        <v/>
      </c>
      <c r="S216" s="128" t="str">
        <f t="shared" si="121"/>
        <v/>
      </c>
      <c r="T216" s="128" t="str">
        <f t="shared" si="122"/>
        <v/>
      </c>
      <c r="U216" s="128" t="str">
        <f t="shared" si="123"/>
        <v/>
      </c>
      <c r="V216" s="128" t="str">
        <f t="shared" si="124"/>
        <v/>
      </c>
      <c r="W216" s="128" t="str">
        <f t="shared" si="125"/>
        <v/>
      </c>
      <c r="X216" s="128" t="str">
        <f t="shared" si="126"/>
        <v/>
      </c>
      <c r="Y216" s="128" t="str">
        <f t="shared" si="127"/>
        <v/>
      </c>
      <c r="Z216" s="128" t="str">
        <f t="shared" si="128"/>
        <v/>
      </c>
      <c r="AA216" s="128" t="str">
        <f t="shared" si="129"/>
        <v/>
      </c>
      <c r="AB216" s="128" t="str">
        <f t="shared" si="130"/>
        <v/>
      </c>
      <c r="AC216" s="128" t="str">
        <f t="shared" si="131"/>
        <v/>
      </c>
      <c r="AD216" s="128" t="str">
        <f t="shared" si="132"/>
        <v/>
      </c>
      <c r="AG216" s="133">
        <v>0.6</v>
      </c>
      <c r="AH216" s="132">
        <v>2</v>
      </c>
      <c r="AI216" s="132">
        <v>1</v>
      </c>
      <c r="AJ216" s="132"/>
      <c r="AK216" s="132"/>
      <c r="AL216" s="132"/>
      <c r="AM216" s="132"/>
      <c r="AN216" s="132"/>
      <c r="AO216" s="132"/>
      <c r="AP216" s="132"/>
      <c r="AQ216" s="132"/>
      <c r="AR216" s="134"/>
    </row>
    <row r="217" spans="9:44" ht="12" customHeight="1">
      <c r="I217" s="152" t="str">
        <f t="shared" si="137"/>
        <v>Residential Mechanical drive Wood</v>
      </c>
      <c r="J217" s="155" t="s">
        <v>205</v>
      </c>
      <c r="K217" s="152" t="str">
        <f t="shared" si="138"/>
        <v>RES-WSWODExt</v>
      </c>
      <c r="L217" s="110" t="str">
        <f t="shared" si="139"/>
        <v/>
      </c>
      <c r="P217" s="131" t="str">
        <f t="shared" si="119"/>
        <v/>
      </c>
      <c r="Q217" s="123" t="str">
        <f t="shared" si="118"/>
        <v/>
      </c>
      <c r="R217" s="121" t="str">
        <f t="shared" si="120"/>
        <v/>
      </c>
      <c r="S217" s="128" t="str">
        <f t="shared" si="121"/>
        <v/>
      </c>
      <c r="T217" s="128" t="str">
        <f t="shared" si="122"/>
        <v/>
      </c>
      <c r="U217" s="128" t="str">
        <f t="shared" si="123"/>
        <v/>
      </c>
      <c r="V217" s="128" t="str">
        <f t="shared" si="124"/>
        <v/>
      </c>
      <c r="W217" s="128" t="str">
        <f t="shared" si="125"/>
        <v/>
      </c>
      <c r="X217" s="128" t="str">
        <f t="shared" si="126"/>
        <v/>
      </c>
      <c r="Y217" s="128" t="str">
        <f t="shared" si="127"/>
        <v/>
      </c>
      <c r="Z217" s="128" t="str">
        <f t="shared" si="128"/>
        <v/>
      </c>
      <c r="AA217" s="128" t="str">
        <f t="shared" si="129"/>
        <v/>
      </c>
      <c r="AB217" s="128" t="str">
        <f t="shared" si="130"/>
        <v/>
      </c>
      <c r="AC217" s="128" t="str">
        <f t="shared" si="131"/>
        <v/>
      </c>
      <c r="AD217" s="128" t="str">
        <f t="shared" si="132"/>
        <v/>
      </c>
      <c r="AG217" s="133">
        <v>0.6</v>
      </c>
      <c r="AH217" s="132">
        <v>2</v>
      </c>
      <c r="AI217" s="132">
        <v>1</v>
      </c>
      <c r="AJ217" s="132"/>
      <c r="AK217" s="132"/>
      <c r="AL217" s="132"/>
      <c r="AM217" s="132"/>
      <c r="AN217" s="132"/>
      <c r="AO217" s="132"/>
      <c r="AP217" s="132"/>
      <c r="AQ217" s="132"/>
      <c r="AR217" s="134"/>
    </row>
    <row r="218" spans="9:44" ht="12" customHeight="1">
      <c r="I218" s="152" t="str">
        <f t="shared" si="137"/>
        <v>Residential Mechanical drive Tidal</v>
      </c>
      <c r="J218" s="155" t="s">
        <v>205</v>
      </c>
      <c r="K218" s="152" t="str">
        <f t="shared" si="138"/>
        <v>RES-WSTIDExt</v>
      </c>
      <c r="L218" s="110" t="str">
        <f t="shared" si="139"/>
        <v/>
      </c>
      <c r="P218" s="131" t="str">
        <f t="shared" si="119"/>
        <v/>
      </c>
      <c r="Q218" s="123" t="str">
        <f t="shared" si="118"/>
        <v/>
      </c>
      <c r="R218" s="121" t="str">
        <f t="shared" si="120"/>
        <v/>
      </c>
      <c r="S218" s="128" t="str">
        <f t="shared" si="121"/>
        <v/>
      </c>
      <c r="T218" s="128" t="str">
        <f t="shared" si="122"/>
        <v/>
      </c>
      <c r="U218" s="128" t="str">
        <f t="shared" si="123"/>
        <v/>
      </c>
      <c r="V218" s="128" t="str">
        <f t="shared" si="124"/>
        <v/>
      </c>
      <c r="W218" s="128" t="str">
        <f t="shared" si="125"/>
        <v/>
      </c>
      <c r="X218" s="128" t="str">
        <f t="shared" si="126"/>
        <v/>
      </c>
      <c r="Y218" s="128" t="str">
        <f t="shared" si="127"/>
        <v/>
      </c>
      <c r="Z218" s="128" t="str">
        <f t="shared" si="128"/>
        <v/>
      </c>
      <c r="AA218" s="128" t="str">
        <f t="shared" si="129"/>
        <v/>
      </c>
      <c r="AB218" s="128" t="str">
        <f t="shared" si="130"/>
        <v/>
      </c>
      <c r="AC218" s="128" t="str">
        <f t="shared" si="131"/>
        <v/>
      </c>
      <c r="AD218" s="128" t="str">
        <f t="shared" si="132"/>
        <v/>
      </c>
      <c r="AG218" s="133">
        <v>0.6</v>
      </c>
      <c r="AH218" s="132">
        <v>2</v>
      </c>
      <c r="AI218" s="132">
        <v>1</v>
      </c>
      <c r="AJ218" s="132"/>
      <c r="AK218" s="132"/>
      <c r="AL218" s="132"/>
      <c r="AM218" s="132"/>
      <c r="AN218" s="132"/>
      <c r="AO218" s="132"/>
      <c r="AP218" s="132"/>
      <c r="AQ218" s="132"/>
      <c r="AR218" s="134"/>
    </row>
    <row r="219" spans="9:44" ht="12" customHeight="1">
      <c r="I219" s="152" t="str">
        <f t="shared" si="137"/>
        <v>Residential Mechanical drive Electricity</v>
      </c>
      <c r="J219" s="155" t="s">
        <v>206</v>
      </c>
      <c r="K219" s="153" t="str">
        <f t="shared" si="138"/>
        <v>RES-WSELCExt</v>
      </c>
      <c r="L219" s="110" t="str">
        <f>IF(J219="Yes",K219,"")</f>
        <v>RES-WSELCExt</v>
      </c>
      <c r="P219" s="131" t="str">
        <f t="shared" si="119"/>
        <v>RES-WSELCExt</v>
      </c>
      <c r="Q219" s="123" t="str">
        <f t="shared" si="118"/>
        <v>RES-ELC</v>
      </c>
      <c r="R219" s="121" t="str">
        <f t="shared" si="120"/>
        <v>RES-WS</v>
      </c>
      <c r="S219" s="128">
        <f t="shared" si="121"/>
        <v>0.6</v>
      </c>
      <c r="T219" s="128">
        <f t="shared" si="122"/>
        <v>2</v>
      </c>
      <c r="U219" s="128">
        <f t="shared" si="123"/>
        <v>1</v>
      </c>
      <c r="V219" s="128">
        <f t="shared" si="124"/>
        <v>0</v>
      </c>
      <c r="W219" s="128">
        <f t="shared" si="125"/>
        <v>0</v>
      </c>
      <c r="X219" s="128">
        <f t="shared" si="126"/>
        <v>0</v>
      </c>
      <c r="Y219" s="128">
        <f t="shared" si="127"/>
        <v>0</v>
      </c>
      <c r="Z219" s="128">
        <f t="shared" si="128"/>
        <v>0</v>
      </c>
      <c r="AA219" s="128">
        <f t="shared" si="129"/>
        <v>0</v>
      </c>
      <c r="AB219" s="128">
        <f t="shared" si="130"/>
        <v>0</v>
      </c>
      <c r="AC219" s="128">
        <f t="shared" si="131"/>
        <v>0</v>
      </c>
      <c r="AD219" s="128">
        <f t="shared" si="132"/>
        <v>0</v>
      </c>
      <c r="AG219" s="133">
        <v>0.6</v>
      </c>
      <c r="AH219" s="132">
        <v>2</v>
      </c>
      <c r="AI219" s="132">
        <v>1</v>
      </c>
      <c r="AJ219" s="132"/>
      <c r="AK219" s="132"/>
      <c r="AL219" s="132"/>
      <c r="AM219" s="132"/>
      <c r="AN219" s="132"/>
      <c r="AO219" s="132"/>
      <c r="AP219" s="132"/>
      <c r="AQ219" s="132"/>
      <c r="AR219" s="134"/>
    </row>
    <row r="220" spans="9:44" ht="12" customHeight="1">
      <c r="I220" s="151" t="str">
        <f>$C$129&amp;" "&amp;$E$12&amp;" "&amp;RIGHT(G129,LEN(G129)-FIND(" ",G129))</f>
        <v>Residential Internal transport and others Coal</v>
      </c>
      <c r="J220" s="154" t="s">
        <v>205</v>
      </c>
      <c r="K220" s="151" t="str">
        <f>$D$129&amp;$F$136&amp;RIGHT(H129,3)&amp;$B$129</f>
        <v>RES-OTCOAExt</v>
      </c>
      <c r="L220" s="110" t="str">
        <f t="shared" ref="L220:L244" si="140">IF(J220="Yes",K220,"")</f>
        <v/>
      </c>
      <c r="P220" s="131" t="str">
        <f t="shared" si="119"/>
        <v/>
      </c>
      <c r="Q220" s="123" t="str">
        <f t="shared" si="118"/>
        <v/>
      </c>
      <c r="R220" s="121" t="str">
        <f t="shared" si="120"/>
        <v/>
      </c>
      <c r="S220" s="128" t="str">
        <f t="shared" si="121"/>
        <v/>
      </c>
      <c r="T220" s="128" t="str">
        <f t="shared" si="122"/>
        <v/>
      </c>
      <c r="U220" s="128" t="str">
        <f t="shared" si="123"/>
        <v/>
      </c>
      <c r="V220" s="128" t="str">
        <f t="shared" si="124"/>
        <v/>
      </c>
      <c r="W220" s="128" t="str">
        <f t="shared" si="125"/>
        <v/>
      </c>
      <c r="X220" s="128" t="str">
        <f t="shared" si="126"/>
        <v/>
      </c>
      <c r="Y220" s="128" t="str">
        <f t="shared" si="127"/>
        <v/>
      </c>
      <c r="Z220" s="128" t="str">
        <f t="shared" si="128"/>
        <v/>
      </c>
      <c r="AA220" s="128" t="str">
        <f t="shared" si="129"/>
        <v/>
      </c>
      <c r="AB220" s="128" t="str">
        <f t="shared" si="130"/>
        <v/>
      </c>
      <c r="AC220" s="128" t="str">
        <f t="shared" si="131"/>
        <v/>
      </c>
      <c r="AD220" s="128" t="str">
        <f t="shared" si="132"/>
        <v/>
      </c>
      <c r="AG220" s="133">
        <v>0.6</v>
      </c>
      <c r="AH220" s="132">
        <v>2</v>
      </c>
      <c r="AI220" s="132">
        <v>1</v>
      </c>
      <c r="AJ220" s="132"/>
      <c r="AK220" s="132"/>
      <c r="AL220" s="132"/>
      <c r="AM220" s="132"/>
      <c r="AN220" s="132"/>
      <c r="AO220" s="132"/>
      <c r="AP220" s="132"/>
      <c r="AQ220" s="132"/>
      <c r="AR220" s="134"/>
    </row>
    <row r="221" spans="9:44" ht="12" customHeight="1">
      <c r="I221" s="152" t="str">
        <f t="shared" ref="I221:I232" si="141">$C$129&amp;" "&amp;$E$12&amp;" "&amp;RIGHT(G130,LEN(G130)-FIND(" ",G130))</f>
        <v>Residential Internal transport and others Lignite</v>
      </c>
      <c r="J221" s="155" t="s">
        <v>205</v>
      </c>
      <c r="K221" s="152" t="str">
        <f t="shared" ref="K221:K232" si="142">$D$129&amp;$F$136&amp;RIGHT(H130,3)&amp;$B$129</f>
        <v>RES-OTCOLExt</v>
      </c>
      <c r="L221" s="110" t="str">
        <f t="shared" si="140"/>
        <v/>
      </c>
      <c r="P221" s="131" t="str">
        <f t="shared" si="119"/>
        <v/>
      </c>
      <c r="Q221" s="123" t="str">
        <f t="shared" si="118"/>
        <v/>
      </c>
      <c r="R221" s="121" t="str">
        <f t="shared" si="120"/>
        <v/>
      </c>
      <c r="S221" s="128" t="str">
        <f t="shared" si="121"/>
        <v/>
      </c>
      <c r="T221" s="128" t="str">
        <f t="shared" si="122"/>
        <v/>
      </c>
      <c r="U221" s="128" t="str">
        <f t="shared" si="123"/>
        <v/>
      </c>
      <c r="V221" s="128" t="str">
        <f t="shared" si="124"/>
        <v/>
      </c>
      <c r="W221" s="128" t="str">
        <f t="shared" si="125"/>
        <v/>
      </c>
      <c r="X221" s="128" t="str">
        <f t="shared" si="126"/>
        <v/>
      </c>
      <c r="Y221" s="128" t="str">
        <f t="shared" si="127"/>
        <v/>
      </c>
      <c r="Z221" s="128" t="str">
        <f t="shared" si="128"/>
        <v/>
      </c>
      <c r="AA221" s="128" t="str">
        <f t="shared" si="129"/>
        <v/>
      </c>
      <c r="AB221" s="128" t="str">
        <f t="shared" si="130"/>
        <v/>
      </c>
      <c r="AC221" s="128" t="str">
        <f t="shared" si="131"/>
        <v/>
      </c>
      <c r="AD221" s="128" t="str">
        <f t="shared" si="132"/>
        <v/>
      </c>
      <c r="AG221" s="133">
        <v>0.6</v>
      </c>
      <c r="AH221" s="132">
        <v>2</v>
      </c>
      <c r="AI221" s="132">
        <v>1</v>
      </c>
      <c r="AJ221" s="132"/>
      <c r="AK221" s="132"/>
      <c r="AL221" s="132"/>
      <c r="AM221" s="132"/>
      <c r="AN221" s="132"/>
      <c r="AO221" s="132"/>
      <c r="AP221" s="132"/>
      <c r="AQ221" s="132"/>
      <c r="AR221" s="134"/>
    </row>
    <row r="222" spans="9:44" ht="12" customHeight="1">
      <c r="I222" s="152" t="str">
        <f t="shared" si="141"/>
        <v>Residential Internal transport and others Crude oil</v>
      </c>
      <c r="J222" s="155" t="s">
        <v>198</v>
      </c>
      <c r="K222" s="152" t="str">
        <f t="shared" si="142"/>
        <v>RES-OTOILExt</v>
      </c>
      <c r="L222" s="110" t="str">
        <f t="shared" si="140"/>
        <v>RES-OTOILExt</v>
      </c>
      <c r="P222" s="131" t="str">
        <f t="shared" si="119"/>
        <v>RES-OTOILExt</v>
      </c>
      <c r="Q222" s="123" t="str">
        <f t="shared" si="118"/>
        <v>RES-OIL</v>
      </c>
      <c r="R222" s="121" t="str">
        <f t="shared" si="120"/>
        <v>RES-OT</v>
      </c>
      <c r="S222" s="128">
        <f t="shared" si="121"/>
        <v>0.6</v>
      </c>
      <c r="T222" s="128">
        <f t="shared" si="122"/>
        <v>2</v>
      </c>
      <c r="U222" s="128">
        <f t="shared" si="123"/>
        <v>1</v>
      </c>
      <c r="V222" s="128">
        <f t="shared" si="124"/>
        <v>0</v>
      </c>
      <c r="W222" s="128">
        <f t="shared" si="125"/>
        <v>0</v>
      </c>
      <c r="X222" s="128">
        <f t="shared" si="126"/>
        <v>0</v>
      </c>
      <c r="Y222" s="128">
        <f t="shared" si="127"/>
        <v>0</v>
      </c>
      <c r="Z222" s="128">
        <f t="shared" si="128"/>
        <v>0</v>
      </c>
      <c r="AA222" s="128">
        <f t="shared" si="129"/>
        <v>0</v>
      </c>
      <c r="AB222" s="128">
        <f t="shared" si="130"/>
        <v>0</v>
      </c>
      <c r="AC222" s="128">
        <f t="shared" si="131"/>
        <v>0</v>
      </c>
      <c r="AD222" s="128">
        <f t="shared" si="132"/>
        <v>0</v>
      </c>
      <c r="AG222" s="133">
        <v>0.6</v>
      </c>
      <c r="AH222" s="132">
        <v>2</v>
      </c>
      <c r="AI222" s="132">
        <v>1</v>
      </c>
      <c r="AJ222" s="132"/>
      <c r="AK222" s="132"/>
      <c r="AL222" s="132"/>
      <c r="AM222" s="132"/>
      <c r="AN222" s="132"/>
      <c r="AO222" s="132"/>
      <c r="AP222" s="132"/>
      <c r="AQ222" s="132"/>
      <c r="AR222" s="134"/>
    </row>
    <row r="223" spans="9:44" ht="12" customHeight="1">
      <c r="I223" s="152" t="str">
        <f t="shared" si="141"/>
        <v>Residential Internal transport and others Natural Gas</v>
      </c>
      <c r="J223" s="155" t="s">
        <v>198</v>
      </c>
      <c r="K223" s="152" t="str">
        <f t="shared" si="142"/>
        <v>RES-OTNGAExt</v>
      </c>
      <c r="L223" s="110" t="str">
        <f t="shared" si="140"/>
        <v>RES-OTNGAExt</v>
      </c>
      <c r="P223" s="131" t="str">
        <f t="shared" si="119"/>
        <v>RES-OTNGAExt</v>
      </c>
      <c r="Q223" s="123" t="str">
        <f t="shared" si="118"/>
        <v>RES-NGA</v>
      </c>
      <c r="R223" s="121" t="str">
        <f t="shared" si="120"/>
        <v>RES-OT</v>
      </c>
      <c r="S223" s="128">
        <f t="shared" si="121"/>
        <v>0.6</v>
      </c>
      <c r="T223" s="128">
        <f t="shared" si="122"/>
        <v>2</v>
      </c>
      <c r="U223" s="128">
        <f t="shared" si="123"/>
        <v>1</v>
      </c>
      <c r="V223" s="128">
        <f t="shared" si="124"/>
        <v>0</v>
      </c>
      <c r="W223" s="128">
        <f t="shared" si="125"/>
        <v>0</v>
      </c>
      <c r="X223" s="128">
        <f t="shared" si="126"/>
        <v>0</v>
      </c>
      <c r="Y223" s="128">
        <f t="shared" si="127"/>
        <v>0</v>
      </c>
      <c r="Z223" s="128">
        <f t="shared" si="128"/>
        <v>0</v>
      </c>
      <c r="AA223" s="128">
        <f t="shared" si="129"/>
        <v>0</v>
      </c>
      <c r="AB223" s="128">
        <f t="shared" si="130"/>
        <v>0</v>
      </c>
      <c r="AC223" s="128">
        <f t="shared" si="131"/>
        <v>0</v>
      </c>
      <c r="AD223" s="128">
        <f t="shared" si="132"/>
        <v>0</v>
      </c>
      <c r="AG223" s="133">
        <v>0.6</v>
      </c>
      <c r="AH223" s="132">
        <v>2</v>
      </c>
      <c r="AI223" s="132">
        <v>1</v>
      </c>
      <c r="AJ223" s="132"/>
      <c r="AK223" s="132"/>
      <c r="AL223" s="132"/>
      <c r="AM223" s="132"/>
      <c r="AN223" s="132"/>
      <c r="AO223" s="132"/>
      <c r="AP223" s="132"/>
      <c r="AQ223" s="132"/>
      <c r="AR223" s="134"/>
    </row>
    <row r="224" spans="9:44" ht="12" customHeight="1">
      <c r="I224" s="152" t="str">
        <f t="shared" si="141"/>
        <v>Residential Internal transport and others Hydro</v>
      </c>
      <c r="J224" s="155" t="s">
        <v>205</v>
      </c>
      <c r="K224" s="152" t="str">
        <f t="shared" si="142"/>
        <v>RES-OTHYDExt</v>
      </c>
      <c r="L224" s="110" t="str">
        <f>IF(J224="Yes",K224,"")</f>
        <v/>
      </c>
      <c r="P224" s="131" t="str">
        <f t="shared" si="119"/>
        <v/>
      </c>
      <c r="Q224" s="123" t="str">
        <f t="shared" si="118"/>
        <v/>
      </c>
      <c r="R224" s="121" t="str">
        <f t="shared" si="120"/>
        <v/>
      </c>
      <c r="S224" s="128" t="str">
        <f t="shared" si="121"/>
        <v/>
      </c>
      <c r="T224" s="128" t="str">
        <f t="shared" si="122"/>
        <v/>
      </c>
      <c r="U224" s="128" t="str">
        <f t="shared" si="123"/>
        <v/>
      </c>
      <c r="V224" s="128" t="str">
        <f t="shared" si="124"/>
        <v/>
      </c>
      <c r="W224" s="128" t="str">
        <f t="shared" si="125"/>
        <v/>
      </c>
      <c r="X224" s="128" t="str">
        <f t="shared" si="126"/>
        <v/>
      </c>
      <c r="Y224" s="128" t="str">
        <f t="shared" si="127"/>
        <v/>
      </c>
      <c r="Z224" s="128" t="str">
        <f t="shared" si="128"/>
        <v/>
      </c>
      <c r="AA224" s="128" t="str">
        <f t="shared" si="129"/>
        <v/>
      </c>
      <c r="AB224" s="128" t="str">
        <f t="shared" si="130"/>
        <v/>
      </c>
      <c r="AC224" s="128" t="str">
        <f t="shared" si="131"/>
        <v/>
      </c>
      <c r="AD224" s="128" t="str">
        <f t="shared" si="132"/>
        <v/>
      </c>
      <c r="AG224" s="133">
        <v>0.6</v>
      </c>
      <c r="AH224" s="132">
        <v>2</v>
      </c>
      <c r="AI224" s="132">
        <v>1</v>
      </c>
      <c r="AJ224" s="132"/>
      <c r="AK224" s="132"/>
      <c r="AL224" s="132"/>
      <c r="AM224" s="132"/>
      <c r="AN224" s="132"/>
      <c r="AO224" s="132"/>
      <c r="AP224" s="132"/>
      <c r="AQ224" s="132"/>
      <c r="AR224" s="134"/>
    </row>
    <row r="225" spans="9:44" ht="12" customHeight="1">
      <c r="I225" s="152" t="str">
        <f t="shared" si="141"/>
        <v>Residential Internal transport and others Geothermal</v>
      </c>
      <c r="J225" s="155" t="s">
        <v>205</v>
      </c>
      <c r="K225" s="152" t="str">
        <f t="shared" si="142"/>
        <v>RES-OTGEOExt</v>
      </c>
      <c r="L225" s="110" t="str">
        <f t="shared" si="140"/>
        <v/>
      </c>
      <c r="P225" s="131" t="str">
        <f t="shared" si="119"/>
        <v/>
      </c>
      <c r="Q225" s="123" t="str">
        <f t="shared" si="118"/>
        <v/>
      </c>
      <c r="R225" s="121" t="str">
        <f t="shared" si="120"/>
        <v/>
      </c>
      <c r="S225" s="128" t="str">
        <f t="shared" si="121"/>
        <v/>
      </c>
      <c r="T225" s="128" t="str">
        <f t="shared" si="122"/>
        <v/>
      </c>
      <c r="U225" s="128" t="str">
        <f t="shared" si="123"/>
        <v/>
      </c>
      <c r="V225" s="128" t="str">
        <f t="shared" si="124"/>
        <v/>
      </c>
      <c r="W225" s="128" t="str">
        <f t="shared" si="125"/>
        <v/>
      </c>
      <c r="X225" s="128" t="str">
        <f t="shared" si="126"/>
        <v/>
      </c>
      <c r="Y225" s="128" t="str">
        <f t="shared" si="127"/>
        <v/>
      </c>
      <c r="Z225" s="128" t="str">
        <f t="shared" si="128"/>
        <v/>
      </c>
      <c r="AA225" s="128" t="str">
        <f t="shared" si="129"/>
        <v/>
      </c>
      <c r="AB225" s="128" t="str">
        <f t="shared" si="130"/>
        <v/>
      </c>
      <c r="AC225" s="128" t="str">
        <f t="shared" si="131"/>
        <v/>
      </c>
      <c r="AD225" s="128" t="str">
        <f t="shared" si="132"/>
        <v/>
      </c>
      <c r="AG225" s="133">
        <v>0.6</v>
      </c>
      <c r="AH225" s="132">
        <v>2</v>
      </c>
      <c r="AI225" s="132">
        <v>1</v>
      </c>
      <c r="AJ225" s="132"/>
      <c r="AK225" s="132"/>
      <c r="AL225" s="132"/>
      <c r="AM225" s="132"/>
      <c r="AN225" s="132"/>
      <c r="AO225" s="132"/>
      <c r="AP225" s="132"/>
      <c r="AQ225" s="132"/>
      <c r="AR225" s="134"/>
    </row>
    <row r="226" spans="9:44" ht="12" customHeight="1">
      <c r="I226" s="152" t="str">
        <f t="shared" si="141"/>
        <v>Residential Internal transport and others Solar</v>
      </c>
      <c r="J226" s="155" t="s">
        <v>205</v>
      </c>
      <c r="K226" s="152" t="str">
        <f t="shared" si="142"/>
        <v>RES-OTSOLExt</v>
      </c>
      <c r="L226" s="110" t="str">
        <f t="shared" si="140"/>
        <v/>
      </c>
      <c r="P226" s="131" t="str">
        <f t="shared" si="119"/>
        <v/>
      </c>
      <c r="Q226" s="123" t="str">
        <f t="shared" si="118"/>
        <v/>
      </c>
      <c r="R226" s="121" t="str">
        <f t="shared" si="120"/>
        <v/>
      </c>
      <c r="S226" s="128" t="str">
        <f t="shared" si="121"/>
        <v/>
      </c>
      <c r="T226" s="128" t="str">
        <f t="shared" si="122"/>
        <v/>
      </c>
      <c r="U226" s="128" t="str">
        <f t="shared" si="123"/>
        <v/>
      </c>
      <c r="V226" s="128" t="str">
        <f t="shared" si="124"/>
        <v/>
      </c>
      <c r="W226" s="128" t="str">
        <f t="shared" si="125"/>
        <v/>
      </c>
      <c r="X226" s="128" t="str">
        <f t="shared" si="126"/>
        <v/>
      </c>
      <c r="Y226" s="128" t="str">
        <f t="shared" si="127"/>
        <v/>
      </c>
      <c r="Z226" s="128" t="str">
        <f t="shared" si="128"/>
        <v/>
      </c>
      <c r="AA226" s="128" t="str">
        <f t="shared" si="129"/>
        <v/>
      </c>
      <c r="AB226" s="128" t="str">
        <f t="shared" si="130"/>
        <v/>
      </c>
      <c r="AC226" s="128" t="str">
        <f t="shared" si="131"/>
        <v/>
      </c>
      <c r="AD226" s="128" t="str">
        <f t="shared" si="132"/>
        <v/>
      </c>
      <c r="AG226" s="133">
        <v>0.6</v>
      </c>
      <c r="AH226" s="132">
        <v>2</v>
      </c>
      <c r="AI226" s="132">
        <v>1</v>
      </c>
      <c r="AJ226" s="132"/>
      <c r="AK226" s="132"/>
      <c r="AL226" s="132"/>
      <c r="AM226" s="132"/>
      <c r="AN226" s="132"/>
      <c r="AO226" s="132"/>
      <c r="AP226" s="132"/>
      <c r="AQ226" s="132"/>
      <c r="AR226" s="134"/>
    </row>
    <row r="227" spans="9:44" ht="12" customHeight="1">
      <c r="I227" s="152" t="str">
        <f t="shared" si="141"/>
        <v>Residential Internal transport and others Wind</v>
      </c>
      <c r="J227" s="155" t="s">
        <v>205</v>
      </c>
      <c r="K227" s="152" t="str">
        <f t="shared" si="142"/>
        <v>RES-OTWINExt</v>
      </c>
      <c r="L227" s="110" t="str">
        <f t="shared" si="140"/>
        <v/>
      </c>
      <c r="P227" s="131" t="str">
        <f t="shared" si="119"/>
        <v/>
      </c>
      <c r="Q227" s="123" t="str">
        <f t="shared" si="118"/>
        <v/>
      </c>
      <c r="R227" s="121" t="str">
        <f t="shared" si="120"/>
        <v/>
      </c>
      <c r="S227" s="128" t="str">
        <f t="shared" si="121"/>
        <v/>
      </c>
      <c r="T227" s="128" t="str">
        <f t="shared" si="122"/>
        <v/>
      </c>
      <c r="U227" s="128" t="str">
        <f t="shared" si="123"/>
        <v/>
      </c>
      <c r="V227" s="128" t="str">
        <f t="shared" si="124"/>
        <v/>
      </c>
      <c r="W227" s="128" t="str">
        <f t="shared" si="125"/>
        <v/>
      </c>
      <c r="X227" s="128" t="str">
        <f t="shared" si="126"/>
        <v/>
      </c>
      <c r="Y227" s="128" t="str">
        <f t="shared" si="127"/>
        <v/>
      </c>
      <c r="Z227" s="128" t="str">
        <f t="shared" si="128"/>
        <v/>
      </c>
      <c r="AA227" s="128" t="str">
        <f t="shared" si="129"/>
        <v/>
      </c>
      <c r="AB227" s="128" t="str">
        <f t="shared" si="130"/>
        <v/>
      </c>
      <c r="AC227" s="128" t="str">
        <f t="shared" si="131"/>
        <v/>
      </c>
      <c r="AD227" s="128" t="str">
        <f t="shared" si="132"/>
        <v/>
      </c>
      <c r="AG227" s="133">
        <v>0.6</v>
      </c>
      <c r="AH227" s="132">
        <v>2</v>
      </c>
      <c r="AI227" s="132">
        <v>1</v>
      </c>
      <c r="AJ227" s="132"/>
      <c r="AK227" s="132"/>
      <c r="AL227" s="132"/>
      <c r="AM227" s="132"/>
      <c r="AN227" s="132"/>
      <c r="AO227" s="132"/>
      <c r="AP227" s="132"/>
      <c r="AQ227" s="132"/>
      <c r="AR227" s="134"/>
    </row>
    <row r="228" spans="9:44" ht="12" customHeight="1">
      <c r="I228" s="152" t="str">
        <f t="shared" si="141"/>
        <v>Residential Internal transport and others Bio Liquids</v>
      </c>
      <c r="J228" s="155" t="s">
        <v>205</v>
      </c>
      <c r="K228" s="152" t="str">
        <f t="shared" si="142"/>
        <v>RES-OTBILExt</v>
      </c>
      <c r="L228" s="110" t="str">
        <f t="shared" si="140"/>
        <v/>
      </c>
      <c r="P228" s="131" t="str">
        <f t="shared" si="119"/>
        <v/>
      </c>
      <c r="Q228" s="123" t="str">
        <f t="shared" si="118"/>
        <v/>
      </c>
      <c r="R228" s="121" t="str">
        <f t="shared" si="120"/>
        <v/>
      </c>
      <c r="S228" s="128" t="str">
        <f t="shared" si="121"/>
        <v/>
      </c>
      <c r="T228" s="128" t="str">
        <f t="shared" si="122"/>
        <v/>
      </c>
      <c r="U228" s="128" t="str">
        <f t="shared" si="123"/>
        <v/>
      </c>
      <c r="V228" s="128" t="str">
        <f t="shared" si="124"/>
        <v/>
      </c>
      <c r="W228" s="128" t="str">
        <f t="shared" si="125"/>
        <v/>
      </c>
      <c r="X228" s="128" t="str">
        <f t="shared" si="126"/>
        <v/>
      </c>
      <c r="Y228" s="128" t="str">
        <f t="shared" si="127"/>
        <v/>
      </c>
      <c r="Z228" s="128" t="str">
        <f t="shared" si="128"/>
        <v/>
      </c>
      <c r="AA228" s="128" t="str">
        <f t="shared" si="129"/>
        <v/>
      </c>
      <c r="AB228" s="128" t="str">
        <f t="shared" si="130"/>
        <v/>
      </c>
      <c r="AC228" s="128" t="str">
        <f t="shared" si="131"/>
        <v/>
      </c>
      <c r="AD228" s="128" t="str">
        <f t="shared" si="132"/>
        <v/>
      </c>
      <c r="AG228" s="133">
        <v>0.6</v>
      </c>
      <c r="AH228" s="132">
        <v>2</v>
      </c>
      <c r="AI228" s="132">
        <v>1</v>
      </c>
      <c r="AJ228" s="132"/>
      <c r="AK228" s="132"/>
      <c r="AL228" s="132"/>
      <c r="AM228" s="132"/>
      <c r="AN228" s="132"/>
      <c r="AO228" s="132"/>
      <c r="AP228" s="132"/>
      <c r="AQ228" s="132"/>
      <c r="AR228" s="134"/>
    </row>
    <row r="229" spans="9:44" ht="12" customHeight="1">
      <c r="I229" s="152" t="str">
        <f t="shared" si="141"/>
        <v>Residential Internal transport and others Biogas</v>
      </c>
      <c r="J229" s="155" t="s">
        <v>205</v>
      </c>
      <c r="K229" s="152" t="str">
        <f t="shared" si="142"/>
        <v>RES-OTBIGExt</v>
      </c>
      <c r="L229" s="110" t="str">
        <f t="shared" si="140"/>
        <v/>
      </c>
      <c r="P229" s="131" t="str">
        <f t="shared" si="119"/>
        <v/>
      </c>
      <c r="Q229" s="123" t="str">
        <f t="shared" si="118"/>
        <v/>
      </c>
      <c r="R229" s="121" t="str">
        <f t="shared" si="120"/>
        <v/>
      </c>
      <c r="S229" s="128" t="str">
        <f t="shared" si="121"/>
        <v/>
      </c>
      <c r="T229" s="128" t="str">
        <f t="shared" si="122"/>
        <v/>
      </c>
      <c r="U229" s="128" t="str">
        <f t="shared" si="123"/>
        <v/>
      </c>
      <c r="V229" s="128" t="str">
        <f t="shared" si="124"/>
        <v/>
      </c>
      <c r="W229" s="128" t="str">
        <f t="shared" si="125"/>
        <v/>
      </c>
      <c r="X229" s="128" t="str">
        <f t="shared" si="126"/>
        <v/>
      </c>
      <c r="Y229" s="128" t="str">
        <f t="shared" si="127"/>
        <v/>
      </c>
      <c r="Z229" s="128" t="str">
        <f t="shared" si="128"/>
        <v/>
      </c>
      <c r="AA229" s="128" t="str">
        <f t="shared" si="129"/>
        <v/>
      </c>
      <c r="AB229" s="128" t="str">
        <f t="shared" si="130"/>
        <v/>
      </c>
      <c r="AC229" s="128" t="str">
        <f t="shared" si="131"/>
        <v/>
      </c>
      <c r="AD229" s="128" t="str">
        <f t="shared" si="132"/>
        <v/>
      </c>
      <c r="AG229" s="133">
        <v>0.6</v>
      </c>
      <c r="AH229" s="132">
        <v>2</v>
      </c>
      <c r="AI229" s="132">
        <v>1</v>
      </c>
      <c r="AJ229" s="132"/>
      <c r="AK229" s="132"/>
      <c r="AL229" s="132"/>
      <c r="AM229" s="132"/>
      <c r="AN229" s="132"/>
      <c r="AO229" s="132"/>
      <c r="AP229" s="132"/>
      <c r="AQ229" s="132"/>
      <c r="AR229" s="134"/>
    </row>
    <row r="230" spans="9:44" ht="12" customHeight="1">
      <c r="I230" s="152" t="str">
        <f t="shared" si="141"/>
        <v>Residential Internal transport and others Wood</v>
      </c>
      <c r="J230" s="155" t="s">
        <v>205</v>
      </c>
      <c r="K230" s="152" t="str">
        <f t="shared" si="142"/>
        <v>RES-OTWODExt</v>
      </c>
      <c r="L230" s="110" t="str">
        <f t="shared" si="140"/>
        <v/>
      </c>
      <c r="P230" s="131" t="str">
        <f t="shared" si="119"/>
        <v/>
      </c>
      <c r="Q230" s="123" t="str">
        <f t="shared" si="118"/>
        <v/>
      </c>
      <c r="R230" s="121" t="str">
        <f t="shared" si="120"/>
        <v/>
      </c>
      <c r="S230" s="128" t="str">
        <f t="shared" si="121"/>
        <v/>
      </c>
      <c r="T230" s="128" t="str">
        <f t="shared" si="122"/>
        <v/>
      </c>
      <c r="U230" s="128" t="str">
        <f t="shared" si="123"/>
        <v/>
      </c>
      <c r="V230" s="128" t="str">
        <f t="shared" si="124"/>
        <v/>
      </c>
      <c r="W230" s="128" t="str">
        <f t="shared" si="125"/>
        <v/>
      </c>
      <c r="X230" s="128" t="str">
        <f t="shared" si="126"/>
        <v/>
      </c>
      <c r="Y230" s="128" t="str">
        <f t="shared" si="127"/>
        <v/>
      </c>
      <c r="Z230" s="128" t="str">
        <f t="shared" si="128"/>
        <v/>
      </c>
      <c r="AA230" s="128" t="str">
        <f t="shared" si="129"/>
        <v/>
      </c>
      <c r="AB230" s="128" t="str">
        <f t="shared" si="130"/>
        <v/>
      </c>
      <c r="AC230" s="128" t="str">
        <f t="shared" si="131"/>
        <v/>
      </c>
      <c r="AD230" s="128" t="str">
        <f t="shared" si="132"/>
        <v/>
      </c>
      <c r="AG230" s="133">
        <v>0.6</v>
      </c>
      <c r="AH230" s="132">
        <v>2</v>
      </c>
      <c r="AI230" s="132">
        <v>1</v>
      </c>
      <c r="AJ230" s="132"/>
      <c r="AK230" s="132"/>
      <c r="AL230" s="132"/>
      <c r="AM230" s="132"/>
      <c r="AN230" s="132"/>
      <c r="AO230" s="132"/>
      <c r="AP230" s="132"/>
      <c r="AQ230" s="132"/>
      <c r="AR230" s="134"/>
    </row>
    <row r="231" spans="9:44" ht="12" customHeight="1">
      <c r="I231" s="152" t="str">
        <f t="shared" si="141"/>
        <v>Residential Internal transport and others Tidal</v>
      </c>
      <c r="J231" s="155" t="s">
        <v>205</v>
      </c>
      <c r="K231" s="152" t="str">
        <f t="shared" si="142"/>
        <v>RES-OTTIDExt</v>
      </c>
      <c r="L231" s="110" t="str">
        <f t="shared" si="140"/>
        <v/>
      </c>
      <c r="P231" s="131" t="str">
        <f t="shared" si="119"/>
        <v/>
      </c>
      <c r="Q231" s="123" t="str">
        <f t="shared" si="118"/>
        <v/>
      </c>
      <c r="R231" s="121" t="str">
        <f t="shared" si="120"/>
        <v/>
      </c>
      <c r="S231" s="128" t="str">
        <f t="shared" si="121"/>
        <v/>
      </c>
      <c r="T231" s="128" t="str">
        <f t="shared" si="122"/>
        <v/>
      </c>
      <c r="U231" s="128" t="str">
        <f t="shared" si="123"/>
        <v/>
      </c>
      <c r="V231" s="128" t="str">
        <f t="shared" si="124"/>
        <v/>
      </c>
      <c r="W231" s="128" t="str">
        <f t="shared" si="125"/>
        <v/>
      </c>
      <c r="X231" s="128" t="str">
        <f t="shared" si="126"/>
        <v/>
      </c>
      <c r="Y231" s="128" t="str">
        <f t="shared" si="127"/>
        <v/>
      </c>
      <c r="Z231" s="128" t="str">
        <f t="shared" si="128"/>
        <v/>
      </c>
      <c r="AA231" s="128" t="str">
        <f t="shared" si="129"/>
        <v/>
      </c>
      <c r="AB231" s="128" t="str">
        <f t="shared" si="130"/>
        <v/>
      </c>
      <c r="AC231" s="128" t="str">
        <f t="shared" si="131"/>
        <v/>
      </c>
      <c r="AD231" s="128" t="str">
        <f t="shared" si="132"/>
        <v/>
      </c>
      <c r="AG231" s="133">
        <v>0.6</v>
      </c>
      <c r="AH231" s="132">
        <v>2</v>
      </c>
      <c r="AI231" s="132">
        <v>1</v>
      </c>
      <c r="AJ231" s="132"/>
      <c r="AK231" s="132"/>
      <c r="AL231" s="132"/>
      <c r="AM231" s="132"/>
      <c r="AN231" s="132"/>
      <c r="AO231" s="132"/>
      <c r="AP231" s="132"/>
      <c r="AQ231" s="132"/>
      <c r="AR231" s="134"/>
    </row>
    <row r="232" spans="9:44" ht="12" customHeight="1">
      <c r="I232" s="152" t="str">
        <f t="shared" si="141"/>
        <v>Residential Internal transport and others Electricity</v>
      </c>
      <c r="J232" s="155" t="s">
        <v>205</v>
      </c>
      <c r="K232" s="153" t="str">
        <f t="shared" si="142"/>
        <v>RES-OTELCExt</v>
      </c>
      <c r="L232" s="110" t="str">
        <f t="shared" si="140"/>
        <v/>
      </c>
      <c r="P232" s="131" t="str">
        <f t="shared" si="119"/>
        <v/>
      </c>
      <c r="Q232" s="123" t="str">
        <f t="shared" si="118"/>
        <v/>
      </c>
      <c r="R232" s="121" t="str">
        <f t="shared" si="120"/>
        <v/>
      </c>
      <c r="S232" s="128" t="str">
        <f t="shared" si="121"/>
        <v/>
      </c>
      <c r="T232" s="128" t="str">
        <f t="shared" si="122"/>
        <v/>
      </c>
      <c r="U232" s="128" t="str">
        <f t="shared" si="123"/>
        <v/>
      </c>
      <c r="V232" s="128" t="str">
        <f t="shared" si="124"/>
        <v/>
      </c>
      <c r="W232" s="128" t="str">
        <f t="shared" si="125"/>
        <v/>
      </c>
      <c r="X232" s="128" t="str">
        <f t="shared" si="126"/>
        <v/>
      </c>
      <c r="Y232" s="128" t="str">
        <f t="shared" si="127"/>
        <v/>
      </c>
      <c r="Z232" s="128" t="str">
        <f t="shared" si="128"/>
        <v/>
      </c>
      <c r="AA232" s="128" t="str">
        <f t="shared" si="129"/>
        <v/>
      </c>
      <c r="AB232" s="128" t="str">
        <f t="shared" si="130"/>
        <v/>
      </c>
      <c r="AC232" s="128" t="str">
        <f t="shared" si="131"/>
        <v/>
      </c>
      <c r="AD232" s="128" t="str">
        <f t="shared" si="132"/>
        <v/>
      </c>
      <c r="AG232" s="133">
        <v>0.6</v>
      </c>
      <c r="AH232" s="132">
        <v>2</v>
      </c>
      <c r="AI232" s="132">
        <v>1</v>
      </c>
      <c r="AJ232" s="132"/>
      <c r="AK232" s="132"/>
      <c r="AL232" s="132"/>
      <c r="AM232" s="132"/>
      <c r="AN232" s="132"/>
      <c r="AO232" s="132"/>
      <c r="AP232" s="132"/>
      <c r="AQ232" s="132"/>
      <c r="AR232" s="134"/>
    </row>
    <row r="233" spans="9:44" ht="12" customHeight="1">
      <c r="I233" s="151" t="str">
        <f>$C$129&amp;" "&amp;$E$13&amp;" "&amp;RIGHT(G129,LEN(G129)-FIND(" ",G129))</f>
        <v>Residential Process cooling  Coal</v>
      </c>
      <c r="J233" s="154" t="s">
        <v>205</v>
      </c>
      <c r="K233" s="151" t="str">
        <f>$D$129&amp;$F$137&amp;RIGHT(H129,3)&amp;$B$129</f>
        <v>RES-APCOAExt</v>
      </c>
      <c r="L233" s="110" t="str">
        <f t="shared" si="140"/>
        <v/>
      </c>
      <c r="P233" s="131" t="str">
        <f t="shared" si="119"/>
        <v/>
      </c>
      <c r="Q233" s="123" t="str">
        <f t="shared" si="118"/>
        <v/>
      </c>
      <c r="R233" s="121" t="str">
        <f t="shared" si="120"/>
        <v/>
      </c>
      <c r="S233" s="128" t="str">
        <f t="shared" si="121"/>
        <v/>
      </c>
      <c r="T233" s="128" t="str">
        <f t="shared" si="122"/>
        <v/>
      </c>
      <c r="U233" s="128" t="str">
        <f t="shared" si="123"/>
        <v/>
      </c>
      <c r="V233" s="128" t="str">
        <f t="shared" si="124"/>
        <v/>
      </c>
      <c r="W233" s="128" t="str">
        <f t="shared" si="125"/>
        <v/>
      </c>
      <c r="X233" s="128" t="str">
        <f t="shared" si="126"/>
        <v/>
      </c>
      <c r="Y233" s="128" t="str">
        <f t="shared" si="127"/>
        <v/>
      </c>
      <c r="Z233" s="128" t="str">
        <f t="shared" si="128"/>
        <v/>
      </c>
      <c r="AA233" s="128" t="str">
        <f t="shared" si="129"/>
        <v/>
      </c>
      <c r="AB233" s="128" t="str">
        <f t="shared" si="130"/>
        <v/>
      </c>
      <c r="AC233" s="128" t="str">
        <f t="shared" si="131"/>
        <v/>
      </c>
      <c r="AD233" s="128" t="str">
        <f t="shared" si="132"/>
        <v/>
      </c>
      <c r="AG233" s="133">
        <v>0.6</v>
      </c>
      <c r="AH233" s="132">
        <v>2</v>
      </c>
      <c r="AI233" s="132">
        <v>1</v>
      </c>
      <c r="AJ233" s="132"/>
      <c r="AK233" s="132"/>
      <c r="AL233" s="132"/>
      <c r="AM233" s="132"/>
      <c r="AN233" s="132"/>
      <c r="AO233" s="132"/>
      <c r="AP233" s="132"/>
      <c r="AQ233" s="132"/>
      <c r="AR233" s="134"/>
    </row>
    <row r="234" spans="9:44" ht="12" customHeight="1">
      <c r="I234" s="152" t="str">
        <f t="shared" ref="I234:I245" si="143">$C$129&amp;" "&amp;$E$13&amp;" "&amp;RIGHT(G130,LEN(G130)-FIND(" ",G130))</f>
        <v>Residential Process cooling  Lignite</v>
      </c>
      <c r="J234" s="155" t="s">
        <v>205</v>
      </c>
      <c r="K234" s="152" t="str">
        <f t="shared" ref="K234:K245" si="144">$D$129&amp;$F$137&amp;RIGHT(H130,3)&amp;$B$129</f>
        <v>RES-APCOLExt</v>
      </c>
      <c r="L234" s="110" t="str">
        <f t="shared" si="140"/>
        <v/>
      </c>
      <c r="P234" s="131" t="str">
        <f t="shared" si="119"/>
        <v/>
      </c>
      <c r="Q234" s="123" t="str">
        <f t="shared" si="118"/>
        <v/>
      </c>
      <c r="R234" s="121" t="str">
        <f t="shared" si="120"/>
        <v/>
      </c>
      <c r="S234" s="128" t="str">
        <f t="shared" si="121"/>
        <v/>
      </c>
      <c r="T234" s="128" t="str">
        <f t="shared" si="122"/>
        <v/>
      </c>
      <c r="U234" s="128" t="str">
        <f t="shared" si="123"/>
        <v/>
      </c>
      <c r="V234" s="128" t="str">
        <f t="shared" si="124"/>
        <v/>
      </c>
      <c r="W234" s="128" t="str">
        <f t="shared" si="125"/>
        <v/>
      </c>
      <c r="X234" s="128" t="str">
        <f t="shared" si="126"/>
        <v/>
      </c>
      <c r="Y234" s="128" t="str">
        <f t="shared" si="127"/>
        <v/>
      </c>
      <c r="Z234" s="128" t="str">
        <f t="shared" si="128"/>
        <v/>
      </c>
      <c r="AA234" s="128" t="str">
        <f t="shared" si="129"/>
        <v/>
      </c>
      <c r="AB234" s="128" t="str">
        <f t="shared" si="130"/>
        <v/>
      </c>
      <c r="AC234" s="128" t="str">
        <f t="shared" si="131"/>
        <v/>
      </c>
      <c r="AD234" s="128" t="str">
        <f t="shared" si="132"/>
        <v/>
      </c>
      <c r="AG234" s="133">
        <v>0.6</v>
      </c>
      <c r="AH234" s="132">
        <v>2</v>
      </c>
      <c r="AI234" s="132">
        <v>1</v>
      </c>
      <c r="AJ234" s="132"/>
      <c r="AK234" s="132"/>
      <c r="AL234" s="132"/>
      <c r="AM234" s="132"/>
      <c r="AN234" s="132"/>
      <c r="AO234" s="132"/>
      <c r="AP234" s="132"/>
      <c r="AQ234" s="132"/>
      <c r="AR234" s="134"/>
    </row>
    <row r="235" spans="9:44" ht="12" customHeight="1">
      <c r="I235" s="152" t="str">
        <f t="shared" si="143"/>
        <v>Residential Process cooling  Crude oil</v>
      </c>
      <c r="J235" s="155" t="s">
        <v>205</v>
      </c>
      <c r="K235" s="152" t="str">
        <f t="shared" si="144"/>
        <v>RES-APOILExt</v>
      </c>
      <c r="L235" s="110" t="str">
        <f t="shared" si="140"/>
        <v/>
      </c>
      <c r="P235" s="131" t="str">
        <f t="shared" si="119"/>
        <v/>
      </c>
      <c r="Q235" s="123" t="str">
        <f t="shared" si="118"/>
        <v/>
      </c>
      <c r="R235" s="121" t="str">
        <f t="shared" si="120"/>
        <v/>
      </c>
      <c r="S235" s="128" t="str">
        <f t="shared" si="121"/>
        <v/>
      </c>
      <c r="T235" s="128" t="str">
        <f t="shared" si="122"/>
        <v/>
      </c>
      <c r="U235" s="128" t="str">
        <f t="shared" si="123"/>
        <v/>
      </c>
      <c r="V235" s="128" t="str">
        <f t="shared" si="124"/>
        <v/>
      </c>
      <c r="W235" s="128" t="str">
        <f t="shared" si="125"/>
        <v/>
      </c>
      <c r="X235" s="128" t="str">
        <f t="shared" si="126"/>
        <v/>
      </c>
      <c r="Y235" s="128" t="str">
        <f t="shared" si="127"/>
        <v/>
      </c>
      <c r="Z235" s="128" t="str">
        <f t="shared" si="128"/>
        <v/>
      </c>
      <c r="AA235" s="128" t="str">
        <f t="shared" si="129"/>
        <v/>
      </c>
      <c r="AB235" s="128" t="str">
        <f t="shared" si="130"/>
        <v/>
      </c>
      <c r="AC235" s="128" t="str">
        <f t="shared" si="131"/>
        <v/>
      </c>
      <c r="AD235" s="128" t="str">
        <f t="shared" si="132"/>
        <v/>
      </c>
      <c r="AG235" s="133">
        <v>0.6</v>
      </c>
      <c r="AH235" s="132">
        <v>2</v>
      </c>
      <c r="AI235" s="132">
        <v>1</v>
      </c>
      <c r="AJ235" s="132"/>
      <c r="AK235" s="132"/>
      <c r="AL235" s="132"/>
      <c r="AM235" s="132"/>
      <c r="AN235" s="132"/>
      <c r="AO235" s="132"/>
      <c r="AP235" s="132"/>
      <c r="AQ235" s="132"/>
      <c r="AR235" s="134"/>
    </row>
    <row r="236" spans="9:44" ht="12" customHeight="1">
      <c r="I236" s="152" t="str">
        <f t="shared" si="143"/>
        <v>Residential Process cooling  Natural Gas</v>
      </c>
      <c r="J236" s="155" t="s">
        <v>205</v>
      </c>
      <c r="K236" s="152" t="str">
        <f t="shared" si="144"/>
        <v>RES-APNGAExt</v>
      </c>
      <c r="L236" s="110" t="str">
        <f t="shared" si="140"/>
        <v/>
      </c>
      <c r="P236" s="131" t="str">
        <f t="shared" si="119"/>
        <v/>
      </c>
      <c r="Q236" s="123" t="str">
        <f t="shared" si="118"/>
        <v/>
      </c>
      <c r="R236" s="121" t="str">
        <f t="shared" si="120"/>
        <v/>
      </c>
      <c r="S236" s="128" t="str">
        <f t="shared" si="121"/>
        <v/>
      </c>
      <c r="T236" s="128" t="str">
        <f t="shared" si="122"/>
        <v/>
      </c>
      <c r="U236" s="128" t="str">
        <f t="shared" si="123"/>
        <v/>
      </c>
      <c r="V236" s="128" t="str">
        <f t="shared" si="124"/>
        <v/>
      </c>
      <c r="W236" s="128" t="str">
        <f t="shared" si="125"/>
        <v/>
      </c>
      <c r="X236" s="128" t="str">
        <f t="shared" si="126"/>
        <v/>
      </c>
      <c r="Y236" s="128" t="str">
        <f t="shared" si="127"/>
        <v/>
      </c>
      <c r="Z236" s="128" t="str">
        <f t="shared" si="128"/>
        <v/>
      </c>
      <c r="AA236" s="128" t="str">
        <f t="shared" si="129"/>
        <v/>
      </c>
      <c r="AB236" s="128" t="str">
        <f t="shared" si="130"/>
        <v/>
      </c>
      <c r="AC236" s="128" t="str">
        <f t="shared" si="131"/>
        <v/>
      </c>
      <c r="AD236" s="128" t="str">
        <f t="shared" si="132"/>
        <v/>
      </c>
      <c r="AG236" s="133">
        <v>0.6</v>
      </c>
      <c r="AH236" s="132">
        <v>2</v>
      </c>
      <c r="AI236" s="132">
        <v>1</v>
      </c>
      <c r="AJ236" s="132"/>
      <c r="AK236" s="132"/>
      <c r="AL236" s="132"/>
      <c r="AM236" s="132"/>
      <c r="AN236" s="132"/>
      <c r="AO236" s="132"/>
      <c r="AP236" s="132"/>
      <c r="AQ236" s="132"/>
      <c r="AR236" s="134"/>
    </row>
    <row r="237" spans="9:44" ht="12" customHeight="1">
      <c r="I237" s="152" t="str">
        <f t="shared" si="143"/>
        <v>Residential Process cooling  Hydro</v>
      </c>
      <c r="J237" s="155" t="s">
        <v>205</v>
      </c>
      <c r="K237" s="152" t="str">
        <f t="shared" si="144"/>
        <v>RES-APHYDExt</v>
      </c>
      <c r="L237" s="110" t="str">
        <f t="shared" si="140"/>
        <v/>
      </c>
      <c r="P237" s="131" t="str">
        <f t="shared" si="119"/>
        <v/>
      </c>
      <c r="Q237" s="123" t="str">
        <f t="shared" si="118"/>
        <v/>
      </c>
      <c r="R237" s="121" t="str">
        <f t="shared" si="120"/>
        <v/>
      </c>
      <c r="S237" s="128" t="str">
        <f t="shared" si="121"/>
        <v/>
      </c>
      <c r="T237" s="128" t="str">
        <f t="shared" si="122"/>
        <v/>
      </c>
      <c r="U237" s="128" t="str">
        <f t="shared" si="123"/>
        <v/>
      </c>
      <c r="V237" s="128" t="str">
        <f t="shared" si="124"/>
        <v/>
      </c>
      <c r="W237" s="128" t="str">
        <f t="shared" si="125"/>
        <v/>
      </c>
      <c r="X237" s="128" t="str">
        <f t="shared" si="126"/>
        <v/>
      </c>
      <c r="Y237" s="128" t="str">
        <f t="shared" si="127"/>
        <v/>
      </c>
      <c r="Z237" s="128" t="str">
        <f t="shared" si="128"/>
        <v/>
      </c>
      <c r="AA237" s="128" t="str">
        <f t="shared" si="129"/>
        <v/>
      </c>
      <c r="AB237" s="128" t="str">
        <f t="shared" si="130"/>
        <v/>
      </c>
      <c r="AC237" s="128" t="str">
        <f t="shared" si="131"/>
        <v/>
      </c>
      <c r="AD237" s="128" t="str">
        <f t="shared" si="132"/>
        <v/>
      </c>
      <c r="AG237" s="133">
        <v>0.6</v>
      </c>
      <c r="AH237" s="132">
        <v>2</v>
      </c>
      <c r="AI237" s="132">
        <v>1</v>
      </c>
      <c r="AJ237" s="132"/>
      <c r="AK237" s="132"/>
      <c r="AL237" s="132"/>
      <c r="AM237" s="132"/>
      <c r="AN237" s="132"/>
      <c r="AO237" s="132"/>
      <c r="AP237" s="132"/>
      <c r="AQ237" s="132"/>
      <c r="AR237" s="134"/>
    </row>
    <row r="238" spans="9:44" ht="12" customHeight="1">
      <c r="I238" s="152" t="str">
        <f t="shared" si="143"/>
        <v>Residential Process cooling  Geothermal</v>
      </c>
      <c r="J238" s="155" t="s">
        <v>205</v>
      </c>
      <c r="K238" s="152" t="str">
        <f t="shared" si="144"/>
        <v>RES-APGEOExt</v>
      </c>
      <c r="L238" s="110" t="str">
        <f t="shared" si="140"/>
        <v/>
      </c>
      <c r="P238" s="131" t="str">
        <f t="shared" si="119"/>
        <v/>
      </c>
      <c r="Q238" s="123" t="str">
        <f t="shared" si="118"/>
        <v/>
      </c>
      <c r="R238" s="121" t="str">
        <f t="shared" si="120"/>
        <v/>
      </c>
      <c r="S238" s="128" t="str">
        <f t="shared" si="121"/>
        <v/>
      </c>
      <c r="T238" s="128" t="str">
        <f t="shared" si="122"/>
        <v/>
      </c>
      <c r="U238" s="128" t="str">
        <f t="shared" si="123"/>
        <v/>
      </c>
      <c r="V238" s="128" t="str">
        <f t="shared" si="124"/>
        <v/>
      </c>
      <c r="W238" s="128" t="str">
        <f t="shared" si="125"/>
        <v/>
      </c>
      <c r="X238" s="128" t="str">
        <f t="shared" si="126"/>
        <v/>
      </c>
      <c r="Y238" s="128" t="str">
        <f t="shared" si="127"/>
        <v/>
      </c>
      <c r="Z238" s="128" t="str">
        <f t="shared" si="128"/>
        <v/>
      </c>
      <c r="AA238" s="128" t="str">
        <f t="shared" si="129"/>
        <v/>
      </c>
      <c r="AB238" s="128" t="str">
        <f t="shared" si="130"/>
        <v/>
      </c>
      <c r="AC238" s="128" t="str">
        <f t="shared" si="131"/>
        <v/>
      </c>
      <c r="AD238" s="128" t="str">
        <f t="shared" si="132"/>
        <v/>
      </c>
      <c r="AG238" s="133">
        <v>0.6</v>
      </c>
      <c r="AH238" s="132">
        <v>2</v>
      </c>
      <c r="AI238" s="132">
        <v>1</v>
      </c>
      <c r="AJ238" s="132"/>
      <c r="AK238" s="132"/>
      <c r="AL238" s="132"/>
      <c r="AM238" s="132"/>
      <c r="AN238" s="132"/>
      <c r="AO238" s="132"/>
      <c r="AP238" s="132"/>
      <c r="AQ238" s="132"/>
      <c r="AR238" s="134"/>
    </row>
    <row r="239" spans="9:44" ht="12" customHeight="1">
      <c r="I239" s="152" t="str">
        <f t="shared" si="143"/>
        <v>Residential Process cooling  Solar</v>
      </c>
      <c r="J239" s="155" t="s">
        <v>205</v>
      </c>
      <c r="K239" s="152" t="str">
        <f t="shared" si="144"/>
        <v>RES-APSOLExt</v>
      </c>
      <c r="L239" s="110" t="str">
        <f t="shared" si="140"/>
        <v/>
      </c>
      <c r="P239" s="131" t="str">
        <f t="shared" si="119"/>
        <v/>
      </c>
      <c r="Q239" s="123" t="str">
        <f t="shared" si="118"/>
        <v/>
      </c>
      <c r="R239" s="121" t="str">
        <f t="shared" si="120"/>
        <v/>
      </c>
      <c r="S239" s="128" t="str">
        <f t="shared" si="121"/>
        <v/>
      </c>
      <c r="T239" s="128" t="str">
        <f t="shared" si="122"/>
        <v/>
      </c>
      <c r="U239" s="128" t="str">
        <f t="shared" si="123"/>
        <v/>
      </c>
      <c r="V239" s="128" t="str">
        <f t="shared" si="124"/>
        <v/>
      </c>
      <c r="W239" s="128" t="str">
        <f t="shared" si="125"/>
        <v/>
      </c>
      <c r="X239" s="128" t="str">
        <f t="shared" si="126"/>
        <v/>
      </c>
      <c r="Y239" s="128" t="str">
        <f t="shared" si="127"/>
        <v/>
      </c>
      <c r="Z239" s="128" t="str">
        <f t="shared" si="128"/>
        <v/>
      </c>
      <c r="AA239" s="128" t="str">
        <f t="shared" si="129"/>
        <v/>
      </c>
      <c r="AB239" s="128" t="str">
        <f t="shared" si="130"/>
        <v/>
      </c>
      <c r="AC239" s="128" t="str">
        <f t="shared" si="131"/>
        <v/>
      </c>
      <c r="AD239" s="128" t="str">
        <f t="shared" si="132"/>
        <v/>
      </c>
      <c r="AG239" s="133">
        <v>0.6</v>
      </c>
      <c r="AH239" s="132">
        <v>2</v>
      </c>
      <c r="AI239" s="132">
        <v>1</v>
      </c>
      <c r="AJ239" s="132"/>
      <c r="AK239" s="132"/>
      <c r="AL239" s="132"/>
      <c r="AM239" s="132"/>
      <c r="AN239" s="132"/>
      <c r="AO239" s="132"/>
      <c r="AP239" s="132"/>
      <c r="AQ239" s="132"/>
      <c r="AR239" s="134"/>
    </row>
    <row r="240" spans="9:44" ht="12" customHeight="1">
      <c r="I240" s="152" t="str">
        <f t="shared" si="143"/>
        <v>Residential Process cooling  Wind</v>
      </c>
      <c r="J240" s="155" t="s">
        <v>205</v>
      </c>
      <c r="K240" s="152" t="str">
        <f t="shared" si="144"/>
        <v>RES-APWINExt</v>
      </c>
      <c r="L240" s="110" t="str">
        <f t="shared" si="140"/>
        <v/>
      </c>
      <c r="P240" s="131" t="str">
        <f t="shared" si="119"/>
        <v/>
      </c>
      <c r="Q240" s="123" t="str">
        <f t="shared" si="118"/>
        <v/>
      </c>
      <c r="R240" s="121" t="str">
        <f t="shared" si="120"/>
        <v/>
      </c>
      <c r="S240" s="128" t="str">
        <f t="shared" si="121"/>
        <v/>
      </c>
      <c r="T240" s="128" t="str">
        <f t="shared" si="122"/>
        <v/>
      </c>
      <c r="U240" s="128" t="str">
        <f t="shared" si="123"/>
        <v/>
      </c>
      <c r="V240" s="128" t="str">
        <f t="shared" si="124"/>
        <v/>
      </c>
      <c r="W240" s="128" t="str">
        <f t="shared" si="125"/>
        <v/>
      </c>
      <c r="X240" s="128" t="str">
        <f t="shared" si="126"/>
        <v/>
      </c>
      <c r="Y240" s="128" t="str">
        <f t="shared" si="127"/>
        <v/>
      </c>
      <c r="Z240" s="128" t="str">
        <f t="shared" si="128"/>
        <v/>
      </c>
      <c r="AA240" s="128" t="str">
        <f t="shared" si="129"/>
        <v/>
      </c>
      <c r="AB240" s="128" t="str">
        <f t="shared" si="130"/>
        <v/>
      </c>
      <c r="AC240" s="128" t="str">
        <f t="shared" si="131"/>
        <v/>
      </c>
      <c r="AD240" s="128" t="str">
        <f t="shared" si="132"/>
        <v/>
      </c>
      <c r="AG240" s="133">
        <v>0.6</v>
      </c>
      <c r="AH240" s="132">
        <v>2</v>
      </c>
      <c r="AI240" s="132">
        <v>1</v>
      </c>
      <c r="AJ240" s="132"/>
      <c r="AK240" s="132"/>
      <c r="AL240" s="132"/>
      <c r="AM240" s="132"/>
      <c r="AN240" s="132"/>
      <c r="AO240" s="132"/>
      <c r="AP240" s="132"/>
      <c r="AQ240" s="132"/>
      <c r="AR240" s="134"/>
    </row>
    <row r="241" spans="2:44" ht="12" customHeight="1">
      <c r="I241" s="152" t="str">
        <f t="shared" si="143"/>
        <v>Residential Process cooling  Bio Liquids</v>
      </c>
      <c r="J241" s="155" t="s">
        <v>205</v>
      </c>
      <c r="K241" s="152" t="str">
        <f t="shared" si="144"/>
        <v>RES-APBILExt</v>
      </c>
      <c r="L241" s="110" t="str">
        <f t="shared" si="140"/>
        <v/>
      </c>
      <c r="P241" s="131" t="str">
        <f t="shared" si="119"/>
        <v/>
      </c>
      <c r="Q241" s="123" t="str">
        <f t="shared" si="118"/>
        <v/>
      </c>
      <c r="R241" s="121" t="str">
        <f t="shared" si="120"/>
        <v/>
      </c>
      <c r="S241" s="128" t="str">
        <f t="shared" si="121"/>
        <v/>
      </c>
      <c r="T241" s="128" t="str">
        <f t="shared" si="122"/>
        <v/>
      </c>
      <c r="U241" s="128" t="str">
        <f t="shared" si="123"/>
        <v/>
      </c>
      <c r="V241" s="128" t="str">
        <f t="shared" si="124"/>
        <v/>
      </c>
      <c r="W241" s="128" t="str">
        <f t="shared" si="125"/>
        <v/>
      </c>
      <c r="X241" s="128" t="str">
        <f t="shared" si="126"/>
        <v/>
      </c>
      <c r="Y241" s="128" t="str">
        <f t="shared" si="127"/>
        <v/>
      </c>
      <c r="Z241" s="128" t="str">
        <f t="shared" si="128"/>
        <v/>
      </c>
      <c r="AA241" s="128" t="str">
        <f t="shared" si="129"/>
        <v/>
      </c>
      <c r="AB241" s="128" t="str">
        <f t="shared" si="130"/>
        <v/>
      </c>
      <c r="AC241" s="128" t="str">
        <f t="shared" si="131"/>
        <v/>
      </c>
      <c r="AD241" s="128" t="str">
        <f t="shared" si="132"/>
        <v/>
      </c>
      <c r="AG241" s="133">
        <v>0.6</v>
      </c>
      <c r="AH241" s="132">
        <v>2</v>
      </c>
      <c r="AI241" s="132">
        <v>1</v>
      </c>
      <c r="AJ241" s="132"/>
      <c r="AK241" s="132"/>
      <c r="AL241" s="132"/>
      <c r="AM241" s="132"/>
      <c r="AN241" s="132"/>
      <c r="AO241" s="132"/>
      <c r="AP241" s="132"/>
      <c r="AQ241" s="132"/>
      <c r="AR241" s="134"/>
    </row>
    <row r="242" spans="2:44" ht="12" customHeight="1">
      <c r="I242" s="152" t="str">
        <f t="shared" si="143"/>
        <v>Residential Process cooling  Biogas</v>
      </c>
      <c r="J242" s="155" t="s">
        <v>205</v>
      </c>
      <c r="K242" s="152" t="str">
        <f t="shared" si="144"/>
        <v>RES-APBIGExt</v>
      </c>
      <c r="L242" s="110" t="str">
        <f t="shared" si="140"/>
        <v/>
      </c>
      <c r="P242" s="131" t="str">
        <f t="shared" si="119"/>
        <v/>
      </c>
      <c r="Q242" s="123" t="str">
        <f t="shared" si="118"/>
        <v/>
      </c>
      <c r="R242" s="121" t="str">
        <f t="shared" si="120"/>
        <v/>
      </c>
      <c r="S242" s="128" t="str">
        <f t="shared" si="121"/>
        <v/>
      </c>
      <c r="T242" s="128" t="str">
        <f t="shared" si="122"/>
        <v/>
      </c>
      <c r="U242" s="128" t="str">
        <f t="shared" si="123"/>
        <v/>
      </c>
      <c r="V242" s="128" t="str">
        <f t="shared" si="124"/>
        <v/>
      </c>
      <c r="W242" s="128" t="str">
        <f t="shared" si="125"/>
        <v/>
      </c>
      <c r="X242" s="128" t="str">
        <f t="shared" si="126"/>
        <v/>
      </c>
      <c r="Y242" s="128" t="str">
        <f t="shared" si="127"/>
        <v/>
      </c>
      <c r="Z242" s="128" t="str">
        <f t="shared" si="128"/>
        <v/>
      </c>
      <c r="AA242" s="128" t="str">
        <f t="shared" si="129"/>
        <v/>
      </c>
      <c r="AB242" s="128" t="str">
        <f t="shared" si="130"/>
        <v/>
      </c>
      <c r="AC242" s="128" t="str">
        <f t="shared" si="131"/>
        <v/>
      </c>
      <c r="AD242" s="128" t="str">
        <f t="shared" si="132"/>
        <v/>
      </c>
      <c r="AG242" s="133">
        <v>0.6</v>
      </c>
      <c r="AH242" s="132">
        <v>2</v>
      </c>
      <c r="AI242" s="132">
        <v>1</v>
      </c>
      <c r="AJ242" s="132"/>
      <c r="AK242" s="132"/>
      <c r="AL242" s="132"/>
      <c r="AM242" s="132"/>
      <c r="AN242" s="132"/>
      <c r="AO242" s="132"/>
      <c r="AP242" s="132"/>
      <c r="AQ242" s="132"/>
      <c r="AR242" s="134"/>
    </row>
    <row r="243" spans="2:44" ht="12" customHeight="1">
      <c r="I243" s="152" t="str">
        <f t="shared" si="143"/>
        <v>Residential Process cooling  Wood</v>
      </c>
      <c r="J243" s="155" t="s">
        <v>205</v>
      </c>
      <c r="K243" s="152" t="str">
        <f t="shared" si="144"/>
        <v>RES-APWODExt</v>
      </c>
      <c r="L243" s="110" t="str">
        <f t="shared" si="140"/>
        <v/>
      </c>
      <c r="P243" s="131" t="str">
        <f t="shared" si="119"/>
        <v/>
      </c>
      <c r="Q243" s="123" t="str">
        <f t="shared" si="118"/>
        <v/>
      </c>
      <c r="R243" s="121" t="str">
        <f t="shared" si="120"/>
        <v/>
      </c>
      <c r="S243" s="128" t="str">
        <f t="shared" si="121"/>
        <v/>
      </c>
      <c r="T243" s="128" t="str">
        <f t="shared" si="122"/>
        <v/>
      </c>
      <c r="U243" s="128" t="str">
        <f t="shared" si="123"/>
        <v/>
      </c>
      <c r="V243" s="128" t="str">
        <f t="shared" si="124"/>
        <v/>
      </c>
      <c r="W243" s="128" t="str">
        <f t="shared" si="125"/>
        <v/>
      </c>
      <c r="X243" s="128" t="str">
        <f t="shared" si="126"/>
        <v/>
      </c>
      <c r="Y243" s="128" t="str">
        <f t="shared" si="127"/>
        <v/>
      </c>
      <c r="Z243" s="128" t="str">
        <f t="shared" si="128"/>
        <v/>
      </c>
      <c r="AA243" s="128" t="str">
        <f t="shared" si="129"/>
        <v/>
      </c>
      <c r="AB243" s="128" t="str">
        <f t="shared" si="130"/>
        <v/>
      </c>
      <c r="AC243" s="128" t="str">
        <f t="shared" si="131"/>
        <v/>
      </c>
      <c r="AD243" s="128" t="str">
        <f t="shared" si="132"/>
        <v/>
      </c>
      <c r="AG243" s="133">
        <v>0.6</v>
      </c>
      <c r="AH243" s="132">
        <v>2</v>
      </c>
      <c r="AI243" s="132">
        <v>1</v>
      </c>
      <c r="AJ243" s="132"/>
      <c r="AK243" s="132"/>
      <c r="AL243" s="132"/>
      <c r="AM243" s="132"/>
      <c r="AN243" s="132"/>
      <c r="AO243" s="132"/>
      <c r="AP243" s="132"/>
      <c r="AQ243" s="132"/>
      <c r="AR243" s="134"/>
    </row>
    <row r="244" spans="2:44" ht="12" customHeight="1">
      <c r="I244" s="152" t="str">
        <f t="shared" si="143"/>
        <v>Residential Process cooling  Tidal</v>
      </c>
      <c r="J244" s="155" t="s">
        <v>205</v>
      </c>
      <c r="K244" s="152" t="str">
        <f t="shared" si="144"/>
        <v>RES-APTIDExt</v>
      </c>
      <c r="L244" s="110" t="str">
        <f t="shared" si="140"/>
        <v/>
      </c>
      <c r="P244" s="131" t="str">
        <f t="shared" si="119"/>
        <v/>
      </c>
      <c r="Q244" s="123" t="str">
        <f t="shared" si="118"/>
        <v/>
      </c>
      <c r="R244" s="121" t="str">
        <f t="shared" si="120"/>
        <v/>
      </c>
      <c r="S244" s="128" t="str">
        <f t="shared" si="121"/>
        <v/>
      </c>
      <c r="T244" s="128" t="str">
        <f t="shared" si="122"/>
        <v/>
      </c>
      <c r="U244" s="128" t="str">
        <f t="shared" si="123"/>
        <v/>
      </c>
      <c r="V244" s="128" t="str">
        <f t="shared" si="124"/>
        <v/>
      </c>
      <c r="W244" s="128" t="str">
        <f t="shared" si="125"/>
        <v/>
      </c>
      <c r="X244" s="128" t="str">
        <f t="shared" si="126"/>
        <v/>
      </c>
      <c r="Y244" s="128" t="str">
        <f t="shared" si="127"/>
        <v/>
      </c>
      <c r="Z244" s="128" t="str">
        <f t="shared" si="128"/>
        <v/>
      </c>
      <c r="AA244" s="128" t="str">
        <f t="shared" si="129"/>
        <v/>
      </c>
      <c r="AB244" s="128" t="str">
        <f t="shared" si="130"/>
        <v/>
      </c>
      <c r="AC244" s="128" t="str">
        <f t="shared" si="131"/>
        <v/>
      </c>
      <c r="AD244" s="128" t="str">
        <f t="shared" si="132"/>
        <v/>
      </c>
      <c r="AG244" s="133">
        <v>0.6</v>
      </c>
      <c r="AH244" s="132">
        <v>2</v>
      </c>
      <c r="AI244" s="132">
        <v>1</v>
      </c>
      <c r="AJ244" s="132"/>
      <c r="AK244" s="132"/>
      <c r="AL244" s="132"/>
      <c r="AM244" s="132"/>
      <c r="AN244" s="132"/>
      <c r="AO244" s="132"/>
      <c r="AP244" s="132"/>
      <c r="AQ244" s="132"/>
      <c r="AR244" s="134"/>
    </row>
    <row r="245" spans="2:44" ht="12" customHeight="1" thickBot="1">
      <c r="I245" s="153" t="str">
        <f t="shared" si="143"/>
        <v>Residential Process cooling  Electricity</v>
      </c>
      <c r="J245" s="164" t="s">
        <v>198</v>
      </c>
      <c r="K245" s="153" t="str">
        <f t="shared" si="144"/>
        <v>RES-APELCExt</v>
      </c>
      <c r="L245" s="110" t="str">
        <f>IF(J245="Yes",K245,"")</f>
        <v>RES-APELCExt</v>
      </c>
      <c r="P245" s="131" t="str">
        <f t="shared" si="119"/>
        <v>RES-APELCExt</v>
      </c>
      <c r="Q245" s="123" t="str">
        <f t="shared" si="118"/>
        <v>RES-ELC</v>
      </c>
      <c r="R245" s="121" t="str">
        <f t="shared" si="120"/>
        <v>RES-AP</v>
      </c>
      <c r="S245" s="128">
        <f t="shared" si="121"/>
        <v>0.6</v>
      </c>
      <c r="T245" s="128">
        <f t="shared" si="122"/>
        <v>2</v>
      </c>
      <c r="U245" s="128">
        <f t="shared" si="123"/>
        <v>1</v>
      </c>
      <c r="V245" s="128">
        <f t="shared" si="124"/>
        <v>0</v>
      </c>
      <c r="W245" s="128">
        <f t="shared" si="125"/>
        <v>0</v>
      </c>
      <c r="X245" s="128">
        <f t="shared" si="126"/>
        <v>0</v>
      </c>
      <c r="Y245" s="128">
        <f t="shared" si="127"/>
        <v>0</v>
      </c>
      <c r="Z245" s="128">
        <f t="shared" si="128"/>
        <v>0</v>
      </c>
      <c r="AA245" s="128">
        <f t="shared" si="129"/>
        <v>0</v>
      </c>
      <c r="AB245" s="128">
        <f t="shared" si="130"/>
        <v>0</v>
      </c>
      <c r="AC245" s="128">
        <f t="shared" si="131"/>
        <v>0</v>
      </c>
      <c r="AD245" s="128">
        <f t="shared" si="132"/>
        <v>0</v>
      </c>
      <c r="AG245" s="135">
        <v>0.6</v>
      </c>
      <c r="AH245" s="136">
        <v>2</v>
      </c>
      <c r="AI245" s="136">
        <v>1</v>
      </c>
      <c r="AJ245" s="137"/>
      <c r="AK245" s="137"/>
      <c r="AL245" s="137"/>
      <c r="AM245" s="137"/>
      <c r="AN245" s="137"/>
      <c r="AO245" s="137"/>
      <c r="AP245" s="137"/>
      <c r="AQ245" s="137"/>
      <c r="AR245" s="138"/>
    </row>
    <row r="251" spans="2:44" ht="12" customHeight="1" thickBot="1"/>
    <row r="252" spans="2:44" ht="12" customHeight="1">
      <c r="B252" s="118" t="s">
        <v>62</v>
      </c>
      <c r="C252" s="118" t="s">
        <v>64</v>
      </c>
      <c r="D252" s="118" t="s">
        <v>201</v>
      </c>
      <c r="E252" s="118" t="s">
        <v>194</v>
      </c>
      <c r="F252" s="118" t="s">
        <v>199</v>
      </c>
      <c r="G252" s="118" t="s">
        <v>197</v>
      </c>
      <c r="H252" s="118" t="s">
        <v>200</v>
      </c>
      <c r="I252" s="118" t="s">
        <v>196</v>
      </c>
      <c r="J252" s="118" t="s">
        <v>195</v>
      </c>
      <c r="K252" s="118" t="s">
        <v>203</v>
      </c>
      <c r="L252" s="118" t="s">
        <v>204</v>
      </c>
      <c r="P252" s="129" t="s">
        <v>1</v>
      </c>
      <c r="Q252" s="130" t="s">
        <v>5</v>
      </c>
      <c r="R252" s="130" t="s">
        <v>6</v>
      </c>
      <c r="S252" s="169" t="s">
        <v>56</v>
      </c>
      <c r="T252" s="169" t="s">
        <v>188</v>
      </c>
      <c r="U252" s="169" t="s">
        <v>189</v>
      </c>
      <c r="V252" s="169" t="s">
        <v>190</v>
      </c>
      <c r="W252" s="169" t="s">
        <v>209</v>
      </c>
      <c r="X252" s="169" t="s">
        <v>191</v>
      </c>
      <c r="Y252" s="169" t="s">
        <v>192</v>
      </c>
      <c r="Z252" s="169" t="s">
        <v>210</v>
      </c>
      <c r="AA252" s="169" t="s">
        <v>211</v>
      </c>
      <c r="AB252" s="169" t="s">
        <v>193</v>
      </c>
      <c r="AC252" s="170" t="s">
        <v>362</v>
      </c>
      <c r="AD252" s="170" t="s">
        <v>212</v>
      </c>
      <c r="AG252" s="142" t="s">
        <v>56</v>
      </c>
      <c r="AH252" s="143" t="s">
        <v>188</v>
      </c>
      <c r="AI252" s="143" t="s">
        <v>189</v>
      </c>
      <c r="AJ252" s="143" t="s">
        <v>190</v>
      </c>
      <c r="AK252" s="143" t="s">
        <v>209</v>
      </c>
      <c r="AL252" s="143" t="s">
        <v>191</v>
      </c>
      <c r="AM252" s="143" t="s">
        <v>192</v>
      </c>
      <c r="AN252" s="143" t="s">
        <v>210</v>
      </c>
      <c r="AO252" s="143" t="s">
        <v>211</v>
      </c>
      <c r="AP252" s="143" t="s">
        <v>193</v>
      </c>
      <c r="AQ252" s="143" t="s">
        <v>362</v>
      </c>
      <c r="AR252" s="144" t="s">
        <v>212</v>
      </c>
    </row>
    <row r="253" spans="2:44" ht="12" customHeight="1">
      <c r="B253" s="125" t="s">
        <v>202</v>
      </c>
      <c r="C253" s="117" t="s">
        <v>45</v>
      </c>
      <c r="D253" s="125" t="s">
        <v>236</v>
      </c>
      <c r="E253" s="115" t="s">
        <v>216</v>
      </c>
      <c r="F253" s="119" t="s">
        <v>171</v>
      </c>
      <c r="G253" s="116" t="str">
        <f>C253&amp;" Coal"</f>
        <v>Commercial Coal</v>
      </c>
      <c r="H253" s="122" t="s">
        <v>237</v>
      </c>
      <c r="I253" s="149" t="str">
        <f>$C$253&amp;" "&amp;$E$253&amp;" "&amp;RIGHT(G253,LEN(G253)-FIND(" ",G253))</f>
        <v>Commercial Space heating  Coal</v>
      </c>
      <c r="J253" s="154" t="s">
        <v>198</v>
      </c>
      <c r="K253" s="151" t="str">
        <f>$D$253&amp;$F$253&amp;RIGHT(H253,3)&amp;$B$253</f>
        <v>COM-SHCOAExt</v>
      </c>
      <c r="L253" s="110" t="str">
        <f t="shared" ref="L253:L274" si="145">IF(J253="Yes",K253,"")</f>
        <v>COM-SHCOAExt</v>
      </c>
      <c r="P253" s="131" t="str">
        <f>L253</f>
        <v>COM-SHCOAExt</v>
      </c>
      <c r="Q253" s="123" t="str">
        <f t="shared" ref="Q253:Q316" si="146">IF(J253="yes",LEFT(P253,3)&amp;"-"&amp;MID(P253,7,3),"")</f>
        <v>COM-COA</v>
      </c>
      <c r="R253" s="121" t="str">
        <f>LEFT(P253,6)</f>
        <v>COM-SH</v>
      </c>
      <c r="S253" s="128">
        <f>IF(P253&lt;&gt;"",AG253,"")</f>
        <v>0.6</v>
      </c>
      <c r="T253" s="128">
        <f t="shared" ref="T253:AD253" si="147">IF(Q253&lt;&gt;"",AH253,"")</f>
        <v>2</v>
      </c>
      <c r="U253" s="128">
        <f t="shared" si="147"/>
        <v>1</v>
      </c>
      <c r="V253" s="128">
        <f t="shared" si="147"/>
        <v>0</v>
      </c>
      <c r="W253" s="128">
        <f t="shared" si="147"/>
        <v>0</v>
      </c>
      <c r="X253" s="128">
        <f t="shared" si="147"/>
        <v>0</v>
      </c>
      <c r="Y253" s="128">
        <f t="shared" si="147"/>
        <v>0</v>
      </c>
      <c r="Z253" s="128">
        <f t="shared" si="147"/>
        <v>0</v>
      </c>
      <c r="AA253" s="128">
        <f t="shared" si="147"/>
        <v>0</v>
      </c>
      <c r="AB253" s="128">
        <f t="shared" si="147"/>
        <v>0</v>
      </c>
      <c r="AC253" s="128">
        <f t="shared" si="147"/>
        <v>0</v>
      </c>
      <c r="AD253" s="128">
        <f t="shared" si="147"/>
        <v>0</v>
      </c>
      <c r="AG253" s="139">
        <v>0.6</v>
      </c>
      <c r="AH253" s="140">
        <v>2</v>
      </c>
      <c r="AI253" s="140">
        <v>1</v>
      </c>
      <c r="AJ253" s="140"/>
      <c r="AK253" s="140"/>
      <c r="AL253" s="140"/>
      <c r="AM253" s="140"/>
      <c r="AN253" s="140"/>
      <c r="AO253" s="140"/>
      <c r="AP253" s="140"/>
      <c r="AQ253" s="140"/>
      <c r="AR253" s="141"/>
    </row>
    <row r="254" spans="2:44" ht="12" customHeight="1">
      <c r="B254" s="125"/>
      <c r="C254" s="117"/>
      <c r="D254" s="125"/>
      <c r="E254" s="115" t="s">
        <v>173</v>
      </c>
      <c r="F254" s="119" t="s">
        <v>172</v>
      </c>
      <c r="G254" s="116" t="str">
        <f>C253&amp;" Lignite"</f>
        <v>Commercial Lignite</v>
      </c>
      <c r="H254" s="122" t="s">
        <v>238</v>
      </c>
      <c r="I254" s="150" t="str">
        <f t="shared" ref="I254:I265" si="148">$C$253&amp;" "&amp;$E$253&amp;" "&amp;RIGHT(G254,LEN(G254)-FIND(" ",G254))</f>
        <v>Commercial Space heating  Lignite</v>
      </c>
      <c r="J254" s="155" t="s">
        <v>205</v>
      </c>
      <c r="K254" s="152" t="str">
        <f t="shared" ref="K254:K265" si="149">$D$253&amp;$F$253&amp;RIGHT(H254,3)&amp;$B$253</f>
        <v>COM-SHCOLExt</v>
      </c>
      <c r="L254" s="110" t="str">
        <f t="shared" si="145"/>
        <v/>
      </c>
      <c r="P254" s="131" t="str">
        <f t="shared" ref="P254:P317" si="150">L254</f>
        <v/>
      </c>
      <c r="Q254" s="123" t="str">
        <f t="shared" si="146"/>
        <v/>
      </c>
      <c r="R254" s="121" t="str">
        <f t="shared" ref="R254:R317" si="151">LEFT(P254,6)</f>
        <v/>
      </c>
      <c r="S254" s="128" t="str">
        <f t="shared" ref="S254:S317" si="152">IF(P254&lt;&gt;"",AG254,"")</f>
        <v/>
      </c>
      <c r="T254" s="128" t="str">
        <f t="shared" ref="T254:T317" si="153">IF(Q254&lt;&gt;"",AH254,"")</f>
        <v/>
      </c>
      <c r="U254" s="128" t="str">
        <f t="shared" ref="U254:U317" si="154">IF(R254&lt;&gt;"",AI254,"")</f>
        <v/>
      </c>
      <c r="V254" s="128" t="str">
        <f t="shared" ref="V254:V317" si="155">IF(S254&lt;&gt;"",AJ254,"")</f>
        <v/>
      </c>
      <c r="W254" s="128" t="str">
        <f t="shared" ref="W254:W317" si="156">IF(T254&lt;&gt;"",AK254,"")</f>
        <v/>
      </c>
      <c r="X254" s="128" t="str">
        <f t="shared" ref="X254:X317" si="157">IF(U254&lt;&gt;"",AL254,"")</f>
        <v/>
      </c>
      <c r="Y254" s="128" t="str">
        <f t="shared" ref="Y254:Y317" si="158">IF(V254&lt;&gt;"",AM254,"")</f>
        <v/>
      </c>
      <c r="Z254" s="128" t="str">
        <f t="shared" ref="Z254:Z317" si="159">IF(W254&lt;&gt;"",AN254,"")</f>
        <v/>
      </c>
      <c r="AA254" s="128" t="str">
        <f t="shared" ref="AA254:AA317" si="160">IF(X254&lt;&gt;"",AO254,"")</f>
        <v/>
      </c>
      <c r="AB254" s="128" t="str">
        <f t="shared" ref="AB254:AB317" si="161">IF(Y254&lt;&gt;"",AP254,"")</f>
        <v/>
      </c>
      <c r="AC254" s="128" t="str">
        <f t="shared" ref="AC254:AC317" si="162">IF(Z254&lt;&gt;"",AQ254,"")</f>
        <v/>
      </c>
      <c r="AD254" s="128" t="str">
        <f t="shared" ref="AD254:AD317" si="163">IF(AA254&lt;&gt;"",AR254,"")</f>
        <v/>
      </c>
      <c r="AG254" s="133">
        <v>0.6</v>
      </c>
      <c r="AH254" s="132">
        <v>2</v>
      </c>
      <c r="AI254" s="132">
        <v>1</v>
      </c>
      <c r="AJ254" s="132"/>
      <c r="AK254" s="132"/>
      <c r="AL254" s="132"/>
      <c r="AM254" s="132"/>
      <c r="AN254" s="132"/>
      <c r="AO254" s="132"/>
      <c r="AP254" s="132"/>
      <c r="AQ254" s="132"/>
      <c r="AR254" s="134"/>
    </row>
    <row r="255" spans="2:44" ht="12" customHeight="1">
      <c r="B255" s="125"/>
      <c r="C255" s="117"/>
      <c r="D255" s="125"/>
      <c r="E255" s="115" t="s">
        <v>213</v>
      </c>
      <c r="F255" s="119" t="s">
        <v>214</v>
      </c>
      <c r="G255" s="116" t="str">
        <f>C253&amp;" Crude oil"</f>
        <v>Commercial Crude oil</v>
      </c>
      <c r="H255" s="122" t="s">
        <v>239</v>
      </c>
      <c r="I255" s="150" t="str">
        <f t="shared" si="148"/>
        <v>Commercial Space heating  Crude oil</v>
      </c>
      <c r="J255" s="155" t="s">
        <v>198</v>
      </c>
      <c r="K255" s="152" t="str">
        <f t="shared" si="149"/>
        <v>COM-SHOILExt</v>
      </c>
      <c r="L255" s="110" t="str">
        <f t="shared" si="145"/>
        <v>COM-SHOILExt</v>
      </c>
      <c r="P255" s="131" t="str">
        <f t="shared" si="150"/>
        <v>COM-SHOILExt</v>
      </c>
      <c r="Q255" s="123" t="str">
        <f t="shared" si="146"/>
        <v>COM-OIL</v>
      </c>
      <c r="R255" s="121" t="str">
        <f t="shared" si="151"/>
        <v>COM-SH</v>
      </c>
      <c r="S255" s="128">
        <f t="shared" si="152"/>
        <v>0.6</v>
      </c>
      <c r="T255" s="128">
        <f t="shared" si="153"/>
        <v>2</v>
      </c>
      <c r="U255" s="128">
        <f t="shared" si="154"/>
        <v>1</v>
      </c>
      <c r="V255" s="128">
        <f t="shared" si="155"/>
        <v>0</v>
      </c>
      <c r="W255" s="128">
        <f t="shared" si="156"/>
        <v>0</v>
      </c>
      <c r="X255" s="128">
        <f t="shared" si="157"/>
        <v>0</v>
      </c>
      <c r="Y255" s="128">
        <f t="shared" si="158"/>
        <v>0</v>
      </c>
      <c r="Z255" s="128">
        <f t="shared" si="159"/>
        <v>0</v>
      </c>
      <c r="AA255" s="128">
        <f t="shared" si="160"/>
        <v>0</v>
      </c>
      <c r="AB255" s="128">
        <f t="shared" si="161"/>
        <v>0</v>
      </c>
      <c r="AC255" s="128">
        <f t="shared" si="162"/>
        <v>0</v>
      </c>
      <c r="AD255" s="128">
        <f t="shared" si="163"/>
        <v>0</v>
      </c>
      <c r="AG255" s="133">
        <v>0.6</v>
      </c>
      <c r="AH255" s="132">
        <v>2</v>
      </c>
      <c r="AI255" s="132">
        <v>1</v>
      </c>
      <c r="AJ255" s="132"/>
      <c r="AK255" s="132"/>
      <c r="AL255" s="132"/>
      <c r="AM255" s="132"/>
      <c r="AN255" s="132"/>
      <c r="AO255" s="132"/>
      <c r="AP255" s="132"/>
      <c r="AQ255" s="132"/>
      <c r="AR255" s="134"/>
    </row>
    <row r="256" spans="2:44" ht="12" customHeight="1">
      <c r="B256" s="125"/>
      <c r="C256" s="117"/>
      <c r="D256" s="125"/>
      <c r="E256" s="115" t="s">
        <v>177</v>
      </c>
      <c r="F256" s="119" t="s">
        <v>176</v>
      </c>
      <c r="G256" s="116" t="str">
        <f>C253&amp;" Natural Gas"</f>
        <v>Commercial Natural Gas</v>
      </c>
      <c r="H256" s="122" t="s">
        <v>240</v>
      </c>
      <c r="I256" s="150" t="str">
        <f t="shared" si="148"/>
        <v>Commercial Space heating  Natural Gas</v>
      </c>
      <c r="J256" s="155" t="s">
        <v>198</v>
      </c>
      <c r="K256" s="152" t="str">
        <f t="shared" si="149"/>
        <v>COM-SHNGAExt</v>
      </c>
      <c r="L256" s="110" t="str">
        <f t="shared" si="145"/>
        <v>COM-SHNGAExt</v>
      </c>
      <c r="P256" s="131" t="str">
        <f t="shared" si="150"/>
        <v>COM-SHNGAExt</v>
      </c>
      <c r="Q256" s="123" t="str">
        <f t="shared" si="146"/>
        <v>COM-NGA</v>
      </c>
      <c r="R256" s="121" t="str">
        <f t="shared" si="151"/>
        <v>COM-SH</v>
      </c>
      <c r="S256" s="128">
        <f t="shared" si="152"/>
        <v>0.6</v>
      </c>
      <c r="T256" s="128">
        <f t="shared" si="153"/>
        <v>2</v>
      </c>
      <c r="U256" s="128">
        <f t="shared" si="154"/>
        <v>1</v>
      </c>
      <c r="V256" s="128">
        <f t="shared" si="155"/>
        <v>0</v>
      </c>
      <c r="W256" s="128">
        <f t="shared" si="156"/>
        <v>0</v>
      </c>
      <c r="X256" s="128">
        <f t="shared" si="157"/>
        <v>0</v>
      </c>
      <c r="Y256" s="128">
        <f t="shared" si="158"/>
        <v>0</v>
      </c>
      <c r="Z256" s="128">
        <f t="shared" si="159"/>
        <v>0</v>
      </c>
      <c r="AA256" s="128">
        <f t="shared" si="160"/>
        <v>0</v>
      </c>
      <c r="AB256" s="128">
        <f t="shared" si="161"/>
        <v>0</v>
      </c>
      <c r="AC256" s="128">
        <f t="shared" si="162"/>
        <v>0</v>
      </c>
      <c r="AD256" s="128">
        <f t="shared" si="163"/>
        <v>0</v>
      </c>
      <c r="AG256" s="133">
        <v>0.6</v>
      </c>
      <c r="AH256" s="132">
        <v>2</v>
      </c>
      <c r="AI256" s="132">
        <v>1</v>
      </c>
      <c r="AJ256" s="132"/>
      <c r="AK256" s="132"/>
      <c r="AL256" s="132"/>
      <c r="AM256" s="132"/>
      <c r="AN256" s="132"/>
      <c r="AO256" s="132"/>
      <c r="AP256" s="132"/>
      <c r="AQ256" s="132"/>
      <c r="AR256" s="134"/>
    </row>
    <row r="257" spans="2:44" ht="12" customHeight="1">
      <c r="B257" s="125"/>
      <c r="C257" s="117"/>
      <c r="D257" s="125"/>
      <c r="E257" s="115" t="s">
        <v>179</v>
      </c>
      <c r="F257" s="119" t="s">
        <v>178</v>
      </c>
      <c r="G257" s="116" t="str">
        <f>C253&amp;" Hydro"</f>
        <v>Commercial Hydro</v>
      </c>
      <c r="H257" s="122" t="s">
        <v>241</v>
      </c>
      <c r="I257" s="150" t="str">
        <f t="shared" si="148"/>
        <v>Commercial Space heating  Hydro</v>
      </c>
      <c r="J257" s="155" t="s">
        <v>205</v>
      </c>
      <c r="K257" s="152" t="str">
        <f t="shared" si="149"/>
        <v>COM-SHHYDExt</v>
      </c>
      <c r="L257" s="110" t="str">
        <f t="shared" si="145"/>
        <v/>
      </c>
      <c r="P257" s="131" t="str">
        <f t="shared" si="150"/>
        <v/>
      </c>
      <c r="Q257" s="123" t="str">
        <f t="shared" si="146"/>
        <v/>
      </c>
      <c r="R257" s="121" t="str">
        <f t="shared" si="151"/>
        <v/>
      </c>
      <c r="S257" s="128" t="str">
        <f t="shared" si="152"/>
        <v/>
      </c>
      <c r="T257" s="128" t="str">
        <f t="shared" si="153"/>
        <v/>
      </c>
      <c r="U257" s="128" t="str">
        <f t="shared" si="154"/>
        <v/>
      </c>
      <c r="V257" s="128" t="str">
        <f t="shared" si="155"/>
        <v/>
      </c>
      <c r="W257" s="128" t="str">
        <f t="shared" si="156"/>
        <v/>
      </c>
      <c r="X257" s="128" t="str">
        <f t="shared" si="157"/>
        <v/>
      </c>
      <c r="Y257" s="128" t="str">
        <f t="shared" si="158"/>
        <v/>
      </c>
      <c r="Z257" s="128" t="str">
        <f t="shared" si="159"/>
        <v/>
      </c>
      <c r="AA257" s="128" t="str">
        <f t="shared" si="160"/>
        <v/>
      </c>
      <c r="AB257" s="128" t="str">
        <f t="shared" si="161"/>
        <v/>
      </c>
      <c r="AC257" s="128" t="str">
        <f t="shared" si="162"/>
        <v/>
      </c>
      <c r="AD257" s="128" t="str">
        <f t="shared" si="163"/>
        <v/>
      </c>
      <c r="AG257" s="133">
        <v>0.6</v>
      </c>
      <c r="AH257" s="132">
        <v>2</v>
      </c>
      <c r="AI257" s="132">
        <v>1</v>
      </c>
      <c r="AJ257" s="132"/>
      <c r="AK257" s="132"/>
      <c r="AL257" s="132"/>
      <c r="AM257" s="132"/>
      <c r="AN257" s="132"/>
      <c r="AO257" s="132"/>
      <c r="AP257" s="132"/>
      <c r="AQ257" s="132"/>
      <c r="AR257" s="134"/>
    </row>
    <row r="258" spans="2:44" ht="12" customHeight="1">
      <c r="B258" s="125"/>
      <c r="C258" s="117"/>
      <c r="D258" s="125"/>
      <c r="E258" s="115" t="s">
        <v>181</v>
      </c>
      <c r="F258" s="119" t="s">
        <v>180</v>
      </c>
      <c r="G258" s="116" t="str">
        <f>C253&amp;" Geothermal"</f>
        <v>Commercial Geothermal</v>
      </c>
      <c r="H258" s="122" t="s">
        <v>242</v>
      </c>
      <c r="I258" s="150" t="str">
        <f t="shared" si="148"/>
        <v>Commercial Space heating  Geothermal</v>
      </c>
      <c r="J258" s="155" t="s">
        <v>205</v>
      </c>
      <c r="K258" s="152" t="str">
        <f t="shared" si="149"/>
        <v>COM-SHGEOExt</v>
      </c>
      <c r="L258" s="110" t="str">
        <f t="shared" si="145"/>
        <v/>
      </c>
      <c r="P258" s="131" t="str">
        <f t="shared" si="150"/>
        <v/>
      </c>
      <c r="Q258" s="123" t="str">
        <f t="shared" si="146"/>
        <v/>
      </c>
      <c r="R258" s="121" t="str">
        <f t="shared" si="151"/>
        <v/>
      </c>
      <c r="S258" s="128" t="str">
        <f t="shared" si="152"/>
        <v/>
      </c>
      <c r="T258" s="128" t="str">
        <f t="shared" si="153"/>
        <v/>
      </c>
      <c r="U258" s="128" t="str">
        <f t="shared" si="154"/>
        <v/>
      </c>
      <c r="V258" s="128" t="str">
        <f t="shared" si="155"/>
        <v/>
      </c>
      <c r="W258" s="128" t="str">
        <f t="shared" si="156"/>
        <v/>
      </c>
      <c r="X258" s="128" t="str">
        <f t="shared" si="157"/>
        <v/>
      </c>
      <c r="Y258" s="128" t="str">
        <f t="shared" si="158"/>
        <v/>
      </c>
      <c r="Z258" s="128" t="str">
        <f t="shared" si="159"/>
        <v/>
      </c>
      <c r="AA258" s="128" t="str">
        <f t="shared" si="160"/>
        <v/>
      </c>
      <c r="AB258" s="128" t="str">
        <f t="shared" si="161"/>
        <v/>
      </c>
      <c r="AC258" s="128" t="str">
        <f t="shared" si="162"/>
        <v/>
      </c>
      <c r="AD258" s="128" t="str">
        <f t="shared" si="163"/>
        <v/>
      </c>
      <c r="AG258" s="133">
        <v>0.6</v>
      </c>
      <c r="AH258" s="132">
        <v>2</v>
      </c>
      <c r="AI258" s="132">
        <v>1</v>
      </c>
      <c r="AJ258" s="132"/>
      <c r="AK258" s="132"/>
      <c r="AL258" s="132"/>
      <c r="AM258" s="132"/>
      <c r="AN258" s="132"/>
      <c r="AO258" s="132"/>
      <c r="AP258" s="132"/>
      <c r="AQ258" s="132"/>
      <c r="AR258" s="134"/>
    </row>
    <row r="259" spans="2:44" ht="12" customHeight="1">
      <c r="B259" s="125"/>
      <c r="C259" s="117"/>
      <c r="D259" s="125"/>
      <c r="E259" s="115" t="s">
        <v>251</v>
      </c>
      <c r="F259" s="119" t="s">
        <v>252</v>
      </c>
      <c r="G259" s="116" t="str">
        <f>C253&amp;" Solar"</f>
        <v>Commercial Solar</v>
      </c>
      <c r="H259" s="125" t="s">
        <v>243</v>
      </c>
      <c r="I259" s="150" t="str">
        <f t="shared" si="148"/>
        <v>Commercial Space heating  Solar</v>
      </c>
      <c r="J259" s="155" t="s">
        <v>198</v>
      </c>
      <c r="K259" s="152" t="str">
        <f t="shared" si="149"/>
        <v>COM-SHSOLExt</v>
      </c>
      <c r="L259" s="110" t="str">
        <f t="shared" si="145"/>
        <v>COM-SHSOLExt</v>
      </c>
      <c r="P259" s="131" t="str">
        <f t="shared" si="150"/>
        <v>COM-SHSOLExt</v>
      </c>
      <c r="Q259" s="123" t="str">
        <f t="shared" si="146"/>
        <v>COM-SOL</v>
      </c>
      <c r="R259" s="121" t="str">
        <f t="shared" si="151"/>
        <v>COM-SH</v>
      </c>
      <c r="S259" s="128">
        <f t="shared" si="152"/>
        <v>0.6</v>
      </c>
      <c r="T259" s="128">
        <f t="shared" si="153"/>
        <v>2</v>
      </c>
      <c r="U259" s="128">
        <f t="shared" si="154"/>
        <v>1</v>
      </c>
      <c r="V259" s="128">
        <f t="shared" si="155"/>
        <v>0</v>
      </c>
      <c r="W259" s="128">
        <f t="shared" si="156"/>
        <v>0</v>
      </c>
      <c r="X259" s="128">
        <f t="shared" si="157"/>
        <v>0</v>
      </c>
      <c r="Y259" s="128">
        <f t="shared" si="158"/>
        <v>0</v>
      </c>
      <c r="Z259" s="128">
        <f t="shared" si="159"/>
        <v>0</v>
      </c>
      <c r="AA259" s="128">
        <f t="shared" si="160"/>
        <v>0</v>
      </c>
      <c r="AB259" s="128">
        <f t="shared" si="161"/>
        <v>0</v>
      </c>
      <c r="AC259" s="128">
        <f t="shared" si="162"/>
        <v>0</v>
      </c>
      <c r="AD259" s="128">
        <f t="shared" si="163"/>
        <v>0</v>
      </c>
      <c r="AG259" s="133">
        <v>0.6</v>
      </c>
      <c r="AH259" s="132">
        <v>2</v>
      </c>
      <c r="AI259" s="132">
        <v>1</v>
      </c>
      <c r="AJ259" s="132"/>
      <c r="AK259" s="132"/>
      <c r="AL259" s="132"/>
      <c r="AM259" s="132"/>
      <c r="AN259" s="132"/>
      <c r="AO259" s="132"/>
      <c r="AP259" s="132"/>
      <c r="AQ259" s="132"/>
      <c r="AR259" s="134"/>
    </row>
    <row r="260" spans="2:44" ht="12" customHeight="1">
      <c r="B260" s="125"/>
      <c r="C260" s="117"/>
      <c r="D260" s="125"/>
      <c r="E260" s="115" t="s">
        <v>250</v>
      </c>
      <c r="F260" s="119" t="s">
        <v>220</v>
      </c>
      <c r="G260" s="116" t="str">
        <f>C253&amp;" Wind"</f>
        <v>Commercial Wind</v>
      </c>
      <c r="H260" s="125" t="s">
        <v>244</v>
      </c>
      <c r="I260" s="150" t="str">
        <f t="shared" si="148"/>
        <v>Commercial Space heating  Wind</v>
      </c>
      <c r="J260" s="155" t="s">
        <v>205</v>
      </c>
      <c r="K260" s="152" t="str">
        <f t="shared" si="149"/>
        <v>COM-SHWINExt</v>
      </c>
      <c r="L260" s="110" t="str">
        <f t="shared" si="145"/>
        <v/>
      </c>
      <c r="P260" s="131" t="str">
        <f t="shared" si="150"/>
        <v/>
      </c>
      <c r="Q260" s="123" t="str">
        <f t="shared" si="146"/>
        <v/>
      </c>
      <c r="R260" s="121" t="str">
        <f t="shared" si="151"/>
        <v/>
      </c>
      <c r="S260" s="128" t="str">
        <f t="shared" si="152"/>
        <v/>
      </c>
      <c r="T260" s="128" t="str">
        <f t="shared" si="153"/>
        <v/>
      </c>
      <c r="U260" s="128" t="str">
        <f t="shared" si="154"/>
        <v/>
      </c>
      <c r="V260" s="128" t="str">
        <f t="shared" si="155"/>
        <v/>
      </c>
      <c r="W260" s="128" t="str">
        <f t="shared" si="156"/>
        <v/>
      </c>
      <c r="X260" s="128" t="str">
        <f t="shared" si="157"/>
        <v/>
      </c>
      <c r="Y260" s="128" t="str">
        <f t="shared" si="158"/>
        <v/>
      </c>
      <c r="Z260" s="128" t="str">
        <f t="shared" si="159"/>
        <v/>
      </c>
      <c r="AA260" s="128" t="str">
        <f t="shared" si="160"/>
        <v/>
      </c>
      <c r="AB260" s="128" t="str">
        <f t="shared" si="161"/>
        <v/>
      </c>
      <c r="AC260" s="128" t="str">
        <f t="shared" si="162"/>
        <v/>
      </c>
      <c r="AD260" s="128" t="str">
        <f t="shared" si="163"/>
        <v/>
      </c>
      <c r="AG260" s="133">
        <v>0.6</v>
      </c>
      <c r="AH260" s="132">
        <v>2</v>
      </c>
      <c r="AI260" s="132">
        <v>1</v>
      </c>
      <c r="AJ260" s="132"/>
      <c r="AK260" s="132"/>
      <c r="AL260" s="132"/>
      <c r="AM260" s="132"/>
      <c r="AN260" s="132"/>
      <c r="AO260" s="132"/>
      <c r="AP260" s="132"/>
      <c r="AQ260" s="132"/>
      <c r="AR260" s="134"/>
    </row>
    <row r="261" spans="2:44" ht="12" customHeight="1">
      <c r="B261" s="125"/>
      <c r="C261" s="117"/>
      <c r="D261" s="125"/>
      <c r="E261" s="115" t="s">
        <v>253</v>
      </c>
      <c r="F261" s="119" t="s">
        <v>184</v>
      </c>
      <c r="G261" s="116" t="str">
        <f>C253&amp;" Bio Liquids"</f>
        <v>Commercial Bio Liquids</v>
      </c>
      <c r="H261" s="125" t="s">
        <v>245</v>
      </c>
      <c r="I261" s="150" t="str">
        <f t="shared" si="148"/>
        <v>Commercial Space heating  Bio Liquids</v>
      </c>
      <c r="J261" s="155" t="s">
        <v>205</v>
      </c>
      <c r="K261" s="152" t="str">
        <f t="shared" si="149"/>
        <v>COM-SHBILExt</v>
      </c>
      <c r="L261" s="110" t="str">
        <f t="shared" si="145"/>
        <v/>
      </c>
      <c r="P261" s="131" t="str">
        <f t="shared" si="150"/>
        <v/>
      </c>
      <c r="Q261" s="123" t="str">
        <f t="shared" si="146"/>
        <v/>
      </c>
      <c r="R261" s="121" t="str">
        <f t="shared" si="151"/>
        <v/>
      </c>
      <c r="S261" s="128" t="str">
        <f t="shared" si="152"/>
        <v/>
      </c>
      <c r="T261" s="128" t="str">
        <f t="shared" si="153"/>
        <v/>
      </c>
      <c r="U261" s="128" t="str">
        <f t="shared" si="154"/>
        <v/>
      </c>
      <c r="V261" s="128" t="str">
        <f t="shared" si="155"/>
        <v/>
      </c>
      <c r="W261" s="128" t="str">
        <f t="shared" si="156"/>
        <v/>
      </c>
      <c r="X261" s="128" t="str">
        <f t="shared" si="157"/>
        <v/>
      </c>
      <c r="Y261" s="128" t="str">
        <f t="shared" si="158"/>
        <v/>
      </c>
      <c r="Z261" s="128" t="str">
        <f t="shared" si="159"/>
        <v/>
      </c>
      <c r="AA261" s="128" t="str">
        <f t="shared" si="160"/>
        <v/>
      </c>
      <c r="AB261" s="128" t="str">
        <f t="shared" si="161"/>
        <v/>
      </c>
      <c r="AC261" s="128" t="str">
        <f t="shared" si="162"/>
        <v/>
      </c>
      <c r="AD261" s="128" t="str">
        <f t="shared" si="163"/>
        <v/>
      </c>
      <c r="AG261" s="133">
        <v>0.6</v>
      </c>
      <c r="AH261" s="132">
        <v>2</v>
      </c>
      <c r="AI261" s="132">
        <v>1</v>
      </c>
      <c r="AJ261" s="132"/>
      <c r="AK261" s="132"/>
      <c r="AL261" s="132"/>
      <c r="AM261" s="132"/>
      <c r="AN261" s="132"/>
      <c r="AO261" s="132"/>
      <c r="AP261" s="132"/>
      <c r="AQ261" s="132"/>
      <c r="AR261" s="134"/>
    </row>
    <row r="262" spans="2:44" ht="12" customHeight="1">
      <c r="B262" s="125"/>
      <c r="C262" s="117"/>
      <c r="D262" s="125"/>
      <c r="E262" s="117"/>
      <c r="F262" s="125"/>
      <c r="G262" s="116" t="str">
        <f>C253&amp;" Biogas"</f>
        <v>Commercial Biogas</v>
      </c>
      <c r="H262" s="125" t="s">
        <v>246</v>
      </c>
      <c r="I262" s="150" t="str">
        <f t="shared" si="148"/>
        <v>Commercial Space heating  Biogas</v>
      </c>
      <c r="J262" s="155" t="s">
        <v>205</v>
      </c>
      <c r="K262" s="152" t="str">
        <f t="shared" si="149"/>
        <v>COM-SHBIGExt</v>
      </c>
      <c r="L262" s="110" t="str">
        <f t="shared" si="145"/>
        <v/>
      </c>
      <c r="P262" s="131" t="str">
        <f t="shared" si="150"/>
        <v/>
      </c>
      <c r="Q262" s="123" t="str">
        <f t="shared" si="146"/>
        <v/>
      </c>
      <c r="R262" s="121" t="str">
        <f t="shared" si="151"/>
        <v/>
      </c>
      <c r="S262" s="128" t="str">
        <f t="shared" si="152"/>
        <v/>
      </c>
      <c r="T262" s="128" t="str">
        <f t="shared" si="153"/>
        <v/>
      </c>
      <c r="U262" s="128" t="str">
        <f t="shared" si="154"/>
        <v/>
      </c>
      <c r="V262" s="128" t="str">
        <f t="shared" si="155"/>
        <v/>
      </c>
      <c r="W262" s="128" t="str">
        <f t="shared" si="156"/>
        <v/>
      </c>
      <c r="X262" s="128" t="str">
        <f t="shared" si="157"/>
        <v/>
      </c>
      <c r="Y262" s="128" t="str">
        <f t="shared" si="158"/>
        <v/>
      </c>
      <c r="Z262" s="128" t="str">
        <f t="shared" si="159"/>
        <v/>
      </c>
      <c r="AA262" s="128" t="str">
        <f t="shared" si="160"/>
        <v/>
      </c>
      <c r="AB262" s="128" t="str">
        <f t="shared" si="161"/>
        <v/>
      </c>
      <c r="AC262" s="128" t="str">
        <f t="shared" si="162"/>
        <v/>
      </c>
      <c r="AD262" s="128" t="str">
        <f t="shared" si="163"/>
        <v/>
      </c>
      <c r="AG262" s="133">
        <v>0.6</v>
      </c>
      <c r="AH262" s="132">
        <v>2</v>
      </c>
      <c r="AI262" s="132">
        <v>1</v>
      </c>
      <c r="AJ262" s="132"/>
      <c r="AK262" s="132"/>
      <c r="AL262" s="132"/>
      <c r="AM262" s="132"/>
      <c r="AN262" s="132"/>
      <c r="AO262" s="132"/>
      <c r="AP262" s="132"/>
      <c r="AQ262" s="132"/>
      <c r="AR262" s="134"/>
    </row>
    <row r="263" spans="2:44" ht="12" customHeight="1">
      <c r="B263" s="125"/>
      <c r="C263" s="117"/>
      <c r="D263" s="125"/>
      <c r="E263" s="117"/>
      <c r="F263" s="125"/>
      <c r="G263" s="116" t="str">
        <f>C253&amp;" Wood"</f>
        <v>Commercial Wood</v>
      </c>
      <c r="H263" s="125" t="s">
        <v>247</v>
      </c>
      <c r="I263" s="150" t="str">
        <f t="shared" si="148"/>
        <v>Commercial Space heating  Wood</v>
      </c>
      <c r="J263" s="155" t="s">
        <v>205</v>
      </c>
      <c r="K263" s="152" t="str">
        <f t="shared" si="149"/>
        <v>COM-SHWODExt</v>
      </c>
      <c r="L263" s="110" t="str">
        <f t="shared" si="145"/>
        <v/>
      </c>
      <c r="P263" s="131" t="str">
        <f t="shared" si="150"/>
        <v/>
      </c>
      <c r="Q263" s="123" t="str">
        <f t="shared" si="146"/>
        <v/>
      </c>
      <c r="R263" s="121" t="str">
        <f t="shared" si="151"/>
        <v/>
      </c>
      <c r="S263" s="128" t="str">
        <f t="shared" si="152"/>
        <v/>
      </c>
      <c r="T263" s="128" t="str">
        <f t="shared" si="153"/>
        <v/>
      </c>
      <c r="U263" s="128" t="str">
        <f t="shared" si="154"/>
        <v/>
      </c>
      <c r="V263" s="128" t="str">
        <f t="shared" si="155"/>
        <v/>
      </c>
      <c r="W263" s="128" t="str">
        <f t="shared" si="156"/>
        <v/>
      </c>
      <c r="X263" s="128" t="str">
        <f t="shared" si="157"/>
        <v/>
      </c>
      <c r="Y263" s="128" t="str">
        <f t="shared" si="158"/>
        <v/>
      </c>
      <c r="Z263" s="128" t="str">
        <f t="shared" si="159"/>
        <v/>
      </c>
      <c r="AA263" s="128" t="str">
        <f t="shared" si="160"/>
        <v/>
      </c>
      <c r="AB263" s="128" t="str">
        <f t="shared" si="161"/>
        <v/>
      </c>
      <c r="AC263" s="128" t="str">
        <f t="shared" si="162"/>
        <v/>
      </c>
      <c r="AD263" s="128" t="str">
        <f t="shared" si="163"/>
        <v/>
      </c>
      <c r="AG263" s="133">
        <v>0.6</v>
      </c>
      <c r="AH263" s="132">
        <v>2</v>
      </c>
      <c r="AI263" s="132">
        <v>1</v>
      </c>
      <c r="AJ263" s="132"/>
      <c r="AK263" s="132"/>
      <c r="AL263" s="132"/>
      <c r="AM263" s="132"/>
      <c r="AN263" s="132"/>
      <c r="AO263" s="132"/>
      <c r="AP263" s="132"/>
      <c r="AQ263" s="132"/>
      <c r="AR263" s="134"/>
    </row>
    <row r="264" spans="2:44" ht="12" customHeight="1">
      <c r="B264" s="125"/>
      <c r="C264" s="117"/>
      <c r="D264" s="125"/>
      <c r="E264" s="117"/>
      <c r="F264" s="125"/>
      <c r="G264" s="116" t="str">
        <f>C253&amp;" Tidal"</f>
        <v>Commercial Tidal</v>
      </c>
      <c r="H264" s="125" t="s">
        <v>248</v>
      </c>
      <c r="I264" s="150" t="str">
        <f t="shared" si="148"/>
        <v>Commercial Space heating  Tidal</v>
      </c>
      <c r="J264" s="155" t="s">
        <v>205</v>
      </c>
      <c r="K264" s="152" t="str">
        <f t="shared" si="149"/>
        <v>COM-SHTIDExt</v>
      </c>
      <c r="L264" s="110" t="str">
        <f t="shared" si="145"/>
        <v/>
      </c>
      <c r="P264" s="131" t="str">
        <f t="shared" si="150"/>
        <v/>
      </c>
      <c r="Q264" s="123" t="str">
        <f t="shared" si="146"/>
        <v/>
      </c>
      <c r="R264" s="121" t="str">
        <f t="shared" si="151"/>
        <v/>
      </c>
      <c r="S264" s="128" t="str">
        <f t="shared" si="152"/>
        <v/>
      </c>
      <c r="T264" s="128" t="str">
        <f t="shared" si="153"/>
        <v/>
      </c>
      <c r="U264" s="128" t="str">
        <f t="shared" si="154"/>
        <v/>
      </c>
      <c r="V264" s="128" t="str">
        <f t="shared" si="155"/>
        <v/>
      </c>
      <c r="W264" s="128" t="str">
        <f t="shared" si="156"/>
        <v/>
      </c>
      <c r="X264" s="128" t="str">
        <f t="shared" si="157"/>
        <v/>
      </c>
      <c r="Y264" s="128" t="str">
        <f t="shared" si="158"/>
        <v/>
      </c>
      <c r="Z264" s="128" t="str">
        <f t="shared" si="159"/>
        <v/>
      </c>
      <c r="AA264" s="128" t="str">
        <f t="shared" si="160"/>
        <v/>
      </c>
      <c r="AB264" s="128" t="str">
        <f t="shared" si="161"/>
        <v/>
      </c>
      <c r="AC264" s="128" t="str">
        <f t="shared" si="162"/>
        <v/>
      </c>
      <c r="AD264" s="128" t="str">
        <f t="shared" si="163"/>
        <v/>
      </c>
      <c r="AG264" s="133">
        <v>0.6</v>
      </c>
      <c r="AH264" s="132">
        <v>2</v>
      </c>
      <c r="AI264" s="132">
        <v>1</v>
      </c>
      <c r="AJ264" s="132"/>
      <c r="AK264" s="132"/>
      <c r="AL264" s="132"/>
      <c r="AM264" s="132"/>
      <c r="AN264" s="132"/>
      <c r="AO264" s="132"/>
      <c r="AP264" s="132"/>
      <c r="AQ264" s="132"/>
      <c r="AR264" s="134"/>
    </row>
    <row r="265" spans="2:44" ht="12" customHeight="1">
      <c r="B265" s="125"/>
      <c r="C265" s="117"/>
      <c r="D265" s="125"/>
      <c r="E265" s="117"/>
      <c r="F265" s="125"/>
      <c r="G265" s="116" t="str">
        <f>C253&amp;" Electricity"</f>
        <v>Commercial Electricity</v>
      </c>
      <c r="H265" s="125" t="s">
        <v>249</v>
      </c>
      <c r="I265" s="165" t="str">
        <f t="shared" si="148"/>
        <v>Commercial Space heating  Electricity</v>
      </c>
      <c r="J265" s="164" t="s">
        <v>198</v>
      </c>
      <c r="K265" s="153" t="str">
        <f t="shared" si="149"/>
        <v>COM-SHELCExt</v>
      </c>
      <c r="L265" s="110" t="str">
        <f t="shared" si="145"/>
        <v>COM-SHELCExt</v>
      </c>
      <c r="P265" s="131" t="str">
        <f t="shared" si="150"/>
        <v>COM-SHELCExt</v>
      </c>
      <c r="Q265" s="123" t="str">
        <f t="shared" si="146"/>
        <v>COM-ELC</v>
      </c>
      <c r="R265" s="121" t="str">
        <f t="shared" si="151"/>
        <v>COM-SH</v>
      </c>
      <c r="S265" s="128">
        <f t="shared" si="152"/>
        <v>0.6</v>
      </c>
      <c r="T265" s="128">
        <f t="shared" si="153"/>
        <v>2</v>
      </c>
      <c r="U265" s="128">
        <f t="shared" si="154"/>
        <v>1</v>
      </c>
      <c r="V265" s="128">
        <f t="shared" si="155"/>
        <v>0</v>
      </c>
      <c r="W265" s="128">
        <f t="shared" si="156"/>
        <v>0</v>
      </c>
      <c r="X265" s="128">
        <f t="shared" si="157"/>
        <v>0</v>
      </c>
      <c r="Y265" s="128">
        <f t="shared" si="158"/>
        <v>0</v>
      </c>
      <c r="Z265" s="128">
        <f t="shared" si="159"/>
        <v>0</v>
      </c>
      <c r="AA265" s="128">
        <f t="shared" si="160"/>
        <v>0</v>
      </c>
      <c r="AB265" s="128">
        <f t="shared" si="161"/>
        <v>0</v>
      </c>
      <c r="AC265" s="128">
        <f t="shared" si="162"/>
        <v>0</v>
      </c>
      <c r="AD265" s="128">
        <f t="shared" si="163"/>
        <v>0</v>
      </c>
      <c r="AG265" s="133">
        <v>0.6</v>
      </c>
      <c r="AH265" s="132">
        <v>2</v>
      </c>
      <c r="AI265" s="132">
        <v>1</v>
      </c>
      <c r="AJ265" s="132"/>
      <c r="AK265" s="132"/>
      <c r="AL265" s="132"/>
      <c r="AM265" s="132"/>
      <c r="AN265" s="132"/>
      <c r="AO265" s="132"/>
      <c r="AP265" s="132"/>
      <c r="AQ265" s="132"/>
      <c r="AR265" s="134"/>
    </row>
    <row r="266" spans="2:44" ht="12" customHeight="1">
      <c r="I266" s="150" t="str">
        <f>$C$253&amp;" "&amp;$E$254&amp;" "&amp;RIGHT(G253,LEN(G253)-FIND(" ",G253))</f>
        <v>Commercial Water heating  Coal</v>
      </c>
      <c r="J266" s="155" t="s">
        <v>198</v>
      </c>
      <c r="K266" s="151" t="str">
        <f>$D$253&amp;$F$254&amp;RIGHT(H253,3)&amp;$B$253</f>
        <v>COM-WHCOAExt</v>
      </c>
      <c r="L266" s="110" t="str">
        <f t="shared" si="145"/>
        <v>COM-WHCOAExt</v>
      </c>
      <c r="P266" s="131" t="str">
        <f t="shared" si="150"/>
        <v>COM-WHCOAExt</v>
      </c>
      <c r="Q266" s="123" t="str">
        <f t="shared" si="146"/>
        <v>COM-COA</v>
      </c>
      <c r="R266" s="121" t="str">
        <f t="shared" si="151"/>
        <v>COM-WH</v>
      </c>
      <c r="S266" s="128">
        <f t="shared" si="152"/>
        <v>0.6</v>
      </c>
      <c r="T266" s="128">
        <f t="shared" si="153"/>
        <v>2</v>
      </c>
      <c r="U266" s="128">
        <f t="shared" si="154"/>
        <v>1</v>
      </c>
      <c r="V266" s="128">
        <f t="shared" si="155"/>
        <v>0</v>
      </c>
      <c r="W266" s="128">
        <f t="shared" si="156"/>
        <v>0</v>
      </c>
      <c r="X266" s="128">
        <f t="shared" si="157"/>
        <v>0</v>
      </c>
      <c r="Y266" s="128">
        <f t="shared" si="158"/>
        <v>0</v>
      </c>
      <c r="Z266" s="128">
        <f t="shared" si="159"/>
        <v>0</v>
      </c>
      <c r="AA266" s="128">
        <f t="shared" si="160"/>
        <v>0</v>
      </c>
      <c r="AB266" s="128">
        <f t="shared" si="161"/>
        <v>0</v>
      </c>
      <c r="AC266" s="128">
        <f t="shared" si="162"/>
        <v>0</v>
      </c>
      <c r="AD266" s="128">
        <f t="shared" si="163"/>
        <v>0</v>
      </c>
      <c r="AG266" s="133">
        <v>0.6</v>
      </c>
      <c r="AH266" s="132">
        <v>2</v>
      </c>
      <c r="AI266" s="132">
        <v>1</v>
      </c>
      <c r="AJ266" s="132"/>
      <c r="AK266" s="132"/>
      <c r="AL266" s="132"/>
      <c r="AM266" s="132"/>
      <c r="AN266" s="132"/>
      <c r="AO266" s="132"/>
      <c r="AP266" s="132"/>
      <c r="AQ266" s="132"/>
      <c r="AR266" s="134"/>
    </row>
    <row r="267" spans="2:44" ht="12" customHeight="1">
      <c r="I267" s="150" t="str">
        <f t="shared" ref="I267:I278" si="164">$C$253&amp;" "&amp;$E$254&amp;" "&amp;RIGHT(G254,LEN(G254)-FIND(" ",G254))</f>
        <v>Commercial Water heating  Lignite</v>
      </c>
      <c r="J267" s="155" t="s">
        <v>198</v>
      </c>
      <c r="K267" s="152" t="str">
        <f t="shared" ref="K267:K278" si="165">$D$253&amp;$F$254&amp;RIGHT(H254,3)&amp;$B$253</f>
        <v>COM-WHCOLExt</v>
      </c>
      <c r="L267" s="110" t="str">
        <f t="shared" si="145"/>
        <v>COM-WHCOLExt</v>
      </c>
      <c r="P267" s="131" t="str">
        <f t="shared" si="150"/>
        <v>COM-WHCOLExt</v>
      </c>
      <c r="Q267" s="123" t="str">
        <f t="shared" si="146"/>
        <v>COM-COL</v>
      </c>
      <c r="R267" s="121" t="str">
        <f t="shared" si="151"/>
        <v>COM-WH</v>
      </c>
      <c r="S267" s="128">
        <f t="shared" si="152"/>
        <v>0.6</v>
      </c>
      <c r="T267" s="128">
        <f t="shared" si="153"/>
        <v>2</v>
      </c>
      <c r="U267" s="128">
        <f t="shared" si="154"/>
        <v>1</v>
      </c>
      <c r="V267" s="128">
        <f t="shared" si="155"/>
        <v>0</v>
      </c>
      <c r="W267" s="128">
        <f t="shared" si="156"/>
        <v>0</v>
      </c>
      <c r="X267" s="128">
        <f t="shared" si="157"/>
        <v>0</v>
      </c>
      <c r="Y267" s="128">
        <f t="shared" si="158"/>
        <v>0</v>
      </c>
      <c r="Z267" s="128">
        <f t="shared" si="159"/>
        <v>0</v>
      </c>
      <c r="AA267" s="128">
        <f t="shared" si="160"/>
        <v>0</v>
      </c>
      <c r="AB267" s="128">
        <f t="shared" si="161"/>
        <v>0</v>
      </c>
      <c r="AC267" s="128">
        <f t="shared" si="162"/>
        <v>0</v>
      </c>
      <c r="AD267" s="128">
        <f t="shared" si="163"/>
        <v>0</v>
      </c>
      <c r="AG267" s="133">
        <v>0.6</v>
      </c>
      <c r="AH267" s="132">
        <v>2</v>
      </c>
      <c r="AI267" s="132">
        <v>1</v>
      </c>
      <c r="AJ267" s="132"/>
      <c r="AK267" s="132"/>
      <c r="AL267" s="132"/>
      <c r="AM267" s="132"/>
      <c r="AN267" s="132"/>
      <c r="AO267" s="132"/>
      <c r="AP267" s="132"/>
      <c r="AQ267" s="132"/>
      <c r="AR267" s="134"/>
    </row>
    <row r="268" spans="2:44" ht="12" customHeight="1">
      <c r="I268" s="150" t="str">
        <f t="shared" si="164"/>
        <v>Commercial Water heating  Crude oil</v>
      </c>
      <c r="J268" s="155" t="s">
        <v>198</v>
      </c>
      <c r="K268" s="152" t="str">
        <f t="shared" si="165"/>
        <v>COM-WHOILExt</v>
      </c>
      <c r="L268" s="110" t="str">
        <f t="shared" si="145"/>
        <v>COM-WHOILExt</v>
      </c>
      <c r="P268" s="131" t="str">
        <f t="shared" si="150"/>
        <v>COM-WHOILExt</v>
      </c>
      <c r="Q268" s="123" t="str">
        <f t="shared" si="146"/>
        <v>COM-OIL</v>
      </c>
      <c r="R268" s="121" t="str">
        <f t="shared" si="151"/>
        <v>COM-WH</v>
      </c>
      <c r="S268" s="128">
        <f t="shared" si="152"/>
        <v>0.6</v>
      </c>
      <c r="T268" s="128">
        <f t="shared" si="153"/>
        <v>2</v>
      </c>
      <c r="U268" s="128">
        <f t="shared" si="154"/>
        <v>1</v>
      </c>
      <c r="V268" s="128">
        <f t="shared" si="155"/>
        <v>0</v>
      </c>
      <c r="W268" s="128">
        <f t="shared" si="156"/>
        <v>0</v>
      </c>
      <c r="X268" s="128">
        <f t="shared" si="157"/>
        <v>0</v>
      </c>
      <c r="Y268" s="128">
        <f t="shared" si="158"/>
        <v>0</v>
      </c>
      <c r="Z268" s="128">
        <f t="shared" si="159"/>
        <v>0</v>
      </c>
      <c r="AA268" s="128">
        <f t="shared" si="160"/>
        <v>0</v>
      </c>
      <c r="AB268" s="128">
        <f t="shared" si="161"/>
        <v>0</v>
      </c>
      <c r="AC268" s="128">
        <f t="shared" si="162"/>
        <v>0</v>
      </c>
      <c r="AD268" s="128">
        <f t="shared" si="163"/>
        <v>0</v>
      </c>
      <c r="AG268" s="133">
        <v>0.6</v>
      </c>
      <c r="AH268" s="132">
        <v>2</v>
      </c>
      <c r="AI268" s="132">
        <v>1</v>
      </c>
      <c r="AJ268" s="132"/>
      <c r="AK268" s="132"/>
      <c r="AL268" s="132"/>
      <c r="AM268" s="132"/>
      <c r="AN268" s="132"/>
      <c r="AO268" s="132"/>
      <c r="AP268" s="132"/>
      <c r="AQ268" s="132"/>
      <c r="AR268" s="134"/>
    </row>
    <row r="269" spans="2:44" ht="12" customHeight="1">
      <c r="I269" s="150" t="str">
        <f t="shared" si="164"/>
        <v>Commercial Water heating  Natural Gas</v>
      </c>
      <c r="J269" s="155" t="s">
        <v>198</v>
      </c>
      <c r="K269" s="152" t="str">
        <f t="shared" si="165"/>
        <v>COM-WHNGAExt</v>
      </c>
      <c r="L269" s="110" t="str">
        <f t="shared" si="145"/>
        <v>COM-WHNGAExt</v>
      </c>
      <c r="P269" s="131" t="str">
        <f t="shared" si="150"/>
        <v>COM-WHNGAExt</v>
      </c>
      <c r="Q269" s="123" t="str">
        <f t="shared" si="146"/>
        <v>COM-NGA</v>
      </c>
      <c r="R269" s="121" t="str">
        <f t="shared" si="151"/>
        <v>COM-WH</v>
      </c>
      <c r="S269" s="128">
        <f t="shared" si="152"/>
        <v>0.6</v>
      </c>
      <c r="T269" s="128">
        <f t="shared" si="153"/>
        <v>2</v>
      </c>
      <c r="U269" s="128">
        <f t="shared" si="154"/>
        <v>1</v>
      </c>
      <c r="V269" s="128">
        <f t="shared" si="155"/>
        <v>0</v>
      </c>
      <c r="W269" s="128">
        <f t="shared" si="156"/>
        <v>0</v>
      </c>
      <c r="X269" s="128">
        <f t="shared" si="157"/>
        <v>0</v>
      </c>
      <c r="Y269" s="128">
        <f t="shared" si="158"/>
        <v>0</v>
      </c>
      <c r="Z269" s="128">
        <f t="shared" si="159"/>
        <v>0</v>
      </c>
      <c r="AA269" s="128">
        <f t="shared" si="160"/>
        <v>0</v>
      </c>
      <c r="AB269" s="128">
        <f t="shared" si="161"/>
        <v>0</v>
      </c>
      <c r="AC269" s="128">
        <f t="shared" si="162"/>
        <v>0</v>
      </c>
      <c r="AD269" s="128">
        <f t="shared" si="163"/>
        <v>0</v>
      </c>
      <c r="AG269" s="133">
        <v>0.6</v>
      </c>
      <c r="AH269" s="132">
        <v>2</v>
      </c>
      <c r="AI269" s="132">
        <v>1</v>
      </c>
      <c r="AJ269" s="132"/>
      <c r="AK269" s="132"/>
      <c r="AL269" s="132"/>
      <c r="AM269" s="132"/>
      <c r="AN269" s="132"/>
      <c r="AO269" s="132"/>
      <c r="AP269" s="132"/>
      <c r="AQ269" s="132"/>
      <c r="AR269" s="134"/>
    </row>
    <row r="270" spans="2:44" ht="12" customHeight="1">
      <c r="I270" s="150" t="str">
        <f t="shared" si="164"/>
        <v>Commercial Water heating  Hydro</v>
      </c>
      <c r="J270" s="155" t="s">
        <v>205</v>
      </c>
      <c r="K270" s="152" t="str">
        <f t="shared" si="165"/>
        <v>COM-WHHYDExt</v>
      </c>
      <c r="L270" s="110" t="str">
        <f t="shared" si="145"/>
        <v/>
      </c>
      <c r="P270" s="131" t="str">
        <f t="shared" si="150"/>
        <v/>
      </c>
      <c r="Q270" s="123" t="str">
        <f t="shared" si="146"/>
        <v/>
      </c>
      <c r="R270" s="121" t="str">
        <f t="shared" si="151"/>
        <v/>
      </c>
      <c r="S270" s="128" t="str">
        <f t="shared" si="152"/>
        <v/>
      </c>
      <c r="T270" s="128" t="str">
        <f t="shared" si="153"/>
        <v/>
      </c>
      <c r="U270" s="128" t="str">
        <f t="shared" si="154"/>
        <v/>
      </c>
      <c r="V270" s="128" t="str">
        <f t="shared" si="155"/>
        <v/>
      </c>
      <c r="W270" s="128" t="str">
        <f t="shared" si="156"/>
        <v/>
      </c>
      <c r="X270" s="128" t="str">
        <f t="shared" si="157"/>
        <v/>
      </c>
      <c r="Y270" s="128" t="str">
        <f t="shared" si="158"/>
        <v/>
      </c>
      <c r="Z270" s="128" t="str">
        <f t="shared" si="159"/>
        <v/>
      </c>
      <c r="AA270" s="128" t="str">
        <f t="shared" si="160"/>
        <v/>
      </c>
      <c r="AB270" s="128" t="str">
        <f t="shared" si="161"/>
        <v/>
      </c>
      <c r="AC270" s="128" t="str">
        <f t="shared" si="162"/>
        <v/>
      </c>
      <c r="AD270" s="128" t="str">
        <f t="shared" si="163"/>
        <v/>
      </c>
      <c r="AG270" s="133">
        <v>0.6</v>
      </c>
      <c r="AH270" s="132">
        <v>2</v>
      </c>
      <c r="AI270" s="132">
        <v>1</v>
      </c>
      <c r="AJ270" s="132"/>
      <c r="AK270" s="132"/>
      <c r="AL270" s="132"/>
      <c r="AM270" s="132"/>
      <c r="AN270" s="132"/>
      <c r="AO270" s="132"/>
      <c r="AP270" s="132"/>
      <c r="AQ270" s="132"/>
      <c r="AR270" s="134"/>
    </row>
    <row r="271" spans="2:44" ht="12" customHeight="1">
      <c r="I271" s="150" t="str">
        <f t="shared" si="164"/>
        <v>Commercial Water heating  Geothermal</v>
      </c>
      <c r="J271" s="155" t="s">
        <v>205</v>
      </c>
      <c r="K271" s="152" t="str">
        <f t="shared" si="165"/>
        <v>COM-WHGEOExt</v>
      </c>
      <c r="L271" s="110" t="str">
        <f t="shared" si="145"/>
        <v/>
      </c>
      <c r="P271" s="131" t="str">
        <f t="shared" si="150"/>
        <v/>
      </c>
      <c r="Q271" s="123" t="str">
        <f t="shared" si="146"/>
        <v/>
      </c>
      <c r="R271" s="121" t="str">
        <f t="shared" si="151"/>
        <v/>
      </c>
      <c r="S271" s="128" t="str">
        <f t="shared" si="152"/>
        <v/>
      </c>
      <c r="T271" s="128" t="str">
        <f t="shared" si="153"/>
        <v/>
      </c>
      <c r="U271" s="128" t="str">
        <f t="shared" si="154"/>
        <v/>
      </c>
      <c r="V271" s="128" t="str">
        <f t="shared" si="155"/>
        <v/>
      </c>
      <c r="W271" s="128" t="str">
        <f t="shared" si="156"/>
        <v/>
      </c>
      <c r="X271" s="128" t="str">
        <f t="shared" si="157"/>
        <v/>
      </c>
      <c r="Y271" s="128" t="str">
        <f t="shared" si="158"/>
        <v/>
      </c>
      <c r="Z271" s="128" t="str">
        <f t="shared" si="159"/>
        <v/>
      </c>
      <c r="AA271" s="128" t="str">
        <f t="shared" si="160"/>
        <v/>
      </c>
      <c r="AB271" s="128" t="str">
        <f t="shared" si="161"/>
        <v/>
      </c>
      <c r="AC271" s="128" t="str">
        <f t="shared" si="162"/>
        <v/>
      </c>
      <c r="AD271" s="128" t="str">
        <f t="shared" si="163"/>
        <v/>
      </c>
      <c r="AG271" s="133">
        <v>0.6</v>
      </c>
      <c r="AH271" s="132">
        <v>2</v>
      </c>
      <c r="AI271" s="132">
        <v>1</v>
      </c>
      <c r="AJ271" s="132"/>
      <c r="AK271" s="132"/>
      <c r="AL271" s="132"/>
      <c r="AM271" s="132"/>
      <c r="AN271" s="132"/>
      <c r="AO271" s="132"/>
      <c r="AP271" s="132"/>
      <c r="AQ271" s="132"/>
      <c r="AR271" s="134"/>
    </row>
    <row r="272" spans="2:44" ht="12" customHeight="1">
      <c r="I272" s="150" t="str">
        <f t="shared" si="164"/>
        <v>Commercial Water heating  Solar</v>
      </c>
      <c r="J272" s="155" t="s">
        <v>205</v>
      </c>
      <c r="K272" s="152" t="str">
        <f t="shared" si="165"/>
        <v>COM-WHSOLExt</v>
      </c>
      <c r="L272" s="110" t="str">
        <f t="shared" si="145"/>
        <v/>
      </c>
      <c r="P272" s="131" t="str">
        <f t="shared" si="150"/>
        <v/>
      </c>
      <c r="Q272" s="123" t="str">
        <f t="shared" si="146"/>
        <v/>
      </c>
      <c r="R272" s="121" t="str">
        <f t="shared" si="151"/>
        <v/>
      </c>
      <c r="S272" s="128" t="str">
        <f t="shared" si="152"/>
        <v/>
      </c>
      <c r="T272" s="128" t="str">
        <f t="shared" si="153"/>
        <v/>
      </c>
      <c r="U272" s="128" t="str">
        <f t="shared" si="154"/>
        <v/>
      </c>
      <c r="V272" s="128" t="str">
        <f t="shared" si="155"/>
        <v/>
      </c>
      <c r="W272" s="128" t="str">
        <f t="shared" si="156"/>
        <v/>
      </c>
      <c r="X272" s="128" t="str">
        <f t="shared" si="157"/>
        <v/>
      </c>
      <c r="Y272" s="128" t="str">
        <f t="shared" si="158"/>
        <v/>
      </c>
      <c r="Z272" s="128" t="str">
        <f t="shared" si="159"/>
        <v/>
      </c>
      <c r="AA272" s="128" t="str">
        <f t="shared" si="160"/>
        <v/>
      </c>
      <c r="AB272" s="128" t="str">
        <f t="shared" si="161"/>
        <v/>
      </c>
      <c r="AC272" s="128" t="str">
        <f t="shared" si="162"/>
        <v/>
      </c>
      <c r="AD272" s="128" t="str">
        <f t="shared" si="163"/>
        <v/>
      </c>
      <c r="AG272" s="133">
        <v>0.6</v>
      </c>
      <c r="AH272" s="132">
        <v>2</v>
      </c>
      <c r="AI272" s="132">
        <v>1</v>
      </c>
      <c r="AJ272" s="132"/>
      <c r="AK272" s="132"/>
      <c r="AL272" s="132"/>
      <c r="AM272" s="132"/>
      <c r="AN272" s="132"/>
      <c r="AO272" s="132"/>
      <c r="AP272" s="132"/>
      <c r="AQ272" s="132"/>
      <c r="AR272" s="134"/>
    </row>
    <row r="273" spans="9:44" ht="12" customHeight="1">
      <c r="I273" s="150" t="str">
        <f t="shared" si="164"/>
        <v>Commercial Water heating  Wind</v>
      </c>
      <c r="J273" s="155" t="s">
        <v>205</v>
      </c>
      <c r="K273" s="152" t="str">
        <f t="shared" si="165"/>
        <v>COM-WHWINExt</v>
      </c>
      <c r="L273" s="110" t="str">
        <f t="shared" si="145"/>
        <v/>
      </c>
      <c r="P273" s="131" t="str">
        <f t="shared" si="150"/>
        <v/>
      </c>
      <c r="Q273" s="123" t="str">
        <f t="shared" si="146"/>
        <v/>
      </c>
      <c r="R273" s="121" t="str">
        <f t="shared" si="151"/>
        <v/>
      </c>
      <c r="S273" s="128" t="str">
        <f t="shared" si="152"/>
        <v/>
      </c>
      <c r="T273" s="128" t="str">
        <f t="shared" si="153"/>
        <v/>
      </c>
      <c r="U273" s="128" t="str">
        <f t="shared" si="154"/>
        <v/>
      </c>
      <c r="V273" s="128" t="str">
        <f t="shared" si="155"/>
        <v/>
      </c>
      <c r="W273" s="128" t="str">
        <f t="shared" si="156"/>
        <v/>
      </c>
      <c r="X273" s="128" t="str">
        <f t="shared" si="157"/>
        <v/>
      </c>
      <c r="Y273" s="128" t="str">
        <f t="shared" si="158"/>
        <v/>
      </c>
      <c r="Z273" s="128" t="str">
        <f t="shared" si="159"/>
        <v/>
      </c>
      <c r="AA273" s="128" t="str">
        <f t="shared" si="160"/>
        <v/>
      </c>
      <c r="AB273" s="128" t="str">
        <f t="shared" si="161"/>
        <v/>
      </c>
      <c r="AC273" s="128" t="str">
        <f t="shared" si="162"/>
        <v/>
      </c>
      <c r="AD273" s="128" t="str">
        <f t="shared" si="163"/>
        <v/>
      </c>
      <c r="AG273" s="133">
        <v>0.6</v>
      </c>
      <c r="AH273" s="132">
        <v>2</v>
      </c>
      <c r="AI273" s="132">
        <v>1</v>
      </c>
      <c r="AJ273" s="132"/>
      <c r="AK273" s="132"/>
      <c r="AL273" s="132"/>
      <c r="AM273" s="132"/>
      <c r="AN273" s="132"/>
      <c r="AO273" s="132"/>
      <c r="AP273" s="132"/>
      <c r="AQ273" s="132"/>
      <c r="AR273" s="134"/>
    </row>
    <row r="274" spans="9:44" ht="12" customHeight="1">
      <c r="I274" s="150" t="str">
        <f t="shared" si="164"/>
        <v>Commercial Water heating  Bio Liquids</v>
      </c>
      <c r="J274" s="155" t="s">
        <v>205</v>
      </c>
      <c r="K274" s="152" t="str">
        <f t="shared" si="165"/>
        <v>COM-WHBILExt</v>
      </c>
      <c r="L274" s="110" t="str">
        <f t="shared" si="145"/>
        <v/>
      </c>
      <c r="P274" s="131" t="str">
        <f t="shared" si="150"/>
        <v/>
      </c>
      <c r="Q274" s="123" t="str">
        <f t="shared" si="146"/>
        <v/>
      </c>
      <c r="R274" s="121" t="str">
        <f t="shared" si="151"/>
        <v/>
      </c>
      <c r="S274" s="128" t="str">
        <f t="shared" si="152"/>
        <v/>
      </c>
      <c r="T274" s="128" t="str">
        <f t="shared" si="153"/>
        <v/>
      </c>
      <c r="U274" s="128" t="str">
        <f t="shared" si="154"/>
        <v/>
      </c>
      <c r="V274" s="128" t="str">
        <f t="shared" si="155"/>
        <v/>
      </c>
      <c r="W274" s="128" t="str">
        <f t="shared" si="156"/>
        <v/>
      </c>
      <c r="X274" s="128" t="str">
        <f t="shared" si="157"/>
        <v/>
      </c>
      <c r="Y274" s="128" t="str">
        <f t="shared" si="158"/>
        <v/>
      </c>
      <c r="Z274" s="128" t="str">
        <f t="shared" si="159"/>
        <v/>
      </c>
      <c r="AA274" s="128" t="str">
        <f t="shared" si="160"/>
        <v/>
      </c>
      <c r="AB274" s="128" t="str">
        <f t="shared" si="161"/>
        <v/>
      </c>
      <c r="AC274" s="128" t="str">
        <f t="shared" si="162"/>
        <v/>
      </c>
      <c r="AD274" s="128" t="str">
        <f t="shared" si="163"/>
        <v/>
      </c>
      <c r="AG274" s="133">
        <v>0.6</v>
      </c>
      <c r="AH274" s="132">
        <v>2</v>
      </c>
      <c r="AI274" s="132">
        <v>1</v>
      </c>
      <c r="AJ274" s="132"/>
      <c r="AK274" s="132"/>
      <c r="AL274" s="132"/>
      <c r="AM274" s="132"/>
      <c r="AN274" s="132"/>
      <c r="AO274" s="132"/>
      <c r="AP274" s="132"/>
      <c r="AQ274" s="132"/>
      <c r="AR274" s="134"/>
    </row>
    <row r="275" spans="9:44" ht="12" customHeight="1">
      <c r="I275" s="150" t="str">
        <f t="shared" si="164"/>
        <v>Commercial Water heating  Biogas</v>
      </c>
      <c r="J275" s="155" t="s">
        <v>205</v>
      </c>
      <c r="K275" s="152" t="str">
        <f t="shared" si="165"/>
        <v>COM-WHBIGExt</v>
      </c>
      <c r="L275" s="110" t="str">
        <f t="shared" ref="L275:L278" si="166">IF(J275="Yes",K275,"")</f>
        <v/>
      </c>
      <c r="P275" s="131" t="str">
        <f t="shared" si="150"/>
        <v/>
      </c>
      <c r="Q275" s="123" t="str">
        <f t="shared" si="146"/>
        <v/>
      </c>
      <c r="R275" s="121" t="str">
        <f t="shared" si="151"/>
        <v/>
      </c>
      <c r="S275" s="128" t="str">
        <f t="shared" si="152"/>
        <v/>
      </c>
      <c r="T275" s="128" t="str">
        <f t="shared" si="153"/>
        <v/>
      </c>
      <c r="U275" s="128" t="str">
        <f t="shared" si="154"/>
        <v/>
      </c>
      <c r="V275" s="128" t="str">
        <f t="shared" si="155"/>
        <v/>
      </c>
      <c r="W275" s="128" t="str">
        <f t="shared" si="156"/>
        <v/>
      </c>
      <c r="X275" s="128" t="str">
        <f t="shared" si="157"/>
        <v/>
      </c>
      <c r="Y275" s="128" t="str">
        <f t="shared" si="158"/>
        <v/>
      </c>
      <c r="Z275" s="128" t="str">
        <f t="shared" si="159"/>
        <v/>
      </c>
      <c r="AA275" s="128" t="str">
        <f t="shared" si="160"/>
        <v/>
      </c>
      <c r="AB275" s="128" t="str">
        <f t="shared" si="161"/>
        <v/>
      </c>
      <c r="AC275" s="128" t="str">
        <f t="shared" si="162"/>
        <v/>
      </c>
      <c r="AD275" s="128" t="str">
        <f t="shared" si="163"/>
        <v/>
      </c>
      <c r="AG275" s="133">
        <v>0.6</v>
      </c>
      <c r="AH275" s="132">
        <v>2</v>
      </c>
      <c r="AI275" s="132">
        <v>1</v>
      </c>
      <c r="AJ275" s="132"/>
      <c r="AK275" s="132"/>
      <c r="AL275" s="132"/>
      <c r="AM275" s="132"/>
      <c r="AN275" s="132"/>
      <c r="AO275" s="132"/>
      <c r="AP275" s="132"/>
      <c r="AQ275" s="132"/>
      <c r="AR275" s="134"/>
    </row>
    <row r="276" spans="9:44" ht="12" customHeight="1">
      <c r="I276" s="150" t="str">
        <f t="shared" si="164"/>
        <v>Commercial Water heating  Wood</v>
      </c>
      <c r="J276" s="155" t="s">
        <v>198</v>
      </c>
      <c r="K276" s="152" t="str">
        <f t="shared" si="165"/>
        <v>COM-WHWODExt</v>
      </c>
      <c r="L276" s="110" t="str">
        <f t="shared" si="166"/>
        <v>COM-WHWODExt</v>
      </c>
      <c r="P276" s="131" t="str">
        <f t="shared" si="150"/>
        <v>COM-WHWODExt</v>
      </c>
      <c r="Q276" s="123" t="str">
        <f t="shared" si="146"/>
        <v>COM-WOD</v>
      </c>
      <c r="R276" s="121" t="str">
        <f t="shared" si="151"/>
        <v>COM-WH</v>
      </c>
      <c r="S276" s="128">
        <f t="shared" si="152"/>
        <v>0.6</v>
      </c>
      <c r="T276" s="128">
        <f t="shared" si="153"/>
        <v>2</v>
      </c>
      <c r="U276" s="128">
        <f t="shared" si="154"/>
        <v>1</v>
      </c>
      <c r="V276" s="128">
        <f t="shared" si="155"/>
        <v>0</v>
      </c>
      <c r="W276" s="128">
        <f t="shared" si="156"/>
        <v>0</v>
      </c>
      <c r="X276" s="128">
        <f t="shared" si="157"/>
        <v>0</v>
      </c>
      <c r="Y276" s="128">
        <f t="shared" si="158"/>
        <v>0</v>
      </c>
      <c r="Z276" s="128">
        <f t="shared" si="159"/>
        <v>0</v>
      </c>
      <c r="AA276" s="128">
        <f t="shared" si="160"/>
        <v>0</v>
      </c>
      <c r="AB276" s="128">
        <f t="shared" si="161"/>
        <v>0</v>
      </c>
      <c r="AC276" s="128">
        <f t="shared" si="162"/>
        <v>0</v>
      </c>
      <c r="AD276" s="128">
        <f t="shared" si="163"/>
        <v>0</v>
      </c>
      <c r="AG276" s="133">
        <v>0.6</v>
      </c>
      <c r="AH276" s="132">
        <v>2</v>
      </c>
      <c r="AI276" s="132">
        <v>1</v>
      </c>
      <c r="AJ276" s="132"/>
      <c r="AK276" s="132"/>
      <c r="AL276" s="132"/>
      <c r="AM276" s="132"/>
      <c r="AN276" s="132"/>
      <c r="AO276" s="132"/>
      <c r="AP276" s="132"/>
      <c r="AQ276" s="132"/>
      <c r="AR276" s="134"/>
    </row>
    <row r="277" spans="9:44" ht="12" customHeight="1">
      <c r="I277" s="150" t="str">
        <f t="shared" si="164"/>
        <v>Commercial Water heating  Tidal</v>
      </c>
      <c r="J277" s="155" t="s">
        <v>205</v>
      </c>
      <c r="K277" s="152" t="str">
        <f t="shared" si="165"/>
        <v>COM-WHTIDExt</v>
      </c>
      <c r="L277" s="110" t="str">
        <f t="shared" si="166"/>
        <v/>
      </c>
      <c r="P277" s="131" t="str">
        <f t="shared" si="150"/>
        <v/>
      </c>
      <c r="Q277" s="123" t="str">
        <f t="shared" si="146"/>
        <v/>
      </c>
      <c r="R277" s="121" t="str">
        <f t="shared" si="151"/>
        <v/>
      </c>
      <c r="S277" s="128" t="str">
        <f t="shared" si="152"/>
        <v/>
      </c>
      <c r="T277" s="128" t="str">
        <f t="shared" si="153"/>
        <v/>
      </c>
      <c r="U277" s="128" t="str">
        <f t="shared" si="154"/>
        <v/>
      </c>
      <c r="V277" s="128" t="str">
        <f t="shared" si="155"/>
        <v/>
      </c>
      <c r="W277" s="128" t="str">
        <f t="shared" si="156"/>
        <v/>
      </c>
      <c r="X277" s="128" t="str">
        <f t="shared" si="157"/>
        <v/>
      </c>
      <c r="Y277" s="128" t="str">
        <f t="shared" si="158"/>
        <v/>
      </c>
      <c r="Z277" s="128" t="str">
        <f t="shared" si="159"/>
        <v/>
      </c>
      <c r="AA277" s="128" t="str">
        <f t="shared" si="160"/>
        <v/>
      </c>
      <c r="AB277" s="128" t="str">
        <f t="shared" si="161"/>
        <v/>
      </c>
      <c r="AC277" s="128" t="str">
        <f t="shared" si="162"/>
        <v/>
      </c>
      <c r="AD277" s="128" t="str">
        <f t="shared" si="163"/>
        <v/>
      </c>
      <c r="AG277" s="133">
        <v>0.6</v>
      </c>
      <c r="AH277" s="132">
        <v>2</v>
      </c>
      <c r="AI277" s="132">
        <v>1</v>
      </c>
      <c r="AJ277" s="132"/>
      <c r="AK277" s="132"/>
      <c r="AL277" s="132"/>
      <c r="AM277" s="132"/>
      <c r="AN277" s="132"/>
      <c r="AO277" s="132"/>
      <c r="AP277" s="132"/>
      <c r="AQ277" s="132"/>
      <c r="AR277" s="134"/>
    </row>
    <row r="278" spans="9:44" ht="12" customHeight="1">
      <c r="I278" s="150" t="str">
        <f t="shared" si="164"/>
        <v>Commercial Water heating  Electricity</v>
      </c>
      <c r="J278" s="164" t="s">
        <v>198</v>
      </c>
      <c r="K278" s="153" t="str">
        <f t="shared" si="165"/>
        <v>COM-WHELCExt</v>
      </c>
      <c r="L278" s="110" t="str">
        <f t="shared" si="166"/>
        <v>COM-WHELCExt</v>
      </c>
      <c r="P278" s="131" t="str">
        <f t="shared" si="150"/>
        <v>COM-WHELCExt</v>
      </c>
      <c r="Q278" s="123" t="str">
        <f t="shared" si="146"/>
        <v>COM-ELC</v>
      </c>
      <c r="R278" s="121" t="str">
        <f t="shared" si="151"/>
        <v>COM-WH</v>
      </c>
      <c r="S278" s="128">
        <f t="shared" si="152"/>
        <v>0.6</v>
      </c>
      <c r="T278" s="128">
        <f t="shared" si="153"/>
        <v>2</v>
      </c>
      <c r="U278" s="128">
        <f t="shared" si="154"/>
        <v>1</v>
      </c>
      <c r="V278" s="128">
        <f t="shared" si="155"/>
        <v>0</v>
      </c>
      <c r="W278" s="128">
        <f t="shared" si="156"/>
        <v>0</v>
      </c>
      <c r="X278" s="128">
        <f t="shared" si="157"/>
        <v>0</v>
      </c>
      <c r="Y278" s="128">
        <f t="shared" si="158"/>
        <v>0</v>
      </c>
      <c r="Z278" s="128">
        <f t="shared" si="159"/>
        <v>0</v>
      </c>
      <c r="AA278" s="128">
        <f t="shared" si="160"/>
        <v>0</v>
      </c>
      <c r="AB278" s="128">
        <f t="shared" si="161"/>
        <v>0</v>
      </c>
      <c r="AC278" s="128">
        <f t="shared" si="162"/>
        <v>0</v>
      </c>
      <c r="AD278" s="128">
        <f t="shared" si="163"/>
        <v>0</v>
      </c>
      <c r="AG278" s="133">
        <v>0.6</v>
      </c>
      <c r="AH278" s="132">
        <v>2</v>
      </c>
      <c r="AI278" s="132">
        <v>1</v>
      </c>
      <c r="AJ278" s="132"/>
      <c r="AK278" s="132"/>
      <c r="AL278" s="132"/>
      <c r="AM278" s="132"/>
      <c r="AN278" s="132"/>
      <c r="AO278" s="132"/>
      <c r="AP278" s="132"/>
      <c r="AQ278" s="132"/>
      <c r="AR278" s="134"/>
    </row>
    <row r="279" spans="9:44" ht="12" customHeight="1">
      <c r="I279" s="149" t="str">
        <f>$C$253&amp;" "&amp;$E$255&amp;" "&amp;RIGHT(G253,LEN(G253)-FIND(" ",G253))</f>
        <v>Commercial Appliances Coal</v>
      </c>
      <c r="J279" s="155" t="s">
        <v>205</v>
      </c>
      <c r="K279" s="151" t="str">
        <f>$D$253&amp;$F$255&amp;RIGHT(H253,3)&amp;$B$253</f>
        <v>COM-APCOAExt</v>
      </c>
      <c r="L279" s="110" t="str">
        <f t="shared" ref="L279:L285" si="167">IF(J279="Yes",K279,"")</f>
        <v/>
      </c>
      <c r="P279" s="131" t="str">
        <f t="shared" si="150"/>
        <v/>
      </c>
      <c r="Q279" s="123" t="str">
        <f t="shared" si="146"/>
        <v/>
      </c>
      <c r="R279" s="121" t="str">
        <f t="shared" si="151"/>
        <v/>
      </c>
      <c r="S279" s="128" t="str">
        <f t="shared" si="152"/>
        <v/>
      </c>
      <c r="T279" s="128" t="str">
        <f t="shared" si="153"/>
        <v/>
      </c>
      <c r="U279" s="128" t="str">
        <f t="shared" si="154"/>
        <v/>
      </c>
      <c r="V279" s="128" t="str">
        <f t="shared" si="155"/>
        <v/>
      </c>
      <c r="W279" s="128" t="str">
        <f t="shared" si="156"/>
        <v/>
      </c>
      <c r="X279" s="128" t="str">
        <f t="shared" si="157"/>
        <v/>
      </c>
      <c r="Y279" s="128" t="str">
        <f t="shared" si="158"/>
        <v/>
      </c>
      <c r="Z279" s="128" t="str">
        <f t="shared" si="159"/>
        <v/>
      </c>
      <c r="AA279" s="128" t="str">
        <f t="shared" si="160"/>
        <v/>
      </c>
      <c r="AB279" s="128" t="str">
        <f t="shared" si="161"/>
        <v/>
      </c>
      <c r="AC279" s="128" t="str">
        <f t="shared" si="162"/>
        <v/>
      </c>
      <c r="AD279" s="128" t="str">
        <f t="shared" si="163"/>
        <v/>
      </c>
      <c r="AG279" s="133">
        <v>0.6</v>
      </c>
      <c r="AH279" s="132">
        <v>2</v>
      </c>
      <c r="AI279" s="132">
        <v>1</v>
      </c>
      <c r="AJ279" s="132"/>
      <c r="AK279" s="132"/>
      <c r="AL279" s="132"/>
      <c r="AM279" s="132"/>
      <c r="AN279" s="132"/>
      <c r="AO279" s="132"/>
      <c r="AP279" s="132"/>
      <c r="AQ279" s="132"/>
      <c r="AR279" s="134"/>
    </row>
    <row r="280" spans="9:44" ht="12" customHeight="1">
      <c r="I280" s="150" t="str">
        <f t="shared" ref="I280:I291" si="168">$C$253&amp;" "&amp;$E$255&amp;" "&amp;RIGHT(G254,LEN(G254)-FIND(" ",G254))</f>
        <v>Commercial Appliances Lignite</v>
      </c>
      <c r="J280" s="155" t="s">
        <v>205</v>
      </c>
      <c r="K280" s="152" t="str">
        <f t="shared" ref="K280:K291" si="169">$D$253&amp;$F$255&amp;RIGHT(H254,3)&amp;$B$253</f>
        <v>COM-APCOLExt</v>
      </c>
      <c r="L280" s="110" t="str">
        <f t="shared" si="167"/>
        <v/>
      </c>
      <c r="P280" s="131" t="str">
        <f t="shared" si="150"/>
        <v/>
      </c>
      <c r="Q280" s="123" t="str">
        <f t="shared" si="146"/>
        <v/>
      </c>
      <c r="R280" s="121" t="str">
        <f t="shared" si="151"/>
        <v/>
      </c>
      <c r="S280" s="128" t="str">
        <f t="shared" si="152"/>
        <v/>
      </c>
      <c r="T280" s="128" t="str">
        <f t="shared" si="153"/>
        <v/>
      </c>
      <c r="U280" s="128" t="str">
        <f t="shared" si="154"/>
        <v/>
      </c>
      <c r="V280" s="128" t="str">
        <f t="shared" si="155"/>
        <v/>
      </c>
      <c r="W280" s="128" t="str">
        <f t="shared" si="156"/>
        <v/>
      </c>
      <c r="X280" s="128" t="str">
        <f t="shared" si="157"/>
        <v/>
      </c>
      <c r="Y280" s="128" t="str">
        <f t="shared" si="158"/>
        <v/>
      </c>
      <c r="Z280" s="128" t="str">
        <f t="shared" si="159"/>
        <v/>
      </c>
      <c r="AA280" s="128" t="str">
        <f t="shared" si="160"/>
        <v/>
      </c>
      <c r="AB280" s="128" t="str">
        <f t="shared" si="161"/>
        <v/>
      </c>
      <c r="AC280" s="128" t="str">
        <f t="shared" si="162"/>
        <v/>
      </c>
      <c r="AD280" s="128" t="str">
        <f t="shared" si="163"/>
        <v/>
      </c>
      <c r="AG280" s="133">
        <v>0.6</v>
      </c>
      <c r="AH280" s="132">
        <v>2</v>
      </c>
      <c r="AI280" s="132">
        <v>1</v>
      </c>
      <c r="AJ280" s="132"/>
      <c r="AK280" s="132"/>
      <c r="AL280" s="132"/>
      <c r="AM280" s="132"/>
      <c r="AN280" s="132"/>
      <c r="AO280" s="132"/>
      <c r="AP280" s="132"/>
      <c r="AQ280" s="132"/>
      <c r="AR280" s="134"/>
    </row>
    <row r="281" spans="9:44" ht="12" customHeight="1">
      <c r="I281" s="150" t="str">
        <f t="shared" si="168"/>
        <v>Commercial Appliances Crude oil</v>
      </c>
      <c r="J281" s="155" t="s">
        <v>205</v>
      </c>
      <c r="K281" s="152" t="str">
        <f t="shared" si="169"/>
        <v>COM-APOILExt</v>
      </c>
      <c r="L281" s="110" t="str">
        <f t="shared" si="167"/>
        <v/>
      </c>
      <c r="P281" s="131" t="str">
        <f t="shared" si="150"/>
        <v/>
      </c>
      <c r="Q281" s="123" t="str">
        <f t="shared" si="146"/>
        <v/>
      </c>
      <c r="R281" s="121" t="str">
        <f t="shared" si="151"/>
        <v/>
      </c>
      <c r="S281" s="128" t="str">
        <f t="shared" si="152"/>
        <v/>
      </c>
      <c r="T281" s="128" t="str">
        <f t="shared" si="153"/>
        <v/>
      </c>
      <c r="U281" s="128" t="str">
        <f t="shared" si="154"/>
        <v/>
      </c>
      <c r="V281" s="128" t="str">
        <f t="shared" si="155"/>
        <v/>
      </c>
      <c r="W281" s="128" t="str">
        <f t="shared" si="156"/>
        <v/>
      </c>
      <c r="X281" s="128" t="str">
        <f t="shared" si="157"/>
        <v/>
      </c>
      <c r="Y281" s="128" t="str">
        <f t="shared" si="158"/>
        <v/>
      </c>
      <c r="Z281" s="128" t="str">
        <f t="shared" si="159"/>
        <v/>
      </c>
      <c r="AA281" s="128" t="str">
        <f t="shared" si="160"/>
        <v/>
      </c>
      <c r="AB281" s="128" t="str">
        <f t="shared" si="161"/>
        <v/>
      </c>
      <c r="AC281" s="128" t="str">
        <f t="shared" si="162"/>
        <v/>
      </c>
      <c r="AD281" s="128" t="str">
        <f t="shared" si="163"/>
        <v/>
      </c>
      <c r="AG281" s="133">
        <v>0.6</v>
      </c>
      <c r="AH281" s="132">
        <v>2</v>
      </c>
      <c r="AI281" s="132">
        <v>1</v>
      </c>
      <c r="AJ281" s="132"/>
      <c r="AK281" s="132"/>
      <c r="AL281" s="132"/>
      <c r="AM281" s="132"/>
      <c r="AN281" s="132"/>
      <c r="AO281" s="132"/>
      <c r="AP281" s="132"/>
      <c r="AQ281" s="132"/>
      <c r="AR281" s="134"/>
    </row>
    <row r="282" spans="9:44" ht="12" customHeight="1">
      <c r="I282" s="150" t="str">
        <f t="shared" si="168"/>
        <v>Commercial Appliances Natural Gas</v>
      </c>
      <c r="J282" s="155" t="s">
        <v>198</v>
      </c>
      <c r="K282" s="152" t="str">
        <f t="shared" si="169"/>
        <v>COM-APNGAExt</v>
      </c>
      <c r="L282" s="110" t="str">
        <f t="shared" si="167"/>
        <v>COM-APNGAExt</v>
      </c>
      <c r="P282" s="131" t="str">
        <f t="shared" si="150"/>
        <v>COM-APNGAExt</v>
      </c>
      <c r="Q282" s="123" t="str">
        <f t="shared" si="146"/>
        <v>COM-NGA</v>
      </c>
      <c r="R282" s="121" t="str">
        <f t="shared" si="151"/>
        <v>COM-AP</v>
      </c>
      <c r="S282" s="128">
        <f t="shared" si="152"/>
        <v>0.6</v>
      </c>
      <c r="T282" s="128">
        <f t="shared" si="153"/>
        <v>2</v>
      </c>
      <c r="U282" s="128">
        <f t="shared" si="154"/>
        <v>1</v>
      </c>
      <c r="V282" s="128">
        <f t="shared" si="155"/>
        <v>0</v>
      </c>
      <c r="W282" s="128">
        <f t="shared" si="156"/>
        <v>0</v>
      </c>
      <c r="X282" s="128">
        <f t="shared" si="157"/>
        <v>0</v>
      </c>
      <c r="Y282" s="128">
        <f t="shared" si="158"/>
        <v>0</v>
      </c>
      <c r="Z282" s="128">
        <f t="shared" si="159"/>
        <v>0</v>
      </c>
      <c r="AA282" s="128">
        <f t="shared" si="160"/>
        <v>0</v>
      </c>
      <c r="AB282" s="128">
        <f t="shared" si="161"/>
        <v>0</v>
      </c>
      <c r="AC282" s="128">
        <f t="shared" si="162"/>
        <v>0</v>
      </c>
      <c r="AD282" s="128">
        <f t="shared" si="163"/>
        <v>0</v>
      </c>
      <c r="AG282" s="133">
        <v>0.6</v>
      </c>
      <c r="AH282" s="132">
        <v>2</v>
      </c>
      <c r="AI282" s="132">
        <v>1</v>
      </c>
      <c r="AJ282" s="132"/>
      <c r="AK282" s="132"/>
      <c r="AL282" s="132"/>
      <c r="AM282" s="132"/>
      <c r="AN282" s="132"/>
      <c r="AO282" s="132"/>
      <c r="AP282" s="132"/>
      <c r="AQ282" s="132"/>
      <c r="AR282" s="134"/>
    </row>
    <row r="283" spans="9:44" ht="12" customHeight="1">
      <c r="I283" s="150" t="str">
        <f t="shared" si="168"/>
        <v>Commercial Appliances Hydro</v>
      </c>
      <c r="J283" s="155" t="s">
        <v>205</v>
      </c>
      <c r="K283" s="152" t="str">
        <f t="shared" si="169"/>
        <v>COM-APHYDExt</v>
      </c>
      <c r="L283" s="110" t="str">
        <f t="shared" si="167"/>
        <v/>
      </c>
      <c r="P283" s="131" t="str">
        <f t="shared" si="150"/>
        <v/>
      </c>
      <c r="Q283" s="123" t="str">
        <f t="shared" si="146"/>
        <v/>
      </c>
      <c r="R283" s="121" t="str">
        <f t="shared" si="151"/>
        <v/>
      </c>
      <c r="S283" s="128" t="str">
        <f t="shared" si="152"/>
        <v/>
      </c>
      <c r="T283" s="128" t="str">
        <f t="shared" si="153"/>
        <v/>
      </c>
      <c r="U283" s="128" t="str">
        <f t="shared" si="154"/>
        <v/>
      </c>
      <c r="V283" s="128" t="str">
        <f t="shared" si="155"/>
        <v/>
      </c>
      <c r="W283" s="128" t="str">
        <f t="shared" si="156"/>
        <v/>
      </c>
      <c r="X283" s="128" t="str">
        <f t="shared" si="157"/>
        <v/>
      </c>
      <c r="Y283" s="128" t="str">
        <f t="shared" si="158"/>
        <v/>
      </c>
      <c r="Z283" s="128" t="str">
        <f t="shared" si="159"/>
        <v/>
      </c>
      <c r="AA283" s="128" t="str">
        <f t="shared" si="160"/>
        <v/>
      </c>
      <c r="AB283" s="128" t="str">
        <f t="shared" si="161"/>
        <v/>
      </c>
      <c r="AC283" s="128" t="str">
        <f t="shared" si="162"/>
        <v/>
      </c>
      <c r="AD283" s="128" t="str">
        <f t="shared" si="163"/>
        <v/>
      </c>
      <c r="AG283" s="133">
        <v>0.6</v>
      </c>
      <c r="AH283" s="132">
        <v>2</v>
      </c>
      <c r="AI283" s="132">
        <v>1</v>
      </c>
      <c r="AJ283" s="132"/>
      <c r="AK283" s="132"/>
      <c r="AL283" s="132"/>
      <c r="AM283" s="132"/>
      <c r="AN283" s="132"/>
      <c r="AO283" s="132"/>
      <c r="AP283" s="132"/>
      <c r="AQ283" s="132"/>
      <c r="AR283" s="134"/>
    </row>
    <row r="284" spans="9:44" ht="12" customHeight="1">
      <c r="I284" s="150" t="str">
        <f t="shared" si="168"/>
        <v>Commercial Appliances Geothermal</v>
      </c>
      <c r="J284" s="155" t="s">
        <v>205</v>
      </c>
      <c r="K284" s="152" t="str">
        <f t="shared" si="169"/>
        <v>COM-APGEOExt</v>
      </c>
      <c r="L284" s="110" t="str">
        <f t="shared" si="167"/>
        <v/>
      </c>
      <c r="P284" s="131" t="str">
        <f t="shared" si="150"/>
        <v/>
      </c>
      <c r="Q284" s="123" t="str">
        <f t="shared" si="146"/>
        <v/>
      </c>
      <c r="R284" s="121" t="str">
        <f t="shared" si="151"/>
        <v/>
      </c>
      <c r="S284" s="128" t="str">
        <f t="shared" si="152"/>
        <v/>
      </c>
      <c r="T284" s="128" t="str">
        <f t="shared" si="153"/>
        <v/>
      </c>
      <c r="U284" s="128" t="str">
        <f t="shared" si="154"/>
        <v/>
      </c>
      <c r="V284" s="128" t="str">
        <f t="shared" si="155"/>
        <v/>
      </c>
      <c r="W284" s="128" t="str">
        <f t="shared" si="156"/>
        <v/>
      </c>
      <c r="X284" s="128" t="str">
        <f t="shared" si="157"/>
        <v/>
      </c>
      <c r="Y284" s="128" t="str">
        <f t="shared" si="158"/>
        <v/>
      </c>
      <c r="Z284" s="128" t="str">
        <f t="shared" si="159"/>
        <v/>
      </c>
      <c r="AA284" s="128" t="str">
        <f t="shared" si="160"/>
        <v/>
      </c>
      <c r="AB284" s="128" t="str">
        <f t="shared" si="161"/>
        <v/>
      </c>
      <c r="AC284" s="128" t="str">
        <f t="shared" si="162"/>
        <v/>
      </c>
      <c r="AD284" s="128" t="str">
        <f t="shared" si="163"/>
        <v/>
      </c>
      <c r="AG284" s="133">
        <v>0.6</v>
      </c>
      <c r="AH284" s="132">
        <v>2</v>
      </c>
      <c r="AI284" s="132">
        <v>1</v>
      </c>
      <c r="AJ284" s="132"/>
      <c r="AK284" s="132"/>
      <c r="AL284" s="132"/>
      <c r="AM284" s="132"/>
      <c r="AN284" s="132"/>
      <c r="AO284" s="132"/>
      <c r="AP284" s="132"/>
      <c r="AQ284" s="132"/>
      <c r="AR284" s="134"/>
    </row>
    <row r="285" spans="9:44" ht="12" customHeight="1">
      <c r="I285" s="150" t="str">
        <f t="shared" si="168"/>
        <v>Commercial Appliances Solar</v>
      </c>
      <c r="J285" s="155" t="s">
        <v>205</v>
      </c>
      <c r="K285" s="152" t="str">
        <f t="shared" si="169"/>
        <v>COM-APSOLExt</v>
      </c>
      <c r="L285" s="110" t="str">
        <f t="shared" si="167"/>
        <v/>
      </c>
      <c r="P285" s="131" t="str">
        <f t="shared" si="150"/>
        <v/>
      </c>
      <c r="Q285" s="123" t="str">
        <f t="shared" si="146"/>
        <v/>
      </c>
      <c r="R285" s="121" t="str">
        <f t="shared" si="151"/>
        <v/>
      </c>
      <c r="S285" s="128" t="str">
        <f t="shared" si="152"/>
        <v/>
      </c>
      <c r="T285" s="128" t="str">
        <f t="shared" si="153"/>
        <v/>
      </c>
      <c r="U285" s="128" t="str">
        <f t="shared" si="154"/>
        <v/>
      </c>
      <c r="V285" s="128" t="str">
        <f t="shared" si="155"/>
        <v/>
      </c>
      <c r="W285" s="128" t="str">
        <f t="shared" si="156"/>
        <v/>
      </c>
      <c r="X285" s="128" t="str">
        <f t="shared" si="157"/>
        <v/>
      </c>
      <c r="Y285" s="128" t="str">
        <f t="shared" si="158"/>
        <v/>
      </c>
      <c r="Z285" s="128" t="str">
        <f t="shared" si="159"/>
        <v/>
      </c>
      <c r="AA285" s="128" t="str">
        <f t="shared" si="160"/>
        <v/>
      </c>
      <c r="AB285" s="128" t="str">
        <f t="shared" si="161"/>
        <v/>
      </c>
      <c r="AC285" s="128" t="str">
        <f t="shared" si="162"/>
        <v/>
      </c>
      <c r="AD285" s="128" t="str">
        <f t="shared" si="163"/>
        <v/>
      </c>
      <c r="AG285" s="133">
        <v>0.6</v>
      </c>
      <c r="AH285" s="132">
        <v>2</v>
      </c>
      <c r="AI285" s="132">
        <v>1</v>
      </c>
      <c r="AJ285" s="132"/>
      <c r="AK285" s="132"/>
      <c r="AL285" s="132"/>
      <c r="AM285" s="132"/>
      <c r="AN285" s="132"/>
      <c r="AO285" s="132"/>
      <c r="AP285" s="132"/>
      <c r="AQ285" s="132"/>
      <c r="AR285" s="134"/>
    </row>
    <row r="286" spans="9:44" ht="12" customHeight="1">
      <c r="I286" s="150" t="str">
        <f t="shared" si="168"/>
        <v>Commercial Appliances Wind</v>
      </c>
      <c r="J286" s="155" t="s">
        <v>205</v>
      </c>
      <c r="K286" s="152" t="str">
        <f t="shared" si="169"/>
        <v>COM-APWINExt</v>
      </c>
      <c r="L286" s="110" t="str">
        <f t="shared" ref="L286:L292" si="170">IF(J286="Yes",K286,"")</f>
        <v/>
      </c>
      <c r="P286" s="131" t="str">
        <f t="shared" si="150"/>
        <v/>
      </c>
      <c r="Q286" s="123" t="str">
        <f t="shared" si="146"/>
        <v/>
      </c>
      <c r="R286" s="121" t="str">
        <f t="shared" si="151"/>
        <v/>
      </c>
      <c r="S286" s="128" t="str">
        <f t="shared" si="152"/>
        <v/>
      </c>
      <c r="T286" s="128" t="str">
        <f t="shared" si="153"/>
        <v/>
      </c>
      <c r="U286" s="128" t="str">
        <f t="shared" si="154"/>
        <v/>
      </c>
      <c r="V286" s="128" t="str">
        <f t="shared" si="155"/>
        <v/>
      </c>
      <c r="W286" s="128" t="str">
        <f t="shared" si="156"/>
        <v/>
      </c>
      <c r="X286" s="128" t="str">
        <f t="shared" si="157"/>
        <v/>
      </c>
      <c r="Y286" s="128" t="str">
        <f t="shared" si="158"/>
        <v/>
      </c>
      <c r="Z286" s="128" t="str">
        <f t="shared" si="159"/>
        <v/>
      </c>
      <c r="AA286" s="128" t="str">
        <f t="shared" si="160"/>
        <v/>
      </c>
      <c r="AB286" s="128" t="str">
        <f t="shared" si="161"/>
        <v/>
      </c>
      <c r="AC286" s="128" t="str">
        <f t="shared" si="162"/>
        <v/>
      </c>
      <c r="AD286" s="128" t="str">
        <f t="shared" si="163"/>
        <v/>
      </c>
      <c r="AG286" s="133">
        <v>0.6</v>
      </c>
      <c r="AH286" s="132">
        <v>2</v>
      </c>
      <c r="AI286" s="132">
        <v>1</v>
      </c>
      <c r="AJ286" s="132"/>
      <c r="AK286" s="132"/>
      <c r="AL286" s="132"/>
      <c r="AM286" s="132"/>
      <c r="AN286" s="132"/>
      <c r="AO286" s="132"/>
      <c r="AP286" s="132"/>
      <c r="AQ286" s="132"/>
      <c r="AR286" s="134"/>
    </row>
    <row r="287" spans="9:44" ht="12" customHeight="1">
      <c r="I287" s="150" t="str">
        <f t="shared" si="168"/>
        <v>Commercial Appliances Bio Liquids</v>
      </c>
      <c r="J287" s="155" t="s">
        <v>205</v>
      </c>
      <c r="K287" s="152" t="str">
        <f t="shared" si="169"/>
        <v>COM-APBILExt</v>
      </c>
      <c r="L287" s="110" t="str">
        <f t="shared" si="170"/>
        <v/>
      </c>
      <c r="P287" s="131" t="str">
        <f t="shared" si="150"/>
        <v/>
      </c>
      <c r="Q287" s="123" t="str">
        <f t="shared" si="146"/>
        <v/>
      </c>
      <c r="R287" s="121" t="str">
        <f t="shared" si="151"/>
        <v/>
      </c>
      <c r="S287" s="128" t="str">
        <f t="shared" si="152"/>
        <v/>
      </c>
      <c r="T287" s="128" t="str">
        <f t="shared" si="153"/>
        <v/>
      </c>
      <c r="U287" s="128" t="str">
        <f t="shared" si="154"/>
        <v/>
      </c>
      <c r="V287" s="128" t="str">
        <f t="shared" si="155"/>
        <v/>
      </c>
      <c r="W287" s="128" t="str">
        <f t="shared" si="156"/>
        <v/>
      </c>
      <c r="X287" s="128" t="str">
        <f t="shared" si="157"/>
        <v/>
      </c>
      <c r="Y287" s="128" t="str">
        <f t="shared" si="158"/>
        <v/>
      </c>
      <c r="Z287" s="128" t="str">
        <f t="shared" si="159"/>
        <v/>
      </c>
      <c r="AA287" s="128" t="str">
        <f t="shared" si="160"/>
        <v/>
      </c>
      <c r="AB287" s="128" t="str">
        <f t="shared" si="161"/>
        <v/>
      </c>
      <c r="AC287" s="128" t="str">
        <f t="shared" si="162"/>
        <v/>
      </c>
      <c r="AD287" s="128" t="str">
        <f t="shared" si="163"/>
        <v/>
      </c>
      <c r="AG287" s="133">
        <v>0.6</v>
      </c>
      <c r="AH287" s="132">
        <v>2</v>
      </c>
      <c r="AI287" s="132">
        <v>1</v>
      </c>
      <c r="AJ287" s="132"/>
      <c r="AK287" s="132"/>
      <c r="AL287" s="132"/>
      <c r="AM287" s="132"/>
      <c r="AN287" s="132"/>
      <c r="AO287" s="132"/>
      <c r="AP287" s="132"/>
      <c r="AQ287" s="132"/>
      <c r="AR287" s="134"/>
    </row>
    <row r="288" spans="9:44" ht="12" customHeight="1">
      <c r="I288" s="150" t="str">
        <f t="shared" si="168"/>
        <v>Commercial Appliances Biogas</v>
      </c>
      <c r="J288" s="155" t="s">
        <v>205</v>
      </c>
      <c r="K288" s="152" t="str">
        <f t="shared" si="169"/>
        <v>COM-APBIGExt</v>
      </c>
      <c r="L288" s="110" t="str">
        <f t="shared" si="170"/>
        <v/>
      </c>
      <c r="P288" s="131" t="str">
        <f t="shared" si="150"/>
        <v/>
      </c>
      <c r="Q288" s="123" t="str">
        <f t="shared" si="146"/>
        <v/>
      </c>
      <c r="R288" s="121" t="str">
        <f t="shared" si="151"/>
        <v/>
      </c>
      <c r="S288" s="128" t="str">
        <f t="shared" si="152"/>
        <v/>
      </c>
      <c r="T288" s="128" t="str">
        <f t="shared" si="153"/>
        <v/>
      </c>
      <c r="U288" s="128" t="str">
        <f t="shared" si="154"/>
        <v/>
      </c>
      <c r="V288" s="128" t="str">
        <f t="shared" si="155"/>
        <v/>
      </c>
      <c r="W288" s="128" t="str">
        <f t="shared" si="156"/>
        <v/>
      </c>
      <c r="X288" s="128" t="str">
        <f t="shared" si="157"/>
        <v/>
      </c>
      <c r="Y288" s="128" t="str">
        <f t="shared" si="158"/>
        <v/>
      </c>
      <c r="Z288" s="128" t="str">
        <f t="shared" si="159"/>
        <v/>
      </c>
      <c r="AA288" s="128" t="str">
        <f t="shared" si="160"/>
        <v/>
      </c>
      <c r="AB288" s="128" t="str">
        <f t="shared" si="161"/>
        <v/>
      </c>
      <c r="AC288" s="128" t="str">
        <f t="shared" si="162"/>
        <v/>
      </c>
      <c r="AD288" s="128" t="str">
        <f t="shared" si="163"/>
        <v/>
      </c>
      <c r="AG288" s="133">
        <v>0.6</v>
      </c>
      <c r="AH288" s="132">
        <v>2</v>
      </c>
      <c r="AI288" s="132">
        <v>1</v>
      </c>
      <c r="AJ288" s="132"/>
      <c r="AK288" s="132"/>
      <c r="AL288" s="132"/>
      <c r="AM288" s="132"/>
      <c r="AN288" s="132"/>
      <c r="AO288" s="132"/>
      <c r="AP288" s="132"/>
      <c r="AQ288" s="132"/>
      <c r="AR288" s="134"/>
    </row>
    <row r="289" spans="9:44" ht="12" customHeight="1">
      <c r="I289" s="150" t="str">
        <f t="shared" si="168"/>
        <v>Commercial Appliances Wood</v>
      </c>
      <c r="J289" s="155" t="s">
        <v>205</v>
      </c>
      <c r="K289" s="152" t="str">
        <f t="shared" si="169"/>
        <v>COM-APWODExt</v>
      </c>
      <c r="L289" s="110" t="str">
        <f t="shared" si="170"/>
        <v/>
      </c>
      <c r="P289" s="131" t="str">
        <f t="shared" si="150"/>
        <v/>
      </c>
      <c r="Q289" s="123" t="str">
        <f t="shared" si="146"/>
        <v/>
      </c>
      <c r="R289" s="121" t="str">
        <f t="shared" si="151"/>
        <v/>
      </c>
      <c r="S289" s="128" t="str">
        <f t="shared" si="152"/>
        <v/>
      </c>
      <c r="T289" s="128" t="str">
        <f t="shared" si="153"/>
        <v/>
      </c>
      <c r="U289" s="128" t="str">
        <f t="shared" si="154"/>
        <v/>
      </c>
      <c r="V289" s="128" t="str">
        <f t="shared" si="155"/>
        <v/>
      </c>
      <c r="W289" s="128" t="str">
        <f t="shared" si="156"/>
        <v/>
      </c>
      <c r="X289" s="128" t="str">
        <f t="shared" si="157"/>
        <v/>
      </c>
      <c r="Y289" s="128" t="str">
        <f t="shared" si="158"/>
        <v/>
      </c>
      <c r="Z289" s="128" t="str">
        <f t="shared" si="159"/>
        <v/>
      </c>
      <c r="AA289" s="128" t="str">
        <f t="shared" si="160"/>
        <v/>
      </c>
      <c r="AB289" s="128" t="str">
        <f t="shared" si="161"/>
        <v/>
      </c>
      <c r="AC289" s="128" t="str">
        <f t="shared" si="162"/>
        <v/>
      </c>
      <c r="AD289" s="128" t="str">
        <f t="shared" si="163"/>
        <v/>
      </c>
      <c r="AG289" s="133">
        <v>0.6</v>
      </c>
      <c r="AH289" s="132">
        <v>2</v>
      </c>
      <c r="AI289" s="132">
        <v>1</v>
      </c>
      <c r="AJ289" s="132"/>
      <c r="AK289" s="132"/>
      <c r="AL289" s="132"/>
      <c r="AM289" s="132"/>
      <c r="AN289" s="132"/>
      <c r="AO289" s="132"/>
      <c r="AP289" s="132"/>
      <c r="AQ289" s="132"/>
      <c r="AR289" s="134"/>
    </row>
    <row r="290" spans="9:44" ht="12" customHeight="1">
      <c r="I290" s="150" t="str">
        <f t="shared" si="168"/>
        <v>Commercial Appliances Tidal</v>
      </c>
      <c r="J290" s="155" t="s">
        <v>205</v>
      </c>
      <c r="K290" s="152" t="str">
        <f t="shared" si="169"/>
        <v>COM-APTIDExt</v>
      </c>
      <c r="L290" s="110" t="str">
        <f t="shared" si="170"/>
        <v/>
      </c>
      <c r="P290" s="131" t="str">
        <f t="shared" si="150"/>
        <v/>
      </c>
      <c r="Q290" s="123" t="str">
        <f t="shared" si="146"/>
        <v/>
      </c>
      <c r="R290" s="121" t="str">
        <f t="shared" si="151"/>
        <v/>
      </c>
      <c r="S290" s="128" t="str">
        <f t="shared" si="152"/>
        <v/>
      </c>
      <c r="T290" s="128" t="str">
        <f t="shared" si="153"/>
        <v/>
      </c>
      <c r="U290" s="128" t="str">
        <f t="shared" si="154"/>
        <v/>
      </c>
      <c r="V290" s="128" t="str">
        <f t="shared" si="155"/>
        <v/>
      </c>
      <c r="W290" s="128" t="str">
        <f t="shared" si="156"/>
        <v/>
      </c>
      <c r="X290" s="128" t="str">
        <f t="shared" si="157"/>
        <v/>
      </c>
      <c r="Y290" s="128" t="str">
        <f t="shared" si="158"/>
        <v/>
      </c>
      <c r="Z290" s="128" t="str">
        <f t="shared" si="159"/>
        <v/>
      </c>
      <c r="AA290" s="128" t="str">
        <f t="shared" si="160"/>
        <v/>
      </c>
      <c r="AB290" s="128" t="str">
        <f t="shared" si="161"/>
        <v/>
      </c>
      <c r="AC290" s="128" t="str">
        <f t="shared" si="162"/>
        <v/>
      </c>
      <c r="AD290" s="128" t="str">
        <f t="shared" si="163"/>
        <v/>
      </c>
      <c r="AG290" s="133">
        <v>0.6</v>
      </c>
      <c r="AH290" s="132">
        <v>2</v>
      </c>
      <c r="AI290" s="132">
        <v>1</v>
      </c>
      <c r="AJ290" s="132"/>
      <c r="AK290" s="132"/>
      <c r="AL290" s="132"/>
      <c r="AM290" s="132"/>
      <c r="AN290" s="132"/>
      <c r="AO290" s="132"/>
      <c r="AP290" s="132"/>
      <c r="AQ290" s="132"/>
      <c r="AR290" s="134"/>
    </row>
    <row r="291" spans="9:44" ht="12" customHeight="1">
      <c r="I291" s="150" t="str">
        <f t="shared" si="168"/>
        <v>Commercial Appliances Electricity</v>
      </c>
      <c r="J291" s="164" t="s">
        <v>198</v>
      </c>
      <c r="K291" s="153" t="str">
        <f t="shared" si="169"/>
        <v>COM-APELCExt</v>
      </c>
      <c r="L291" s="110" t="str">
        <f t="shared" si="170"/>
        <v>COM-APELCExt</v>
      </c>
      <c r="P291" s="131" t="str">
        <f t="shared" si="150"/>
        <v>COM-APELCExt</v>
      </c>
      <c r="Q291" s="123" t="str">
        <f t="shared" si="146"/>
        <v>COM-ELC</v>
      </c>
      <c r="R291" s="121" t="str">
        <f t="shared" si="151"/>
        <v>COM-AP</v>
      </c>
      <c r="S291" s="128">
        <f t="shared" si="152"/>
        <v>0.6</v>
      </c>
      <c r="T291" s="128">
        <f t="shared" si="153"/>
        <v>2</v>
      </c>
      <c r="U291" s="128">
        <f t="shared" si="154"/>
        <v>1</v>
      </c>
      <c r="V291" s="128">
        <f t="shared" si="155"/>
        <v>0</v>
      </c>
      <c r="W291" s="128">
        <f t="shared" si="156"/>
        <v>0</v>
      </c>
      <c r="X291" s="128">
        <f t="shared" si="157"/>
        <v>0</v>
      </c>
      <c r="Y291" s="128">
        <f t="shared" si="158"/>
        <v>0</v>
      </c>
      <c r="Z291" s="128">
        <f t="shared" si="159"/>
        <v>0</v>
      </c>
      <c r="AA291" s="128">
        <f t="shared" si="160"/>
        <v>0</v>
      </c>
      <c r="AB291" s="128">
        <f t="shared" si="161"/>
        <v>0</v>
      </c>
      <c r="AC291" s="128">
        <f t="shared" si="162"/>
        <v>0</v>
      </c>
      <c r="AD291" s="128">
        <f t="shared" si="163"/>
        <v>0</v>
      </c>
      <c r="AG291" s="133">
        <v>0.6</v>
      </c>
      <c r="AH291" s="132">
        <v>2</v>
      </c>
      <c r="AI291" s="132">
        <v>1</v>
      </c>
      <c r="AJ291" s="132"/>
      <c r="AK291" s="132"/>
      <c r="AL291" s="132"/>
      <c r="AM291" s="132"/>
      <c r="AN291" s="132"/>
      <c r="AO291" s="132"/>
      <c r="AP291" s="132"/>
      <c r="AQ291" s="132"/>
      <c r="AR291" s="134"/>
    </row>
    <row r="292" spans="9:44" ht="12" customHeight="1">
      <c r="I292" s="149" t="str">
        <f>$C$253&amp;" "&amp;$E$256&amp;" "&amp;RIGHT(G253,LEN(G253)-FIND(" ",G253))</f>
        <v>Commercial Lighting  Coal</v>
      </c>
      <c r="J292" s="155" t="s">
        <v>205</v>
      </c>
      <c r="K292" s="151" t="str">
        <f>$D$253&amp;$F$256&amp;RIGHT(H253,3)&amp;$B$253</f>
        <v>COM-LTCOAExt</v>
      </c>
      <c r="L292" s="110" t="str">
        <f t="shared" si="170"/>
        <v/>
      </c>
      <c r="P292" s="131" t="str">
        <f t="shared" si="150"/>
        <v/>
      </c>
      <c r="Q292" s="123" t="str">
        <f t="shared" si="146"/>
        <v/>
      </c>
      <c r="R292" s="121" t="str">
        <f t="shared" si="151"/>
        <v/>
      </c>
      <c r="S292" s="128" t="str">
        <f t="shared" si="152"/>
        <v/>
      </c>
      <c r="T292" s="128" t="str">
        <f t="shared" si="153"/>
        <v/>
      </c>
      <c r="U292" s="128" t="str">
        <f t="shared" si="154"/>
        <v/>
      </c>
      <c r="V292" s="128" t="str">
        <f t="shared" si="155"/>
        <v/>
      </c>
      <c r="W292" s="128" t="str">
        <f t="shared" si="156"/>
        <v/>
      </c>
      <c r="X292" s="128" t="str">
        <f t="shared" si="157"/>
        <v/>
      </c>
      <c r="Y292" s="128" t="str">
        <f t="shared" si="158"/>
        <v/>
      </c>
      <c r="Z292" s="128" t="str">
        <f t="shared" si="159"/>
        <v/>
      </c>
      <c r="AA292" s="128" t="str">
        <f t="shared" si="160"/>
        <v/>
      </c>
      <c r="AB292" s="128" t="str">
        <f t="shared" si="161"/>
        <v/>
      </c>
      <c r="AC292" s="128" t="str">
        <f t="shared" si="162"/>
        <v/>
      </c>
      <c r="AD292" s="128" t="str">
        <f t="shared" si="163"/>
        <v/>
      </c>
      <c r="AG292" s="133">
        <v>0.6</v>
      </c>
      <c r="AH292" s="132">
        <v>2</v>
      </c>
      <c r="AI292" s="132">
        <v>1</v>
      </c>
      <c r="AJ292" s="132"/>
      <c r="AK292" s="132"/>
      <c r="AL292" s="132"/>
      <c r="AM292" s="132"/>
      <c r="AN292" s="132"/>
      <c r="AO292" s="132"/>
      <c r="AP292" s="132"/>
      <c r="AQ292" s="132"/>
      <c r="AR292" s="134"/>
    </row>
    <row r="293" spans="9:44" ht="12" customHeight="1">
      <c r="I293" s="150" t="str">
        <f t="shared" ref="I293:I304" si="171">$C$253&amp;" "&amp;$E$256&amp;" "&amp;RIGHT(G254,LEN(G254)-FIND(" ",G254))</f>
        <v>Commercial Lighting  Lignite</v>
      </c>
      <c r="J293" s="155" t="s">
        <v>205</v>
      </c>
      <c r="K293" s="152" t="str">
        <f t="shared" ref="K293:K304" si="172">$D$253&amp;$F$256&amp;RIGHT(H254,3)&amp;$B$253</f>
        <v>COM-LTCOLExt</v>
      </c>
      <c r="L293" s="110" t="str">
        <f t="shared" ref="L293:L300" si="173">IF(J293="Yes",K293,"")</f>
        <v/>
      </c>
      <c r="P293" s="131" t="str">
        <f t="shared" si="150"/>
        <v/>
      </c>
      <c r="Q293" s="123" t="str">
        <f t="shared" si="146"/>
        <v/>
      </c>
      <c r="R293" s="121" t="str">
        <f t="shared" si="151"/>
        <v/>
      </c>
      <c r="S293" s="128" t="str">
        <f t="shared" si="152"/>
        <v/>
      </c>
      <c r="T293" s="128" t="str">
        <f t="shared" si="153"/>
        <v/>
      </c>
      <c r="U293" s="128" t="str">
        <f t="shared" si="154"/>
        <v/>
      </c>
      <c r="V293" s="128" t="str">
        <f t="shared" si="155"/>
        <v/>
      </c>
      <c r="W293" s="128" t="str">
        <f t="shared" si="156"/>
        <v/>
      </c>
      <c r="X293" s="128" t="str">
        <f t="shared" si="157"/>
        <v/>
      </c>
      <c r="Y293" s="128" t="str">
        <f t="shared" si="158"/>
        <v/>
      </c>
      <c r="Z293" s="128" t="str">
        <f t="shared" si="159"/>
        <v/>
      </c>
      <c r="AA293" s="128" t="str">
        <f t="shared" si="160"/>
        <v/>
      </c>
      <c r="AB293" s="128" t="str">
        <f t="shared" si="161"/>
        <v/>
      </c>
      <c r="AC293" s="128" t="str">
        <f t="shared" si="162"/>
        <v/>
      </c>
      <c r="AD293" s="128" t="str">
        <f t="shared" si="163"/>
        <v/>
      </c>
      <c r="AG293" s="133">
        <v>0.6</v>
      </c>
      <c r="AH293" s="132">
        <v>2</v>
      </c>
      <c r="AI293" s="132">
        <v>1</v>
      </c>
      <c r="AJ293" s="132"/>
      <c r="AK293" s="132"/>
      <c r="AL293" s="132"/>
      <c r="AM293" s="132"/>
      <c r="AN293" s="132"/>
      <c r="AO293" s="132"/>
      <c r="AP293" s="132"/>
      <c r="AQ293" s="132"/>
      <c r="AR293" s="134"/>
    </row>
    <row r="294" spans="9:44" ht="12" customHeight="1">
      <c r="I294" s="150" t="str">
        <f t="shared" si="171"/>
        <v>Commercial Lighting  Crude oil</v>
      </c>
      <c r="J294" s="155" t="s">
        <v>205</v>
      </c>
      <c r="K294" s="152" t="str">
        <f t="shared" si="172"/>
        <v>COM-LTOILExt</v>
      </c>
      <c r="L294" s="110" t="str">
        <f t="shared" si="173"/>
        <v/>
      </c>
      <c r="P294" s="131" t="str">
        <f t="shared" si="150"/>
        <v/>
      </c>
      <c r="Q294" s="123" t="str">
        <f t="shared" si="146"/>
        <v/>
      </c>
      <c r="R294" s="121" t="str">
        <f t="shared" si="151"/>
        <v/>
      </c>
      <c r="S294" s="128" t="str">
        <f t="shared" si="152"/>
        <v/>
      </c>
      <c r="T294" s="128" t="str">
        <f t="shared" si="153"/>
        <v/>
      </c>
      <c r="U294" s="128" t="str">
        <f t="shared" si="154"/>
        <v/>
      </c>
      <c r="V294" s="128" t="str">
        <f t="shared" si="155"/>
        <v/>
      </c>
      <c r="W294" s="128" t="str">
        <f t="shared" si="156"/>
        <v/>
      </c>
      <c r="X294" s="128" t="str">
        <f t="shared" si="157"/>
        <v/>
      </c>
      <c r="Y294" s="128" t="str">
        <f t="shared" si="158"/>
        <v/>
      </c>
      <c r="Z294" s="128" t="str">
        <f t="shared" si="159"/>
        <v/>
      </c>
      <c r="AA294" s="128" t="str">
        <f t="shared" si="160"/>
        <v/>
      </c>
      <c r="AB294" s="128" t="str">
        <f t="shared" si="161"/>
        <v/>
      </c>
      <c r="AC294" s="128" t="str">
        <f t="shared" si="162"/>
        <v/>
      </c>
      <c r="AD294" s="128" t="str">
        <f t="shared" si="163"/>
        <v/>
      </c>
      <c r="AG294" s="133">
        <v>0.6</v>
      </c>
      <c r="AH294" s="132">
        <v>2</v>
      </c>
      <c r="AI294" s="132">
        <v>1</v>
      </c>
      <c r="AJ294" s="132"/>
      <c r="AK294" s="132"/>
      <c r="AL294" s="132"/>
      <c r="AM294" s="132"/>
      <c r="AN294" s="132"/>
      <c r="AO294" s="132"/>
      <c r="AP294" s="132"/>
      <c r="AQ294" s="132"/>
      <c r="AR294" s="134"/>
    </row>
    <row r="295" spans="9:44" ht="12" customHeight="1">
      <c r="I295" s="150" t="str">
        <f t="shared" si="171"/>
        <v>Commercial Lighting  Natural Gas</v>
      </c>
      <c r="J295" s="155" t="s">
        <v>205</v>
      </c>
      <c r="K295" s="152" t="str">
        <f t="shared" si="172"/>
        <v>COM-LTNGAExt</v>
      </c>
      <c r="L295" s="110" t="str">
        <f t="shared" si="173"/>
        <v/>
      </c>
      <c r="P295" s="131" t="str">
        <f t="shared" si="150"/>
        <v/>
      </c>
      <c r="Q295" s="123" t="str">
        <f t="shared" si="146"/>
        <v/>
      </c>
      <c r="R295" s="121" t="str">
        <f t="shared" si="151"/>
        <v/>
      </c>
      <c r="S295" s="128" t="str">
        <f t="shared" si="152"/>
        <v/>
      </c>
      <c r="T295" s="128" t="str">
        <f t="shared" si="153"/>
        <v/>
      </c>
      <c r="U295" s="128" t="str">
        <f t="shared" si="154"/>
        <v/>
      </c>
      <c r="V295" s="128" t="str">
        <f t="shared" si="155"/>
        <v/>
      </c>
      <c r="W295" s="128" t="str">
        <f t="shared" si="156"/>
        <v/>
      </c>
      <c r="X295" s="128" t="str">
        <f t="shared" si="157"/>
        <v/>
      </c>
      <c r="Y295" s="128" t="str">
        <f t="shared" si="158"/>
        <v/>
      </c>
      <c r="Z295" s="128" t="str">
        <f t="shared" si="159"/>
        <v/>
      </c>
      <c r="AA295" s="128" t="str">
        <f t="shared" si="160"/>
        <v/>
      </c>
      <c r="AB295" s="128" t="str">
        <f t="shared" si="161"/>
        <v/>
      </c>
      <c r="AC295" s="128" t="str">
        <f t="shared" si="162"/>
        <v/>
      </c>
      <c r="AD295" s="128" t="str">
        <f t="shared" si="163"/>
        <v/>
      </c>
      <c r="AG295" s="133">
        <v>0.6</v>
      </c>
      <c r="AH295" s="132">
        <v>2</v>
      </c>
      <c r="AI295" s="132">
        <v>1</v>
      </c>
      <c r="AJ295" s="132"/>
      <c r="AK295" s="132"/>
      <c r="AL295" s="132"/>
      <c r="AM295" s="132"/>
      <c r="AN295" s="132"/>
      <c r="AO295" s="132"/>
      <c r="AP295" s="132"/>
      <c r="AQ295" s="132"/>
      <c r="AR295" s="134"/>
    </row>
    <row r="296" spans="9:44" ht="12" customHeight="1">
      <c r="I296" s="150" t="str">
        <f t="shared" si="171"/>
        <v>Commercial Lighting  Hydro</v>
      </c>
      <c r="J296" s="155" t="s">
        <v>205</v>
      </c>
      <c r="K296" s="152" t="str">
        <f t="shared" si="172"/>
        <v>COM-LTHYDExt</v>
      </c>
      <c r="L296" s="110" t="str">
        <f t="shared" si="173"/>
        <v/>
      </c>
      <c r="P296" s="131" t="str">
        <f t="shared" si="150"/>
        <v/>
      </c>
      <c r="Q296" s="123" t="str">
        <f t="shared" si="146"/>
        <v/>
      </c>
      <c r="R296" s="121" t="str">
        <f t="shared" si="151"/>
        <v/>
      </c>
      <c r="S296" s="128" t="str">
        <f t="shared" si="152"/>
        <v/>
      </c>
      <c r="T296" s="128" t="str">
        <f t="shared" si="153"/>
        <v/>
      </c>
      <c r="U296" s="128" t="str">
        <f t="shared" si="154"/>
        <v/>
      </c>
      <c r="V296" s="128" t="str">
        <f t="shared" si="155"/>
        <v/>
      </c>
      <c r="W296" s="128" t="str">
        <f t="shared" si="156"/>
        <v/>
      </c>
      <c r="X296" s="128" t="str">
        <f t="shared" si="157"/>
        <v/>
      </c>
      <c r="Y296" s="128" t="str">
        <f t="shared" si="158"/>
        <v/>
      </c>
      <c r="Z296" s="128" t="str">
        <f t="shared" si="159"/>
        <v/>
      </c>
      <c r="AA296" s="128" t="str">
        <f t="shared" si="160"/>
        <v/>
      </c>
      <c r="AB296" s="128" t="str">
        <f t="shared" si="161"/>
        <v/>
      </c>
      <c r="AC296" s="128" t="str">
        <f t="shared" si="162"/>
        <v/>
      </c>
      <c r="AD296" s="128" t="str">
        <f t="shared" si="163"/>
        <v/>
      </c>
      <c r="AG296" s="133">
        <v>0.6</v>
      </c>
      <c r="AH296" s="132">
        <v>2</v>
      </c>
      <c r="AI296" s="132">
        <v>1</v>
      </c>
      <c r="AJ296" s="132"/>
      <c r="AK296" s="132"/>
      <c r="AL296" s="132"/>
      <c r="AM296" s="132"/>
      <c r="AN296" s="132"/>
      <c r="AO296" s="132"/>
      <c r="AP296" s="132"/>
      <c r="AQ296" s="132"/>
      <c r="AR296" s="134"/>
    </row>
    <row r="297" spans="9:44" ht="12" customHeight="1">
      <c r="I297" s="150" t="str">
        <f t="shared" si="171"/>
        <v>Commercial Lighting  Geothermal</v>
      </c>
      <c r="J297" s="155" t="s">
        <v>205</v>
      </c>
      <c r="K297" s="152" t="str">
        <f t="shared" si="172"/>
        <v>COM-LTGEOExt</v>
      </c>
      <c r="L297" s="110" t="str">
        <f t="shared" si="173"/>
        <v/>
      </c>
      <c r="P297" s="131" t="str">
        <f t="shared" si="150"/>
        <v/>
      </c>
      <c r="Q297" s="123" t="str">
        <f t="shared" si="146"/>
        <v/>
      </c>
      <c r="R297" s="121" t="str">
        <f t="shared" si="151"/>
        <v/>
      </c>
      <c r="S297" s="128" t="str">
        <f t="shared" si="152"/>
        <v/>
      </c>
      <c r="T297" s="128" t="str">
        <f t="shared" si="153"/>
        <v/>
      </c>
      <c r="U297" s="128" t="str">
        <f t="shared" si="154"/>
        <v/>
      </c>
      <c r="V297" s="128" t="str">
        <f t="shared" si="155"/>
        <v/>
      </c>
      <c r="W297" s="128" t="str">
        <f t="shared" si="156"/>
        <v/>
      </c>
      <c r="X297" s="128" t="str">
        <f t="shared" si="157"/>
        <v/>
      </c>
      <c r="Y297" s="128" t="str">
        <f t="shared" si="158"/>
        <v/>
      </c>
      <c r="Z297" s="128" t="str">
        <f t="shared" si="159"/>
        <v/>
      </c>
      <c r="AA297" s="128" t="str">
        <f t="shared" si="160"/>
        <v/>
      </c>
      <c r="AB297" s="128" t="str">
        <f t="shared" si="161"/>
        <v/>
      </c>
      <c r="AC297" s="128" t="str">
        <f t="shared" si="162"/>
        <v/>
      </c>
      <c r="AD297" s="128" t="str">
        <f t="shared" si="163"/>
        <v/>
      </c>
      <c r="AG297" s="133">
        <v>0.6</v>
      </c>
      <c r="AH297" s="132">
        <v>2</v>
      </c>
      <c r="AI297" s="132">
        <v>1</v>
      </c>
      <c r="AJ297" s="132"/>
      <c r="AK297" s="132"/>
      <c r="AL297" s="132"/>
      <c r="AM297" s="132"/>
      <c r="AN297" s="132"/>
      <c r="AO297" s="132"/>
      <c r="AP297" s="132"/>
      <c r="AQ297" s="132"/>
      <c r="AR297" s="134"/>
    </row>
    <row r="298" spans="9:44" ht="12" customHeight="1">
      <c r="I298" s="150" t="str">
        <f t="shared" si="171"/>
        <v>Commercial Lighting  Solar</v>
      </c>
      <c r="J298" s="155" t="s">
        <v>205</v>
      </c>
      <c r="K298" s="152" t="str">
        <f t="shared" si="172"/>
        <v>COM-LTSOLExt</v>
      </c>
      <c r="L298" s="110" t="str">
        <f t="shared" si="173"/>
        <v/>
      </c>
      <c r="P298" s="131" t="str">
        <f t="shared" si="150"/>
        <v/>
      </c>
      <c r="Q298" s="123" t="str">
        <f t="shared" si="146"/>
        <v/>
      </c>
      <c r="R298" s="121" t="str">
        <f t="shared" si="151"/>
        <v/>
      </c>
      <c r="S298" s="128" t="str">
        <f t="shared" si="152"/>
        <v/>
      </c>
      <c r="T298" s="128" t="str">
        <f t="shared" si="153"/>
        <v/>
      </c>
      <c r="U298" s="128" t="str">
        <f t="shared" si="154"/>
        <v/>
      </c>
      <c r="V298" s="128" t="str">
        <f t="shared" si="155"/>
        <v/>
      </c>
      <c r="W298" s="128" t="str">
        <f t="shared" si="156"/>
        <v/>
      </c>
      <c r="X298" s="128" t="str">
        <f t="shared" si="157"/>
        <v/>
      </c>
      <c r="Y298" s="128" t="str">
        <f t="shared" si="158"/>
        <v/>
      </c>
      <c r="Z298" s="128" t="str">
        <f t="shared" si="159"/>
        <v/>
      </c>
      <c r="AA298" s="128" t="str">
        <f t="shared" si="160"/>
        <v/>
      </c>
      <c r="AB298" s="128" t="str">
        <f t="shared" si="161"/>
        <v/>
      </c>
      <c r="AC298" s="128" t="str">
        <f t="shared" si="162"/>
        <v/>
      </c>
      <c r="AD298" s="128" t="str">
        <f t="shared" si="163"/>
        <v/>
      </c>
      <c r="AG298" s="133">
        <v>0.6</v>
      </c>
      <c r="AH298" s="132">
        <v>2</v>
      </c>
      <c r="AI298" s="132">
        <v>1</v>
      </c>
      <c r="AJ298" s="132"/>
      <c r="AK298" s="132"/>
      <c r="AL298" s="132"/>
      <c r="AM298" s="132"/>
      <c r="AN298" s="132"/>
      <c r="AO298" s="132"/>
      <c r="AP298" s="132"/>
      <c r="AQ298" s="132"/>
      <c r="AR298" s="134"/>
    </row>
    <row r="299" spans="9:44" ht="12" customHeight="1">
      <c r="I299" s="150" t="str">
        <f t="shared" si="171"/>
        <v>Commercial Lighting  Wind</v>
      </c>
      <c r="J299" s="155" t="s">
        <v>205</v>
      </c>
      <c r="K299" s="152" t="str">
        <f t="shared" si="172"/>
        <v>COM-LTWINExt</v>
      </c>
      <c r="L299" s="110" t="str">
        <f t="shared" si="173"/>
        <v/>
      </c>
      <c r="P299" s="131" t="str">
        <f t="shared" si="150"/>
        <v/>
      </c>
      <c r="Q299" s="123" t="str">
        <f t="shared" si="146"/>
        <v/>
      </c>
      <c r="R299" s="121" t="str">
        <f t="shared" si="151"/>
        <v/>
      </c>
      <c r="S299" s="128" t="str">
        <f t="shared" si="152"/>
        <v/>
      </c>
      <c r="T299" s="128" t="str">
        <f t="shared" si="153"/>
        <v/>
      </c>
      <c r="U299" s="128" t="str">
        <f t="shared" si="154"/>
        <v/>
      </c>
      <c r="V299" s="128" t="str">
        <f t="shared" si="155"/>
        <v/>
      </c>
      <c r="W299" s="128" t="str">
        <f t="shared" si="156"/>
        <v/>
      </c>
      <c r="X299" s="128" t="str">
        <f t="shared" si="157"/>
        <v/>
      </c>
      <c r="Y299" s="128" t="str">
        <f t="shared" si="158"/>
        <v/>
      </c>
      <c r="Z299" s="128" t="str">
        <f t="shared" si="159"/>
        <v/>
      </c>
      <c r="AA299" s="128" t="str">
        <f t="shared" si="160"/>
        <v/>
      </c>
      <c r="AB299" s="128" t="str">
        <f t="shared" si="161"/>
        <v/>
      </c>
      <c r="AC299" s="128" t="str">
        <f t="shared" si="162"/>
        <v/>
      </c>
      <c r="AD299" s="128" t="str">
        <f t="shared" si="163"/>
        <v/>
      </c>
      <c r="AG299" s="133">
        <v>0.6</v>
      </c>
      <c r="AH299" s="132">
        <v>2</v>
      </c>
      <c r="AI299" s="132">
        <v>1</v>
      </c>
      <c r="AJ299" s="132"/>
      <c r="AK299" s="132"/>
      <c r="AL299" s="132"/>
      <c r="AM299" s="132"/>
      <c r="AN299" s="132"/>
      <c r="AO299" s="132"/>
      <c r="AP299" s="132"/>
      <c r="AQ299" s="132"/>
      <c r="AR299" s="134"/>
    </row>
    <row r="300" spans="9:44" ht="12" customHeight="1">
      <c r="I300" s="150" t="str">
        <f t="shared" si="171"/>
        <v>Commercial Lighting  Bio Liquids</v>
      </c>
      <c r="J300" s="155" t="s">
        <v>205</v>
      </c>
      <c r="K300" s="152" t="str">
        <f t="shared" si="172"/>
        <v>COM-LTBILExt</v>
      </c>
      <c r="L300" s="110" t="str">
        <f t="shared" si="173"/>
        <v/>
      </c>
      <c r="P300" s="131" t="str">
        <f t="shared" si="150"/>
        <v/>
      </c>
      <c r="Q300" s="123" t="str">
        <f t="shared" si="146"/>
        <v/>
      </c>
      <c r="R300" s="121" t="str">
        <f t="shared" si="151"/>
        <v/>
      </c>
      <c r="S300" s="128" t="str">
        <f t="shared" si="152"/>
        <v/>
      </c>
      <c r="T300" s="128" t="str">
        <f t="shared" si="153"/>
        <v/>
      </c>
      <c r="U300" s="128" t="str">
        <f t="shared" si="154"/>
        <v/>
      </c>
      <c r="V300" s="128" t="str">
        <f t="shared" si="155"/>
        <v/>
      </c>
      <c r="W300" s="128" t="str">
        <f t="shared" si="156"/>
        <v/>
      </c>
      <c r="X300" s="128" t="str">
        <f t="shared" si="157"/>
        <v/>
      </c>
      <c r="Y300" s="128" t="str">
        <f t="shared" si="158"/>
        <v/>
      </c>
      <c r="Z300" s="128" t="str">
        <f t="shared" si="159"/>
        <v/>
      </c>
      <c r="AA300" s="128" t="str">
        <f t="shared" si="160"/>
        <v/>
      </c>
      <c r="AB300" s="128" t="str">
        <f t="shared" si="161"/>
        <v/>
      </c>
      <c r="AC300" s="128" t="str">
        <f t="shared" si="162"/>
        <v/>
      </c>
      <c r="AD300" s="128" t="str">
        <f t="shared" si="163"/>
        <v/>
      </c>
      <c r="AG300" s="133">
        <v>0.6</v>
      </c>
      <c r="AH300" s="132">
        <v>2</v>
      </c>
      <c r="AI300" s="132">
        <v>1</v>
      </c>
      <c r="AJ300" s="132"/>
      <c r="AK300" s="132"/>
      <c r="AL300" s="132"/>
      <c r="AM300" s="132"/>
      <c r="AN300" s="132"/>
      <c r="AO300" s="132"/>
      <c r="AP300" s="132"/>
      <c r="AQ300" s="132"/>
      <c r="AR300" s="134"/>
    </row>
    <row r="301" spans="9:44" ht="12" customHeight="1">
      <c r="I301" s="150" t="str">
        <f t="shared" si="171"/>
        <v>Commercial Lighting  Biogas</v>
      </c>
      <c r="J301" s="155" t="s">
        <v>205</v>
      </c>
      <c r="K301" s="152" t="str">
        <f t="shared" si="172"/>
        <v>COM-LTBIGExt</v>
      </c>
      <c r="L301" s="110" t="str">
        <f t="shared" ref="L301:L305" si="174">IF(J301="Yes",K301,"")</f>
        <v/>
      </c>
      <c r="P301" s="131" t="str">
        <f t="shared" si="150"/>
        <v/>
      </c>
      <c r="Q301" s="123" t="str">
        <f t="shared" si="146"/>
        <v/>
      </c>
      <c r="R301" s="121" t="str">
        <f t="shared" si="151"/>
        <v/>
      </c>
      <c r="S301" s="128" t="str">
        <f t="shared" si="152"/>
        <v/>
      </c>
      <c r="T301" s="128" t="str">
        <f t="shared" si="153"/>
        <v/>
      </c>
      <c r="U301" s="128" t="str">
        <f t="shared" si="154"/>
        <v/>
      </c>
      <c r="V301" s="128" t="str">
        <f t="shared" si="155"/>
        <v/>
      </c>
      <c r="W301" s="128" t="str">
        <f t="shared" si="156"/>
        <v/>
      </c>
      <c r="X301" s="128" t="str">
        <f t="shared" si="157"/>
        <v/>
      </c>
      <c r="Y301" s="128" t="str">
        <f t="shared" si="158"/>
        <v/>
      </c>
      <c r="Z301" s="128" t="str">
        <f t="shared" si="159"/>
        <v/>
      </c>
      <c r="AA301" s="128" t="str">
        <f t="shared" si="160"/>
        <v/>
      </c>
      <c r="AB301" s="128" t="str">
        <f t="shared" si="161"/>
        <v/>
      </c>
      <c r="AC301" s="128" t="str">
        <f t="shared" si="162"/>
        <v/>
      </c>
      <c r="AD301" s="128" t="str">
        <f t="shared" si="163"/>
        <v/>
      </c>
      <c r="AG301" s="133">
        <v>0.6</v>
      </c>
      <c r="AH301" s="132">
        <v>2</v>
      </c>
      <c r="AI301" s="132">
        <v>1</v>
      </c>
      <c r="AJ301" s="132"/>
      <c r="AK301" s="132"/>
      <c r="AL301" s="132"/>
      <c r="AM301" s="132"/>
      <c r="AN301" s="132"/>
      <c r="AO301" s="132"/>
      <c r="AP301" s="132"/>
      <c r="AQ301" s="132"/>
      <c r="AR301" s="134"/>
    </row>
    <row r="302" spans="9:44" ht="12" customHeight="1">
      <c r="I302" s="150" t="str">
        <f t="shared" si="171"/>
        <v>Commercial Lighting  Wood</v>
      </c>
      <c r="J302" s="155" t="s">
        <v>205</v>
      </c>
      <c r="K302" s="152" t="str">
        <f t="shared" si="172"/>
        <v>COM-LTWODExt</v>
      </c>
      <c r="L302" s="110" t="str">
        <f t="shared" si="174"/>
        <v/>
      </c>
      <c r="P302" s="131" t="str">
        <f t="shared" si="150"/>
        <v/>
      </c>
      <c r="Q302" s="123" t="str">
        <f t="shared" si="146"/>
        <v/>
      </c>
      <c r="R302" s="121" t="str">
        <f t="shared" si="151"/>
        <v/>
      </c>
      <c r="S302" s="128" t="str">
        <f t="shared" si="152"/>
        <v/>
      </c>
      <c r="T302" s="128" t="str">
        <f t="shared" si="153"/>
        <v/>
      </c>
      <c r="U302" s="128" t="str">
        <f t="shared" si="154"/>
        <v/>
      </c>
      <c r="V302" s="128" t="str">
        <f t="shared" si="155"/>
        <v/>
      </c>
      <c r="W302" s="128" t="str">
        <f t="shared" si="156"/>
        <v/>
      </c>
      <c r="X302" s="128" t="str">
        <f t="shared" si="157"/>
        <v/>
      </c>
      <c r="Y302" s="128" t="str">
        <f t="shared" si="158"/>
        <v/>
      </c>
      <c r="Z302" s="128" t="str">
        <f t="shared" si="159"/>
        <v/>
      </c>
      <c r="AA302" s="128" t="str">
        <f t="shared" si="160"/>
        <v/>
      </c>
      <c r="AB302" s="128" t="str">
        <f t="shared" si="161"/>
        <v/>
      </c>
      <c r="AC302" s="128" t="str">
        <f t="shared" si="162"/>
        <v/>
      </c>
      <c r="AD302" s="128" t="str">
        <f t="shared" si="163"/>
        <v/>
      </c>
      <c r="AG302" s="133">
        <v>0.6</v>
      </c>
      <c r="AH302" s="132">
        <v>2</v>
      </c>
      <c r="AI302" s="132">
        <v>1</v>
      </c>
      <c r="AJ302" s="132"/>
      <c r="AK302" s="132"/>
      <c r="AL302" s="132"/>
      <c r="AM302" s="132"/>
      <c r="AN302" s="132"/>
      <c r="AO302" s="132"/>
      <c r="AP302" s="132"/>
      <c r="AQ302" s="132"/>
      <c r="AR302" s="134"/>
    </row>
    <row r="303" spans="9:44" ht="12" customHeight="1">
      <c r="I303" s="150" t="str">
        <f t="shared" si="171"/>
        <v>Commercial Lighting  Tidal</v>
      </c>
      <c r="J303" s="155" t="s">
        <v>205</v>
      </c>
      <c r="K303" s="152" t="str">
        <f t="shared" si="172"/>
        <v>COM-LTTIDExt</v>
      </c>
      <c r="L303" s="110" t="str">
        <f t="shared" si="174"/>
        <v/>
      </c>
      <c r="P303" s="131" t="str">
        <f t="shared" si="150"/>
        <v/>
      </c>
      <c r="Q303" s="123" t="str">
        <f t="shared" si="146"/>
        <v/>
      </c>
      <c r="R303" s="121" t="str">
        <f t="shared" si="151"/>
        <v/>
      </c>
      <c r="S303" s="128" t="str">
        <f t="shared" si="152"/>
        <v/>
      </c>
      <c r="T303" s="128" t="str">
        <f t="shared" si="153"/>
        <v/>
      </c>
      <c r="U303" s="128" t="str">
        <f t="shared" si="154"/>
        <v/>
      </c>
      <c r="V303" s="128" t="str">
        <f t="shared" si="155"/>
        <v/>
      </c>
      <c r="W303" s="128" t="str">
        <f t="shared" si="156"/>
        <v/>
      </c>
      <c r="X303" s="128" t="str">
        <f t="shared" si="157"/>
        <v/>
      </c>
      <c r="Y303" s="128" t="str">
        <f t="shared" si="158"/>
        <v/>
      </c>
      <c r="Z303" s="128" t="str">
        <f t="shared" si="159"/>
        <v/>
      </c>
      <c r="AA303" s="128" t="str">
        <f t="shared" si="160"/>
        <v/>
      </c>
      <c r="AB303" s="128" t="str">
        <f t="shared" si="161"/>
        <v/>
      </c>
      <c r="AC303" s="128" t="str">
        <f t="shared" si="162"/>
        <v/>
      </c>
      <c r="AD303" s="128" t="str">
        <f t="shared" si="163"/>
        <v/>
      </c>
      <c r="AG303" s="133">
        <v>0.6</v>
      </c>
      <c r="AH303" s="132">
        <v>2</v>
      </c>
      <c r="AI303" s="132">
        <v>1</v>
      </c>
      <c r="AJ303" s="132"/>
      <c r="AK303" s="132"/>
      <c r="AL303" s="132"/>
      <c r="AM303" s="132"/>
      <c r="AN303" s="132"/>
      <c r="AO303" s="132"/>
      <c r="AP303" s="132"/>
      <c r="AQ303" s="132"/>
      <c r="AR303" s="134"/>
    </row>
    <row r="304" spans="9:44" ht="12" customHeight="1">
      <c r="I304" s="150" t="str">
        <f t="shared" si="171"/>
        <v>Commercial Lighting  Electricity</v>
      </c>
      <c r="J304" s="164" t="s">
        <v>198</v>
      </c>
      <c r="K304" s="153" t="str">
        <f t="shared" si="172"/>
        <v>COM-LTELCExt</v>
      </c>
      <c r="L304" s="110" t="str">
        <f t="shared" si="174"/>
        <v>COM-LTELCExt</v>
      </c>
      <c r="P304" s="131" t="str">
        <f t="shared" si="150"/>
        <v>COM-LTELCExt</v>
      </c>
      <c r="Q304" s="123" t="str">
        <f t="shared" si="146"/>
        <v>COM-ELC</v>
      </c>
      <c r="R304" s="121" t="str">
        <f t="shared" si="151"/>
        <v>COM-LT</v>
      </c>
      <c r="S304" s="128">
        <f t="shared" si="152"/>
        <v>0.6</v>
      </c>
      <c r="T304" s="128">
        <f t="shared" si="153"/>
        <v>2</v>
      </c>
      <c r="U304" s="128">
        <f t="shared" si="154"/>
        <v>1</v>
      </c>
      <c r="V304" s="128">
        <f t="shared" si="155"/>
        <v>0</v>
      </c>
      <c r="W304" s="128">
        <f t="shared" si="156"/>
        <v>0</v>
      </c>
      <c r="X304" s="128">
        <f t="shared" si="157"/>
        <v>0</v>
      </c>
      <c r="Y304" s="128">
        <f t="shared" si="158"/>
        <v>0</v>
      </c>
      <c r="Z304" s="128">
        <f t="shared" si="159"/>
        <v>0</v>
      </c>
      <c r="AA304" s="128">
        <f t="shared" si="160"/>
        <v>0</v>
      </c>
      <c r="AB304" s="128">
        <f t="shared" si="161"/>
        <v>0</v>
      </c>
      <c r="AC304" s="128">
        <f t="shared" si="162"/>
        <v>0</v>
      </c>
      <c r="AD304" s="128">
        <f t="shared" si="163"/>
        <v>0</v>
      </c>
      <c r="AG304" s="133">
        <v>0.6</v>
      </c>
      <c r="AH304" s="132">
        <v>2</v>
      </c>
      <c r="AI304" s="132">
        <v>1</v>
      </c>
      <c r="AJ304" s="132"/>
      <c r="AK304" s="132"/>
      <c r="AL304" s="132"/>
      <c r="AM304" s="132"/>
      <c r="AN304" s="132"/>
      <c r="AO304" s="132"/>
      <c r="AP304" s="132"/>
      <c r="AQ304" s="132"/>
      <c r="AR304" s="134"/>
    </row>
    <row r="305" spans="9:44" ht="12" customHeight="1">
      <c r="I305" s="149" t="str">
        <f>$C$253&amp;" "&amp;$E$257&amp;" "&amp;RIGHT(G253,LEN(G253)-FIND(" ",G253))</f>
        <v>Commercial Air conditioning Coal</v>
      </c>
      <c r="J305" s="155" t="s">
        <v>205</v>
      </c>
      <c r="K305" s="151" t="str">
        <f>$D$253&amp;$F$257&amp;RIGHT(H253,3)&amp;$B$253</f>
        <v>COM-ACCOAExt</v>
      </c>
      <c r="L305" s="110" t="str">
        <f t="shared" si="174"/>
        <v/>
      </c>
      <c r="P305" s="131" t="str">
        <f t="shared" si="150"/>
        <v/>
      </c>
      <c r="Q305" s="123" t="str">
        <f t="shared" si="146"/>
        <v/>
      </c>
      <c r="R305" s="121" t="str">
        <f t="shared" si="151"/>
        <v/>
      </c>
      <c r="S305" s="128" t="str">
        <f t="shared" si="152"/>
        <v/>
      </c>
      <c r="T305" s="128" t="str">
        <f t="shared" si="153"/>
        <v/>
      </c>
      <c r="U305" s="128" t="str">
        <f t="shared" si="154"/>
        <v/>
      </c>
      <c r="V305" s="128" t="str">
        <f t="shared" si="155"/>
        <v/>
      </c>
      <c r="W305" s="128" t="str">
        <f t="shared" si="156"/>
        <v/>
      </c>
      <c r="X305" s="128" t="str">
        <f t="shared" si="157"/>
        <v/>
      </c>
      <c r="Y305" s="128" t="str">
        <f t="shared" si="158"/>
        <v/>
      </c>
      <c r="Z305" s="128" t="str">
        <f t="shared" si="159"/>
        <v/>
      </c>
      <c r="AA305" s="128" t="str">
        <f t="shared" si="160"/>
        <v/>
      </c>
      <c r="AB305" s="128" t="str">
        <f t="shared" si="161"/>
        <v/>
      </c>
      <c r="AC305" s="128" t="str">
        <f t="shared" si="162"/>
        <v/>
      </c>
      <c r="AD305" s="128" t="str">
        <f t="shared" si="163"/>
        <v/>
      </c>
      <c r="AG305" s="133">
        <v>0.6</v>
      </c>
      <c r="AH305" s="132">
        <v>2</v>
      </c>
      <c r="AI305" s="132">
        <v>1</v>
      </c>
      <c r="AJ305" s="132"/>
      <c r="AK305" s="132"/>
      <c r="AL305" s="132"/>
      <c r="AM305" s="132"/>
      <c r="AN305" s="132"/>
      <c r="AO305" s="132"/>
      <c r="AP305" s="132"/>
      <c r="AQ305" s="132"/>
      <c r="AR305" s="134"/>
    </row>
    <row r="306" spans="9:44" ht="12" customHeight="1">
      <c r="I306" s="150" t="str">
        <f t="shared" ref="I306:I317" si="175">$C$253&amp;" "&amp;$E$257&amp;" "&amp;RIGHT(G254,LEN(G254)-FIND(" ",G254))</f>
        <v>Commercial Air conditioning Lignite</v>
      </c>
      <c r="J306" s="155" t="s">
        <v>205</v>
      </c>
      <c r="K306" s="152" t="str">
        <f t="shared" ref="K306:K317" si="176">$D$253&amp;$F$257&amp;RIGHT(H254,3)&amp;$B$253</f>
        <v>COM-ACCOLExt</v>
      </c>
      <c r="L306" s="110" t="str">
        <f t="shared" ref="L306:L314" si="177">IF(J306="Yes",K306,"")</f>
        <v/>
      </c>
      <c r="P306" s="131" t="str">
        <f t="shared" si="150"/>
        <v/>
      </c>
      <c r="Q306" s="123" t="str">
        <f t="shared" si="146"/>
        <v/>
      </c>
      <c r="R306" s="121" t="str">
        <f t="shared" si="151"/>
        <v/>
      </c>
      <c r="S306" s="128" t="str">
        <f t="shared" si="152"/>
        <v/>
      </c>
      <c r="T306" s="128" t="str">
        <f t="shared" si="153"/>
        <v/>
      </c>
      <c r="U306" s="128" t="str">
        <f t="shared" si="154"/>
        <v/>
      </c>
      <c r="V306" s="128" t="str">
        <f t="shared" si="155"/>
        <v/>
      </c>
      <c r="W306" s="128" t="str">
        <f t="shared" si="156"/>
        <v/>
      </c>
      <c r="X306" s="128" t="str">
        <f t="shared" si="157"/>
        <v/>
      </c>
      <c r="Y306" s="128" t="str">
        <f t="shared" si="158"/>
        <v/>
      </c>
      <c r="Z306" s="128" t="str">
        <f t="shared" si="159"/>
        <v/>
      </c>
      <c r="AA306" s="128" t="str">
        <f t="shared" si="160"/>
        <v/>
      </c>
      <c r="AB306" s="128" t="str">
        <f t="shared" si="161"/>
        <v/>
      </c>
      <c r="AC306" s="128" t="str">
        <f t="shared" si="162"/>
        <v/>
      </c>
      <c r="AD306" s="128" t="str">
        <f t="shared" si="163"/>
        <v/>
      </c>
      <c r="AG306" s="133">
        <v>0.6</v>
      </c>
      <c r="AH306" s="132">
        <v>2</v>
      </c>
      <c r="AI306" s="132">
        <v>1</v>
      </c>
      <c r="AJ306" s="132"/>
      <c r="AK306" s="132"/>
      <c r="AL306" s="132"/>
      <c r="AM306" s="132"/>
      <c r="AN306" s="132"/>
      <c r="AO306" s="132"/>
      <c r="AP306" s="132"/>
      <c r="AQ306" s="132"/>
      <c r="AR306" s="134"/>
    </row>
    <row r="307" spans="9:44" ht="12" customHeight="1">
      <c r="I307" s="150" t="str">
        <f t="shared" si="175"/>
        <v>Commercial Air conditioning Crude oil</v>
      </c>
      <c r="J307" s="155" t="s">
        <v>205</v>
      </c>
      <c r="K307" s="152" t="str">
        <f t="shared" si="176"/>
        <v>COM-ACOILExt</v>
      </c>
      <c r="L307" s="110" t="str">
        <f t="shared" si="177"/>
        <v/>
      </c>
      <c r="P307" s="131" t="str">
        <f t="shared" si="150"/>
        <v/>
      </c>
      <c r="Q307" s="123" t="str">
        <f t="shared" si="146"/>
        <v/>
      </c>
      <c r="R307" s="121" t="str">
        <f t="shared" si="151"/>
        <v/>
      </c>
      <c r="S307" s="128" t="str">
        <f t="shared" si="152"/>
        <v/>
      </c>
      <c r="T307" s="128" t="str">
        <f t="shared" si="153"/>
        <v/>
      </c>
      <c r="U307" s="128" t="str">
        <f t="shared" si="154"/>
        <v/>
      </c>
      <c r="V307" s="128" t="str">
        <f t="shared" si="155"/>
        <v/>
      </c>
      <c r="W307" s="128" t="str">
        <f t="shared" si="156"/>
        <v/>
      </c>
      <c r="X307" s="128" t="str">
        <f t="shared" si="157"/>
        <v/>
      </c>
      <c r="Y307" s="128" t="str">
        <f t="shared" si="158"/>
        <v/>
      </c>
      <c r="Z307" s="128" t="str">
        <f t="shared" si="159"/>
        <v/>
      </c>
      <c r="AA307" s="128" t="str">
        <f t="shared" si="160"/>
        <v/>
      </c>
      <c r="AB307" s="128" t="str">
        <f t="shared" si="161"/>
        <v/>
      </c>
      <c r="AC307" s="128" t="str">
        <f t="shared" si="162"/>
        <v/>
      </c>
      <c r="AD307" s="128" t="str">
        <f t="shared" si="163"/>
        <v/>
      </c>
      <c r="AG307" s="133">
        <v>0.6</v>
      </c>
      <c r="AH307" s="132">
        <v>2</v>
      </c>
      <c r="AI307" s="132">
        <v>1</v>
      </c>
      <c r="AJ307" s="132"/>
      <c r="AK307" s="132"/>
      <c r="AL307" s="132"/>
      <c r="AM307" s="132"/>
      <c r="AN307" s="132"/>
      <c r="AO307" s="132"/>
      <c r="AP307" s="132"/>
      <c r="AQ307" s="132"/>
      <c r="AR307" s="134"/>
    </row>
    <row r="308" spans="9:44" ht="12" customHeight="1">
      <c r="I308" s="150" t="str">
        <f t="shared" si="175"/>
        <v>Commercial Air conditioning Natural Gas</v>
      </c>
      <c r="J308" s="155" t="s">
        <v>205</v>
      </c>
      <c r="K308" s="152" t="str">
        <f t="shared" si="176"/>
        <v>COM-ACNGAExt</v>
      </c>
      <c r="L308" s="110" t="str">
        <f t="shared" si="177"/>
        <v/>
      </c>
      <c r="P308" s="131" t="str">
        <f t="shared" si="150"/>
        <v/>
      </c>
      <c r="Q308" s="123" t="str">
        <f t="shared" si="146"/>
        <v/>
      </c>
      <c r="R308" s="121" t="str">
        <f t="shared" si="151"/>
        <v/>
      </c>
      <c r="S308" s="128" t="str">
        <f t="shared" si="152"/>
        <v/>
      </c>
      <c r="T308" s="128" t="str">
        <f t="shared" si="153"/>
        <v/>
      </c>
      <c r="U308" s="128" t="str">
        <f t="shared" si="154"/>
        <v/>
      </c>
      <c r="V308" s="128" t="str">
        <f t="shared" si="155"/>
        <v/>
      </c>
      <c r="W308" s="128" t="str">
        <f t="shared" si="156"/>
        <v/>
      </c>
      <c r="X308" s="128" t="str">
        <f t="shared" si="157"/>
        <v/>
      </c>
      <c r="Y308" s="128" t="str">
        <f t="shared" si="158"/>
        <v/>
      </c>
      <c r="Z308" s="128" t="str">
        <f t="shared" si="159"/>
        <v/>
      </c>
      <c r="AA308" s="128" t="str">
        <f t="shared" si="160"/>
        <v/>
      </c>
      <c r="AB308" s="128" t="str">
        <f t="shared" si="161"/>
        <v/>
      </c>
      <c r="AC308" s="128" t="str">
        <f t="shared" si="162"/>
        <v/>
      </c>
      <c r="AD308" s="128" t="str">
        <f t="shared" si="163"/>
        <v/>
      </c>
      <c r="AG308" s="133">
        <v>0.6</v>
      </c>
      <c r="AH308" s="132">
        <v>2</v>
      </c>
      <c r="AI308" s="132">
        <v>1</v>
      </c>
      <c r="AJ308" s="132"/>
      <c r="AK308" s="132"/>
      <c r="AL308" s="132"/>
      <c r="AM308" s="132"/>
      <c r="AN308" s="132"/>
      <c r="AO308" s="132"/>
      <c r="AP308" s="132"/>
      <c r="AQ308" s="132"/>
      <c r="AR308" s="134"/>
    </row>
    <row r="309" spans="9:44" ht="12" customHeight="1">
      <c r="I309" s="150" t="str">
        <f t="shared" si="175"/>
        <v>Commercial Air conditioning Hydro</v>
      </c>
      <c r="J309" s="155" t="s">
        <v>205</v>
      </c>
      <c r="K309" s="152" t="str">
        <f t="shared" si="176"/>
        <v>COM-ACHYDExt</v>
      </c>
      <c r="L309" s="110" t="str">
        <f t="shared" si="177"/>
        <v/>
      </c>
      <c r="P309" s="131" t="str">
        <f t="shared" si="150"/>
        <v/>
      </c>
      <c r="Q309" s="123" t="str">
        <f t="shared" si="146"/>
        <v/>
      </c>
      <c r="R309" s="121" t="str">
        <f t="shared" si="151"/>
        <v/>
      </c>
      <c r="S309" s="128" t="str">
        <f t="shared" si="152"/>
        <v/>
      </c>
      <c r="T309" s="128" t="str">
        <f t="shared" si="153"/>
        <v/>
      </c>
      <c r="U309" s="128" t="str">
        <f t="shared" si="154"/>
        <v/>
      </c>
      <c r="V309" s="128" t="str">
        <f t="shared" si="155"/>
        <v/>
      </c>
      <c r="W309" s="128" t="str">
        <f t="shared" si="156"/>
        <v/>
      </c>
      <c r="X309" s="128" t="str">
        <f t="shared" si="157"/>
        <v/>
      </c>
      <c r="Y309" s="128" t="str">
        <f t="shared" si="158"/>
        <v/>
      </c>
      <c r="Z309" s="128" t="str">
        <f t="shared" si="159"/>
        <v/>
      </c>
      <c r="AA309" s="128" t="str">
        <f t="shared" si="160"/>
        <v/>
      </c>
      <c r="AB309" s="128" t="str">
        <f t="shared" si="161"/>
        <v/>
      </c>
      <c r="AC309" s="128" t="str">
        <f t="shared" si="162"/>
        <v/>
      </c>
      <c r="AD309" s="128" t="str">
        <f t="shared" si="163"/>
        <v/>
      </c>
      <c r="AG309" s="133">
        <v>0.6</v>
      </c>
      <c r="AH309" s="132">
        <v>2</v>
      </c>
      <c r="AI309" s="132">
        <v>1</v>
      </c>
      <c r="AJ309" s="132"/>
      <c r="AK309" s="132"/>
      <c r="AL309" s="132"/>
      <c r="AM309" s="132"/>
      <c r="AN309" s="132"/>
      <c r="AO309" s="132"/>
      <c r="AP309" s="132"/>
      <c r="AQ309" s="132"/>
      <c r="AR309" s="134"/>
    </row>
    <row r="310" spans="9:44" ht="12" customHeight="1">
      <c r="I310" s="150" t="str">
        <f t="shared" si="175"/>
        <v>Commercial Air conditioning Geothermal</v>
      </c>
      <c r="J310" s="155" t="s">
        <v>205</v>
      </c>
      <c r="K310" s="152" t="str">
        <f t="shared" si="176"/>
        <v>COM-ACGEOExt</v>
      </c>
      <c r="L310" s="110" t="str">
        <f t="shared" si="177"/>
        <v/>
      </c>
      <c r="P310" s="131" t="str">
        <f t="shared" si="150"/>
        <v/>
      </c>
      <c r="Q310" s="123" t="str">
        <f t="shared" si="146"/>
        <v/>
      </c>
      <c r="R310" s="121" t="str">
        <f t="shared" si="151"/>
        <v/>
      </c>
      <c r="S310" s="128" t="str">
        <f t="shared" si="152"/>
        <v/>
      </c>
      <c r="T310" s="128" t="str">
        <f t="shared" si="153"/>
        <v/>
      </c>
      <c r="U310" s="128" t="str">
        <f t="shared" si="154"/>
        <v/>
      </c>
      <c r="V310" s="128" t="str">
        <f t="shared" si="155"/>
        <v/>
      </c>
      <c r="W310" s="128" t="str">
        <f t="shared" si="156"/>
        <v/>
      </c>
      <c r="X310" s="128" t="str">
        <f t="shared" si="157"/>
        <v/>
      </c>
      <c r="Y310" s="128" t="str">
        <f t="shared" si="158"/>
        <v/>
      </c>
      <c r="Z310" s="128" t="str">
        <f t="shared" si="159"/>
        <v/>
      </c>
      <c r="AA310" s="128" t="str">
        <f t="shared" si="160"/>
        <v/>
      </c>
      <c r="AB310" s="128" t="str">
        <f t="shared" si="161"/>
        <v/>
      </c>
      <c r="AC310" s="128" t="str">
        <f t="shared" si="162"/>
        <v/>
      </c>
      <c r="AD310" s="128" t="str">
        <f t="shared" si="163"/>
        <v/>
      </c>
      <c r="AG310" s="133">
        <v>0.6</v>
      </c>
      <c r="AH310" s="132">
        <v>2</v>
      </c>
      <c r="AI310" s="132">
        <v>1</v>
      </c>
      <c r="AJ310" s="132"/>
      <c r="AK310" s="132"/>
      <c r="AL310" s="132"/>
      <c r="AM310" s="132"/>
      <c r="AN310" s="132"/>
      <c r="AO310" s="132"/>
      <c r="AP310" s="132"/>
      <c r="AQ310" s="132"/>
      <c r="AR310" s="134"/>
    </row>
    <row r="311" spans="9:44" ht="12" customHeight="1">
      <c r="I311" s="150" t="str">
        <f t="shared" si="175"/>
        <v>Commercial Air conditioning Solar</v>
      </c>
      <c r="J311" s="155" t="s">
        <v>205</v>
      </c>
      <c r="K311" s="152" t="str">
        <f t="shared" si="176"/>
        <v>COM-ACSOLExt</v>
      </c>
      <c r="L311" s="110" t="str">
        <f t="shared" si="177"/>
        <v/>
      </c>
      <c r="P311" s="131" t="str">
        <f t="shared" si="150"/>
        <v/>
      </c>
      <c r="Q311" s="123" t="str">
        <f t="shared" si="146"/>
        <v/>
      </c>
      <c r="R311" s="121" t="str">
        <f t="shared" si="151"/>
        <v/>
      </c>
      <c r="S311" s="128" t="str">
        <f t="shared" si="152"/>
        <v/>
      </c>
      <c r="T311" s="128" t="str">
        <f t="shared" si="153"/>
        <v/>
      </c>
      <c r="U311" s="128" t="str">
        <f t="shared" si="154"/>
        <v/>
      </c>
      <c r="V311" s="128" t="str">
        <f t="shared" si="155"/>
        <v/>
      </c>
      <c r="W311" s="128" t="str">
        <f t="shared" si="156"/>
        <v/>
      </c>
      <c r="X311" s="128" t="str">
        <f t="shared" si="157"/>
        <v/>
      </c>
      <c r="Y311" s="128" t="str">
        <f t="shared" si="158"/>
        <v/>
      </c>
      <c r="Z311" s="128" t="str">
        <f t="shared" si="159"/>
        <v/>
      </c>
      <c r="AA311" s="128" t="str">
        <f t="shared" si="160"/>
        <v/>
      </c>
      <c r="AB311" s="128" t="str">
        <f t="shared" si="161"/>
        <v/>
      </c>
      <c r="AC311" s="128" t="str">
        <f t="shared" si="162"/>
        <v/>
      </c>
      <c r="AD311" s="128" t="str">
        <f t="shared" si="163"/>
        <v/>
      </c>
      <c r="AG311" s="133">
        <v>0.6</v>
      </c>
      <c r="AH311" s="132">
        <v>2</v>
      </c>
      <c r="AI311" s="132">
        <v>1</v>
      </c>
      <c r="AJ311" s="132"/>
      <c r="AK311" s="132"/>
      <c r="AL311" s="132"/>
      <c r="AM311" s="132"/>
      <c r="AN311" s="132"/>
      <c r="AO311" s="132"/>
      <c r="AP311" s="132"/>
      <c r="AQ311" s="132"/>
      <c r="AR311" s="134"/>
    </row>
    <row r="312" spans="9:44" ht="12" customHeight="1">
      <c r="I312" s="150" t="str">
        <f t="shared" si="175"/>
        <v>Commercial Air conditioning Wind</v>
      </c>
      <c r="J312" s="155" t="s">
        <v>205</v>
      </c>
      <c r="K312" s="152" t="str">
        <f t="shared" si="176"/>
        <v>COM-ACWINExt</v>
      </c>
      <c r="L312" s="110" t="str">
        <f t="shared" si="177"/>
        <v/>
      </c>
      <c r="P312" s="131" t="str">
        <f t="shared" si="150"/>
        <v/>
      </c>
      <c r="Q312" s="123" t="str">
        <f t="shared" si="146"/>
        <v/>
      </c>
      <c r="R312" s="121" t="str">
        <f t="shared" si="151"/>
        <v/>
      </c>
      <c r="S312" s="128" t="str">
        <f t="shared" si="152"/>
        <v/>
      </c>
      <c r="T312" s="128" t="str">
        <f t="shared" si="153"/>
        <v/>
      </c>
      <c r="U312" s="128" t="str">
        <f t="shared" si="154"/>
        <v/>
      </c>
      <c r="V312" s="128" t="str">
        <f t="shared" si="155"/>
        <v/>
      </c>
      <c r="W312" s="128" t="str">
        <f t="shared" si="156"/>
        <v/>
      </c>
      <c r="X312" s="128" t="str">
        <f t="shared" si="157"/>
        <v/>
      </c>
      <c r="Y312" s="128" t="str">
        <f t="shared" si="158"/>
        <v/>
      </c>
      <c r="Z312" s="128" t="str">
        <f t="shared" si="159"/>
        <v/>
      </c>
      <c r="AA312" s="128" t="str">
        <f t="shared" si="160"/>
        <v/>
      </c>
      <c r="AB312" s="128" t="str">
        <f t="shared" si="161"/>
        <v/>
      </c>
      <c r="AC312" s="128" t="str">
        <f t="shared" si="162"/>
        <v/>
      </c>
      <c r="AD312" s="128" t="str">
        <f t="shared" si="163"/>
        <v/>
      </c>
      <c r="AG312" s="133">
        <v>0.6</v>
      </c>
      <c r="AH312" s="132">
        <v>2</v>
      </c>
      <c r="AI312" s="132">
        <v>1</v>
      </c>
      <c r="AJ312" s="132"/>
      <c r="AK312" s="132"/>
      <c r="AL312" s="132"/>
      <c r="AM312" s="132"/>
      <c r="AN312" s="132"/>
      <c r="AO312" s="132"/>
      <c r="AP312" s="132"/>
      <c r="AQ312" s="132"/>
      <c r="AR312" s="134"/>
    </row>
    <row r="313" spans="9:44" ht="12" customHeight="1">
      <c r="I313" s="150" t="str">
        <f t="shared" si="175"/>
        <v>Commercial Air conditioning Bio Liquids</v>
      </c>
      <c r="J313" s="155" t="s">
        <v>205</v>
      </c>
      <c r="K313" s="152" t="str">
        <f t="shared" si="176"/>
        <v>COM-ACBILExt</v>
      </c>
      <c r="L313" s="110" t="str">
        <f t="shared" si="177"/>
        <v/>
      </c>
      <c r="P313" s="131" t="str">
        <f t="shared" si="150"/>
        <v/>
      </c>
      <c r="Q313" s="123" t="str">
        <f t="shared" si="146"/>
        <v/>
      </c>
      <c r="R313" s="121" t="str">
        <f t="shared" si="151"/>
        <v/>
      </c>
      <c r="S313" s="128" t="str">
        <f t="shared" si="152"/>
        <v/>
      </c>
      <c r="T313" s="128" t="str">
        <f t="shared" si="153"/>
        <v/>
      </c>
      <c r="U313" s="128" t="str">
        <f t="shared" si="154"/>
        <v/>
      </c>
      <c r="V313" s="128" t="str">
        <f t="shared" si="155"/>
        <v/>
      </c>
      <c r="W313" s="128" t="str">
        <f t="shared" si="156"/>
        <v/>
      </c>
      <c r="X313" s="128" t="str">
        <f t="shared" si="157"/>
        <v/>
      </c>
      <c r="Y313" s="128" t="str">
        <f t="shared" si="158"/>
        <v/>
      </c>
      <c r="Z313" s="128" t="str">
        <f t="shared" si="159"/>
        <v/>
      </c>
      <c r="AA313" s="128" t="str">
        <f t="shared" si="160"/>
        <v/>
      </c>
      <c r="AB313" s="128" t="str">
        <f t="shared" si="161"/>
        <v/>
      </c>
      <c r="AC313" s="128" t="str">
        <f t="shared" si="162"/>
        <v/>
      </c>
      <c r="AD313" s="128" t="str">
        <f t="shared" si="163"/>
        <v/>
      </c>
      <c r="AG313" s="133">
        <v>0.6</v>
      </c>
      <c r="AH313" s="132">
        <v>2</v>
      </c>
      <c r="AI313" s="132">
        <v>1</v>
      </c>
      <c r="AJ313" s="132"/>
      <c r="AK313" s="132"/>
      <c r="AL313" s="132"/>
      <c r="AM313" s="132"/>
      <c r="AN313" s="132"/>
      <c r="AO313" s="132"/>
      <c r="AP313" s="132"/>
      <c r="AQ313" s="132"/>
      <c r="AR313" s="134"/>
    </row>
    <row r="314" spans="9:44" ht="12" customHeight="1">
      <c r="I314" s="150" t="str">
        <f t="shared" si="175"/>
        <v>Commercial Air conditioning Biogas</v>
      </c>
      <c r="J314" s="155" t="s">
        <v>205</v>
      </c>
      <c r="K314" s="152" t="str">
        <f t="shared" si="176"/>
        <v>COM-ACBIGExt</v>
      </c>
      <c r="L314" s="110" t="str">
        <f t="shared" si="177"/>
        <v/>
      </c>
      <c r="P314" s="131" t="str">
        <f t="shared" si="150"/>
        <v/>
      </c>
      <c r="Q314" s="123" t="str">
        <f t="shared" si="146"/>
        <v/>
      </c>
      <c r="R314" s="121" t="str">
        <f t="shared" si="151"/>
        <v/>
      </c>
      <c r="S314" s="128" t="str">
        <f t="shared" si="152"/>
        <v/>
      </c>
      <c r="T314" s="128" t="str">
        <f t="shared" si="153"/>
        <v/>
      </c>
      <c r="U314" s="128" t="str">
        <f t="shared" si="154"/>
        <v/>
      </c>
      <c r="V314" s="128" t="str">
        <f t="shared" si="155"/>
        <v/>
      </c>
      <c r="W314" s="128" t="str">
        <f t="shared" si="156"/>
        <v/>
      </c>
      <c r="X314" s="128" t="str">
        <f t="shared" si="157"/>
        <v/>
      </c>
      <c r="Y314" s="128" t="str">
        <f t="shared" si="158"/>
        <v/>
      </c>
      <c r="Z314" s="128" t="str">
        <f t="shared" si="159"/>
        <v/>
      </c>
      <c r="AA314" s="128" t="str">
        <f t="shared" si="160"/>
        <v/>
      </c>
      <c r="AB314" s="128" t="str">
        <f t="shared" si="161"/>
        <v/>
      </c>
      <c r="AC314" s="128" t="str">
        <f t="shared" si="162"/>
        <v/>
      </c>
      <c r="AD314" s="128" t="str">
        <f t="shared" si="163"/>
        <v/>
      </c>
      <c r="AG314" s="133">
        <v>0.6</v>
      </c>
      <c r="AH314" s="132">
        <v>2</v>
      </c>
      <c r="AI314" s="132">
        <v>1</v>
      </c>
      <c r="AJ314" s="132"/>
      <c r="AK314" s="132"/>
      <c r="AL314" s="132"/>
      <c r="AM314" s="132"/>
      <c r="AN314" s="132"/>
      <c r="AO314" s="132"/>
      <c r="AP314" s="132"/>
      <c r="AQ314" s="132"/>
      <c r="AR314" s="134"/>
    </row>
    <row r="315" spans="9:44" ht="12" customHeight="1">
      <c r="I315" s="150" t="str">
        <f t="shared" si="175"/>
        <v>Commercial Air conditioning Wood</v>
      </c>
      <c r="J315" s="155" t="s">
        <v>205</v>
      </c>
      <c r="K315" s="152" t="str">
        <f t="shared" si="176"/>
        <v>COM-ACWODExt</v>
      </c>
      <c r="L315" s="110" t="str">
        <f t="shared" ref="L315:L321" si="178">IF(J315="Yes",K315,"")</f>
        <v/>
      </c>
      <c r="P315" s="131" t="str">
        <f t="shared" si="150"/>
        <v/>
      </c>
      <c r="Q315" s="123" t="str">
        <f t="shared" si="146"/>
        <v/>
      </c>
      <c r="R315" s="121" t="str">
        <f t="shared" si="151"/>
        <v/>
      </c>
      <c r="S315" s="128" t="str">
        <f t="shared" si="152"/>
        <v/>
      </c>
      <c r="T315" s="128" t="str">
        <f t="shared" si="153"/>
        <v/>
      </c>
      <c r="U315" s="128" t="str">
        <f t="shared" si="154"/>
        <v/>
      </c>
      <c r="V315" s="128" t="str">
        <f t="shared" si="155"/>
        <v/>
      </c>
      <c r="W315" s="128" t="str">
        <f t="shared" si="156"/>
        <v/>
      </c>
      <c r="X315" s="128" t="str">
        <f t="shared" si="157"/>
        <v/>
      </c>
      <c r="Y315" s="128" t="str">
        <f t="shared" si="158"/>
        <v/>
      </c>
      <c r="Z315" s="128" t="str">
        <f t="shared" si="159"/>
        <v/>
      </c>
      <c r="AA315" s="128" t="str">
        <f t="shared" si="160"/>
        <v/>
      </c>
      <c r="AB315" s="128" t="str">
        <f t="shared" si="161"/>
        <v/>
      </c>
      <c r="AC315" s="128" t="str">
        <f t="shared" si="162"/>
        <v/>
      </c>
      <c r="AD315" s="128" t="str">
        <f t="shared" si="163"/>
        <v/>
      </c>
      <c r="AG315" s="133">
        <v>0.6</v>
      </c>
      <c r="AH315" s="132">
        <v>2</v>
      </c>
      <c r="AI315" s="132">
        <v>1</v>
      </c>
      <c r="AJ315" s="132"/>
      <c r="AK315" s="132"/>
      <c r="AL315" s="132"/>
      <c r="AM315" s="132"/>
      <c r="AN315" s="132"/>
      <c r="AO315" s="132"/>
      <c r="AP315" s="132"/>
      <c r="AQ315" s="132"/>
      <c r="AR315" s="134"/>
    </row>
    <row r="316" spans="9:44" ht="12" customHeight="1">
      <c r="I316" s="150" t="str">
        <f t="shared" si="175"/>
        <v>Commercial Air conditioning Tidal</v>
      </c>
      <c r="J316" s="155" t="s">
        <v>205</v>
      </c>
      <c r="K316" s="152" t="str">
        <f t="shared" si="176"/>
        <v>COM-ACTIDExt</v>
      </c>
      <c r="L316" s="110" t="str">
        <f t="shared" si="178"/>
        <v/>
      </c>
      <c r="P316" s="131" t="str">
        <f t="shared" si="150"/>
        <v/>
      </c>
      <c r="Q316" s="123" t="str">
        <f t="shared" si="146"/>
        <v/>
      </c>
      <c r="R316" s="121" t="str">
        <f t="shared" si="151"/>
        <v/>
      </c>
      <c r="S316" s="128" t="str">
        <f t="shared" si="152"/>
        <v/>
      </c>
      <c r="T316" s="128" t="str">
        <f t="shared" si="153"/>
        <v/>
      </c>
      <c r="U316" s="128" t="str">
        <f t="shared" si="154"/>
        <v/>
      </c>
      <c r="V316" s="128" t="str">
        <f t="shared" si="155"/>
        <v/>
      </c>
      <c r="W316" s="128" t="str">
        <f t="shared" si="156"/>
        <v/>
      </c>
      <c r="X316" s="128" t="str">
        <f t="shared" si="157"/>
        <v/>
      </c>
      <c r="Y316" s="128" t="str">
        <f t="shared" si="158"/>
        <v/>
      </c>
      <c r="Z316" s="128" t="str">
        <f t="shared" si="159"/>
        <v/>
      </c>
      <c r="AA316" s="128" t="str">
        <f t="shared" si="160"/>
        <v/>
      </c>
      <c r="AB316" s="128" t="str">
        <f t="shared" si="161"/>
        <v/>
      </c>
      <c r="AC316" s="128" t="str">
        <f t="shared" si="162"/>
        <v/>
      </c>
      <c r="AD316" s="128" t="str">
        <f t="shared" si="163"/>
        <v/>
      </c>
      <c r="AG316" s="133">
        <v>0.6</v>
      </c>
      <c r="AH316" s="132">
        <v>2</v>
      </c>
      <c r="AI316" s="132">
        <v>1</v>
      </c>
      <c r="AJ316" s="132"/>
      <c r="AK316" s="132"/>
      <c r="AL316" s="132"/>
      <c r="AM316" s="132"/>
      <c r="AN316" s="132"/>
      <c r="AO316" s="132"/>
      <c r="AP316" s="132"/>
      <c r="AQ316" s="132"/>
      <c r="AR316" s="134"/>
    </row>
    <row r="317" spans="9:44" ht="12" customHeight="1">
      <c r="I317" s="150" t="str">
        <f t="shared" si="175"/>
        <v>Commercial Air conditioning Electricity</v>
      </c>
      <c r="J317" s="155" t="s">
        <v>198</v>
      </c>
      <c r="K317" s="153" t="str">
        <f t="shared" si="176"/>
        <v>COM-ACELCExt</v>
      </c>
      <c r="L317" s="110" t="str">
        <f t="shared" si="178"/>
        <v>COM-ACELCExt</v>
      </c>
      <c r="P317" s="131" t="str">
        <f t="shared" si="150"/>
        <v>COM-ACELCExt</v>
      </c>
      <c r="Q317" s="123" t="str">
        <f t="shared" ref="Q317:Q369" si="179">IF(J317="yes",LEFT(P317,3)&amp;"-"&amp;MID(P317,7,3),"")</f>
        <v>COM-ELC</v>
      </c>
      <c r="R317" s="121" t="str">
        <f t="shared" si="151"/>
        <v>COM-AC</v>
      </c>
      <c r="S317" s="128">
        <f t="shared" si="152"/>
        <v>0.6</v>
      </c>
      <c r="T317" s="128">
        <f t="shared" si="153"/>
        <v>2</v>
      </c>
      <c r="U317" s="128">
        <f t="shared" si="154"/>
        <v>1</v>
      </c>
      <c r="V317" s="128">
        <f t="shared" si="155"/>
        <v>0</v>
      </c>
      <c r="W317" s="128">
        <f t="shared" si="156"/>
        <v>0</v>
      </c>
      <c r="X317" s="128">
        <f t="shared" si="157"/>
        <v>0</v>
      </c>
      <c r="Y317" s="128">
        <f t="shared" si="158"/>
        <v>0</v>
      </c>
      <c r="Z317" s="128">
        <f t="shared" si="159"/>
        <v>0</v>
      </c>
      <c r="AA317" s="128">
        <f t="shared" si="160"/>
        <v>0</v>
      </c>
      <c r="AB317" s="128">
        <f t="shared" si="161"/>
        <v>0</v>
      </c>
      <c r="AC317" s="128">
        <f t="shared" si="162"/>
        <v>0</v>
      </c>
      <c r="AD317" s="128">
        <f t="shared" si="163"/>
        <v>0</v>
      </c>
      <c r="AG317" s="133">
        <v>0.6</v>
      </c>
      <c r="AH317" s="132">
        <v>2</v>
      </c>
      <c r="AI317" s="132">
        <v>1</v>
      </c>
      <c r="AJ317" s="132"/>
      <c r="AK317" s="132"/>
      <c r="AL317" s="132"/>
      <c r="AM317" s="132"/>
      <c r="AN317" s="132"/>
      <c r="AO317" s="132"/>
      <c r="AP317" s="132"/>
      <c r="AQ317" s="132"/>
      <c r="AR317" s="134"/>
    </row>
    <row r="318" spans="9:44" ht="12" customHeight="1">
      <c r="I318" s="149" t="str">
        <f>$C$253&amp;" "&amp;$E$258&amp;" "&amp;RIGHT(G253,LEN(G253)-FIND(" ",G253))</f>
        <v>Commercial Electrical and ICT equipments Coal</v>
      </c>
      <c r="J318" s="154" t="s">
        <v>205</v>
      </c>
      <c r="K318" s="151" t="str">
        <f>$D$253&amp;$F$258&amp;RIGHT(H253,3)&amp;$B$253</f>
        <v>COM-EQCOAExt</v>
      </c>
      <c r="L318" s="110" t="str">
        <f t="shared" si="178"/>
        <v/>
      </c>
      <c r="P318" s="131" t="str">
        <f t="shared" ref="P318:P369" si="180">L318</f>
        <v/>
      </c>
      <c r="Q318" s="123" t="str">
        <f t="shared" si="179"/>
        <v/>
      </c>
      <c r="R318" s="121" t="str">
        <f t="shared" ref="R318:R369" si="181">LEFT(P318,6)</f>
        <v/>
      </c>
      <c r="S318" s="128" t="str">
        <f t="shared" ref="S318:S369" si="182">IF(P318&lt;&gt;"",AG318,"")</f>
        <v/>
      </c>
      <c r="T318" s="128" t="str">
        <f t="shared" ref="T318:T369" si="183">IF(Q318&lt;&gt;"",AH318,"")</f>
        <v/>
      </c>
      <c r="U318" s="128" t="str">
        <f t="shared" ref="U318:U369" si="184">IF(R318&lt;&gt;"",AI318,"")</f>
        <v/>
      </c>
      <c r="V318" s="128" t="str">
        <f t="shared" ref="V318:V369" si="185">IF(S318&lt;&gt;"",AJ318,"")</f>
        <v/>
      </c>
      <c r="W318" s="128" t="str">
        <f t="shared" ref="W318:W369" si="186">IF(T318&lt;&gt;"",AK318,"")</f>
        <v/>
      </c>
      <c r="X318" s="128" t="str">
        <f t="shared" ref="X318:X369" si="187">IF(U318&lt;&gt;"",AL318,"")</f>
        <v/>
      </c>
      <c r="Y318" s="128" t="str">
        <f t="shared" ref="Y318:Y369" si="188">IF(V318&lt;&gt;"",AM318,"")</f>
        <v/>
      </c>
      <c r="Z318" s="128" t="str">
        <f t="shared" ref="Z318:Z369" si="189">IF(W318&lt;&gt;"",AN318,"")</f>
        <v/>
      </c>
      <c r="AA318" s="128" t="str">
        <f t="shared" ref="AA318:AA369" si="190">IF(X318&lt;&gt;"",AO318,"")</f>
        <v/>
      </c>
      <c r="AB318" s="128" t="str">
        <f t="shared" ref="AB318:AB369" si="191">IF(Y318&lt;&gt;"",AP318,"")</f>
        <v/>
      </c>
      <c r="AC318" s="128" t="str">
        <f t="shared" ref="AC318:AC369" si="192">IF(Z318&lt;&gt;"",AQ318,"")</f>
        <v/>
      </c>
      <c r="AD318" s="128" t="str">
        <f t="shared" ref="AD318:AD369" si="193">IF(AA318&lt;&gt;"",AR318,"")</f>
        <v/>
      </c>
      <c r="AG318" s="133">
        <v>0.6</v>
      </c>
      <c r="AH318" s="132">
        <v>2</v>
      </c>
      <c r="AI318" s="132">
        <v>1</v>
      </c>
      <c r="AJ318" s="132"/>
      <c r="AK318" s="132"/>
      <c r="AL318" s="132"/>
      <c r="AM318" s="132"/>
      <c r="AN318" s="132"/>
      <c r="AO318" s="132"/>
      <c r="AP318" s="132"/>
      <c r="AQ318" s="132"/>
      <c r="AR318" s="134"/>
    </row>
    <row r="319" spans="9:44" ht="12" customHeight="1">
      <c r="I319" s="150" t="str">
        <f t="shared" ref="I319:I330" si="194">$C$253&amp;" "&amp;$E$258&amp;" "&amp;RIGHT(G254,LEN(G254)-FIND(" ",G254))</f>
        <v>Commercial Electrical and ICT equipments Lignite</v>
      </c>
      <c r="J319" s="155" t="s">
        <v>205</v>
      </c>
      <c r="K319" s="152" t="str">
        <f t="shared" ref="K319:K330" si="195">$D$253&amp;$F$258&amp;RIGHT(H254,3)&amp;$B$253</f>
        <v>COM-EQCOLExt</v>
      </c>
      <c r="L319" s="110" t="str">
        <f t="shared" si="178"/>
        <v/>
      </c>
      <c r="P319" s="131" t="str">
        <f t="shared" si="180"/>
        <v/>
      </c>
      <c r="Q319" s="123" t="str">
        <f t="shared" si="179"/>
        <v/>
      </c>
      <c r="R319" s="121" t="str">
        <f t="shared" si="181"/>
        <v/>
      </c>
      <c r="S319" s="128" t="str">
        <f t="shared" si="182"/>
        <v/>
      </c>
      <c r="T319" s="128" t="str">
        <f t="shared" si="183"/>
        <v/>
      </c>
      <c r="U319" s="128" t="str">
        <f t="shared" si="184"/>
        <v/>
      </c>
      <c r="V319" s="128" t="str">
        <f t="shared" si="185"/>
        <v/>
      </c>
      <c r="W319" s="128" t="str">
        <f t="shared" si="186"/>
        <v/>
      </c>
      <c r="X319" s="128" t="str">
        <f t="shared" si="187"/>
        <v/>
      </c>
      <c r="Y319" s="128" t="str">
        <f t="shared" si="188"/>
        <v/>
      </c>
      <c r="Z319" s="128" t="str">
        <f t="shared" si="189"/>
        <v/>
      </c>
      <c r="AA319" s="128" t="str">
        <f t="shared" si="190"/>
        <v/>
      </c>
      <c r="AB319" s="128" t="str">
        <f t="shared" si="191"/>
        <v/>
      </c>
      <c r="AC319" s="128" t="str">
        <f t="shared" si="192"/>
        <v/>
      </c>
      <c r="AD319" s="128" t="str">
        <f t="shared" si="193"/>
        <v/>
      </c>
      <c r="AG319" s="133">
        <v>0.6</v>
      </c>
      <c r="AH319" s="132">
        <v>2</v>
      </c>
      <c r="AI319" s="132">
        <v>1</v>
      </c>
      <c r="AJ319" s="132"/>
      <c r="AK319" s="132"/>
      <c r="AL319" s="132"/>
      <c r="AM319" s="132"/>
      <c r="AN319" s="132"/>
      <c r="AO319" s="132"/>
      <c r="AP319" s="132"/>
      <c r="AQ319" s="132"/>
      <c r="AR319" s="134"/>
    </row>
    <row r="320" spans="9:44" ht="12" customHeight="1">
      <c r="I320" s="150" t="str">
        <f t="shared" si="194"/>
        <v>Commercial Electrical and ICT equipments Crude oil</v>
      </c>
      <c r="J320" s="155" t="s">
        <v>205</v>
      </c>
      <c r="K320" s="152" t="str">
        <f t="shared" si="195"/>
        <v>COM-EQOILExt</v>
      </c>
      <c r="L320" s="110" t="str">
        <f t="shared" si="178"/>
        <v/>
      </c>
      <c r="P320" s="131" t="str">
        <f t="shared" si="180"/>
        <v/>
      </c>
      <c r="Q320" s="123" t="str">
        <f t="shared" si="179"/>
        <v/>
      </c>
      <c r="R320" s="121" t="str">
        <f t="shared" si="181"/>
        <v/>
      </c>
      <c r="S320" s="128" t="str">
        <f t="shared" si="182"/>
        <v/>
      </c>
      <c r="T320" s="128" t="str">
        <f t="shared" si="183"/>
        <v/>
      </c>
      <c r="U320" s="128" t="str">
        <f t="shared" si="184"/>
        <v/>
      </c>
      <c r="V320" s="128" t="str">
        <f t="shared" si="185"/>
        <v/>
      </c>
      <c r="W320" s="128" t="str">
        <f t="shared" si="186"/>
        <v/>
      </c>
      <c r="X320" s="128" t="str">
        <f t="shared" si="187"/>
        <v/>
      </c>
      <c r="Y320" s="128" t="str">
        <f t="shared" si="188"/>
        <v/>
      </c>
      <c r="Z320" s="128" t="str">
        <f t="shared" si="189"/>
        <v/>
      </c>
      <c r="AA320" s="128" t="str">
        <f t="shared" si="190"/>
        <v/>
      </c>
      <c r="AB320" s="128" t="str">
        <f t="shared" si="191"/>
        <v/>
      </c>
      <c r="AC320" s="128" t="str">
        <f t="shared" si="192"/>
        <v/>
      </c>
      <c r="AD320" s="128" t="str">
        <f t="shared" si="193"/>
        <v/>
      </c>
      <c r="AG320" s="133">
        <v>0.6</v>
      </c>
      <c r="AH320" s="132">
        <v>2</v>
      </c>
      <c r="AI320" s="132">
        <v>1</v>
      </c>
      <c r="AJ320" s="132"/>
      <c r="AK320" s="132"/>
      <c r="AL320" s="132"/>
      <c r="AM320" s="132"/>
      <c r="AN320" s="132"/>
      <c r="AO320" s="132"/>
      <c r="AP320" s="132"/>
      <c r="AQ320" s="132"/>
      <c r="AR320" s="134"/>
    </row>
    <row r="321" spans="9:44" ht="12" customHeight="1">
      <c r="I321" s="150" t="str">
        <f t="shared" si="194"/>
        <v>Commercial Electrical and ICT equipments Natural Gas</v>
      </c>
      <c r="J321" s="155" t="s">
        <v>205</v>
      </c>
      <c r="K321" s="152" t="str">
        <f t="shared" si="195"/>
        <v>COM-EQNGAExt</v>
      </c>
      <c r="L321" s="110" t="str">
        <f t="shared" si="178"/>
        <v/>
      </c>
      <c r="P321" s="131" t="str">
        <f t="shared" si="180"/>
        <v/>
      </c>
      <c r="Q321" s="123" t="str">
        <f t="shared" si="179"/>
        <v/>
      </c>
      <c r="R321" s="121" t="str">
        <f t="shared" si="181"/>
        <v/>
      </c>
      <c r="S321" s="128" t="str">
        <f t="shared" si="182"/>
        <v/>
      </c>
      <c r="T321" s="128" t="str">
        <f t="shared" si="183"/>
        <v/>
      </c>
      <c r="U321" s="128" t="str">
        <f t="shared" si="184"/>
        <v/>
      </c>
      <c r="V321" s="128" t="str">
        <f t="shared" si="185"/>
        <v/>
      </c>
      <c r="W321" s="128" t="str">
        <f t="shared" si="186"/>
        <v/>
      </c>
      <c r="X321" s="128" t="str">
        <f t="shared" si="187"/>
        <v/>
      </c>
      <c r="Y321" s="128" t="str">
        <f t="shared" si="188"/>
        <v/>
      </c>
      <c r="Z321" s="128" t="str">
        <f t="shared" si="189"/>
        <v/>
      </c>
      <c r="AA321" s="128" t="str">
        <f t="shared" si="190"/>
        <v/>
      </c>
      <c r="AB321" s="128" t="str">
        <f t="shared" si="191"/>
        <v/>
      </c>
      <c r="AC321" s="128" t="str">
        <f t="shared" si="192"/>
        <v/>
      </c>
      <c r="AD321" s="128" t="str">
        <f t="shared" si="193"/>
        <v/>
      </c>
      <c r="AG321" s="133">
        <v>0.6</v>
      </c>
      <c r="AH321" s="132">
        <v>2</v>
      </c>
      <c r="AI321" s="132">
        <v>1</v>
      </c>
      <c r="AJ321" s="132"/>
      <c r="AK321" s="132"/>
      <c r="AL321" s="132"/>
      <c r="AM321" s="132"/>
      <c r="AN321" s="132"/>
      <c r="AO321" s="132"/>
      <c r="AP321" s="132"/>
      <c r="AQ321" s="132"/>
      <c r="AR321" s="134"/>
    </row>
    <row r="322" spans="9:44" ht="12" customHeight="1">
      <c r="I322" s="150" t="str">
        <f t="shared" si="194"/>
        <v>Commercial Electrical and ICT equipments Hydro</v>
      </c>
      <c r="J322" s="155" t="s">
        <v>205</v>
      </c>
      <c r="K322" s="152" t="str">
        <f t="shared" si="195"/>
        <v>COM-EQHYDExt</v>
      </c>
      <c r="L322" s="110" t="str">
        <f t="shared" ref="L322:L327" si="196">IF(J322="Yes",K322,"")</f>
        <v/>
      </c>
      <c r="P322" s="131" t="str">
        <f t="shared" si="180"/>
        <v/>
      </c>
      <c r="Q322" s="123" t="str">
        <f t="shared" si="179"/>
        <v/>
      </c>
      <c r="R322" s="121" t="str">
        <f t="shared" si="181"/>
        <v/>
      </c>
      <c r="S322" s="128" t="str">
        <f t="shared" si="182"/>
        <v/>
      </c>
      <c r="T322" s="128" t="str">
        <f t="shared" si="183"/>
        <v/>
      </c>
      <c r="U322" s="128" t="str">
        <f t="shared" si="184"/>
        <v/>
      </c>
      <c r="V322" s="128" t="str">
        <f t="shared" si="185"/>
        <v/>
      </c>
      <c r="W322" s="128" t="str">
        <f t="shared" si="186"/>
        <v/>
      </c>
      <c r="X322" s="128" t="str">
        <f t="shared" si="187"/>
        <v/>
      </c>
      <c r="Y322" s="128" t="str">
        <f t="shared" si="188"/>
        <v/>
      </c>
      <c r="Z322" s="128" t="str">
        <f t="shared" si="189"/>
        <v/>
      </c>
      <c r="AA322" s="128" t="str">
        <f t="shared" si="190"/>
        <v/>
      </c>
      <c r="AB322" s="128" t="str">
        <f t="shared" si="191"/>
        <v/>
      </c>
      <c r="AC322" s="128" t="str">
        <f t="shared" si="192"/>
        <v/>
      </c>
      <c r="AD322" s="128" t="str">
        <f t="shared" si="193"/>
        <v/>
      </c>
      <c r="AG322" s="133">
        <v>0.6</v>
      </c>
      <c r="AH322" s="132">
        <v>2</v>
      </c>
      <c r="AI322" s="132">
        <v>1</v>
      </c>
      <c r="AJ322" s="132"/>
      <c r="AK322" s="132"/>
      <c r="AL322" s="132"/>
      <c r="AM322" s="132"/>
      <c r="AN322" s="132"/>
      <c r="AO322" s="132"/>
      <c r="AP322" s="132"/>
      <c r="AQ322" s="132"/>
      <c r="AR322" s="134"/>
    </row>
    <row r="323" spans="9:44" ht="12" customHeight="1">
      <c r="I323" s="150" t="str">
        <f t="shared" si="194"/>
        <v>Commercial Electrical and ICT equipments Geothermal</v>
      </c>
      <c r="J323" s="155" t="s">
        <v>205</v>
      </c>
      <c r="K323" s="152" t="str">
        <f t="shared" si="195"/>
        <v>COM-EQGEOExt</v>
      </c>
      <c r="L323" s="110" t="str">
        <f t="shared" si="196"/>
        <v/>
      </c>
      <c r="P323" s="131" t="str">
        <f t="shared" si="180"/>
        <v/>
      </c>
      <c r="Q323" s="123" t="str">
        <f t="shared" si="179"/>
        <v/>
      </c>
      <c r="R323" s="121" t="str">
        <f t="shared" si="181"/>
        <v/>
      </c>
      <c r="S323" s="128" t="str">
        <f t="shared" si="182"/>
        <v/>
      </c>
      <c r="T323" s="128" t="str">
        <f t="shared" si="183"/>
        <v/>
      </c>
      <c r="U323" s="128" t="str">
        <f t="shared" si="184"/>
        <v/>
      </c>
      <c r="V323" s="128" t="str">
        <f t="shared" si="185"/>
        <v/>
      </c>
      <c r="W323" s="128" t="str">
        <f t="shared" si="186"/>
        <v/>
      </c>
      <c r="X323" s="128" t="str">
        <f t="shared" si="187"/>
        <v/>
      </c>
      <c r="Y323" s="128" t="str">
        <f t="shared" si="188"/>
        <v/>
      </c>
      <c r="Z323" s="128" t="str">
        <f t="shared" si="189"/>
        <v/>
      </c>
      <c r="AA323" s="128" t="str">
        <f t="shared" si="190"/>
        <v/>
      </c>
      <c r="AB323" s="128" t="str">
        <f t="shared" si="191"/>
        <v/>
      </c>
      <c r="AC323" s="128" t="str">
        <f t="shared" si="192"/>
        <v/>
      </c>
      <c r="AD323" s="128" t="str">
        <f t="shared" si="193"/>
        <v/>
      </c>
      <c r="AG323" s="133">
        <v>0.6</v>
      </c>
      <c r="AH323" s="132">
        <v>2</v>
      </c>
      <c r="AI323" s="132">
        <v>1</v>
      </c>
      <c r="AJ323" s="132"/>
      <c r="AK323" s="132"/>
      <c r="AL323" s="132"/>
      <c r="AM323" s="132"/>
      <c r="AN323" s="132"/>
      <c r="AO323" s="132"/>
      <c r="AP323" s="132"/>
      <c r="AQ323" s="132"/>
      <c r="AR323" s="134"/>
    </row>
    <row r="324" spans="9:44" ht="12" customHeight="1">
      <c r="I324" s="150" t="str">
        <f t="shared" si="194"/>
        <v>Commercial Electrical and ICT equipments Solar</v>
      </c>
      <c r="J324" s="155" t="s">
        <v>205</v>
      </c>
      <c r="K324" s="152" t="str">
        <f t="shared" si="195"/>
        <v>COM-EQSOLExt</v>
      </c>
      <c r="L324" s="110" t="str">
        <f t="shared" si="196"/>
        <v/>
      </c>
      <c r="P324" s="131" t="str">
        <f t="shared" si="180"/>
        <v/>
      </c>
      <c r="Q324" s="123" t="str">
        <f t="shared" si="179"/>
        <v/>
      </c>
      <c r="R324" s="121" t="str">
        <f t="shared" si="181"/>
        <v/>
      </c>
      <c r="S324" s="128" t="str">
        <f t="shared" si="182"/>
        <v/>
      </c>
      <c r="T324" s="128" t="str">
        <f t="shared" si="183"/>
        <v/>
      </c>
      <c r="U324" s="128" t="str">
        <f t="shared" si="184"/>
        <v/>
      </c>
      <c r="V324" s="128" t="str">
        <f t="shared" si="185"/>
        <v/>
      </c>
      <c r="W324" s="128" t="str">
        <f t="shared" si="186"/>
        <v/>
      </c>
      <c r="X324" s="128" t="str">
        <f t="shared" si="187"/>
        <v/>
      </c>
      <c r="Y324" s="128" t="str">
        <f t="shared" si="188"/>
        <v/>
      </c>
      <c r="Z324" s="128" t="str">
        <f t="shared" si="189"/>
        <v/>
      </c>
      <c r="AA324" s="128" t="str">
        <f t="shared" si="190"/>
        <v/>
      </c>
      <c r="AB324" s="128" t="str">
        <f t="shared" si="191"/>
        <v/>
      </c>
      <c r="AC324" s="128" t="str">
        <f t="shared" si="192"/>
        <v/>
      </c>
      <c r="AD324" s="128" t="str">
        <f t="shared" si="193"/>
        <v/>
      </c>
      <c r="AG324" s="133">
        <v>0.6</v>
      </c>
      <c r="AH324" s="132">
        <v>2</v>
      </c>
      <c r="AI324" s="132">
        <v>1</v>
      </c>
      <c r="AJ324" s="132"/>
      <c r="AK324" s="132"/>
      <c r="AL324" s="132"/>
      <c r="AM324" s="132"/>
      <c r="AN324" s="132"/>
      <c r="AO324" s="132"/>
      <c r="AP324" s="132"/>
      <c r="AQ324" s="132"/>
      <c r="AR324" s="134"/>
    </row>
    <row r="325" spans="9:44" ht="12" customHeight="1">
      <c r="I325" s="150" t="str">
        <f t="shared" si="194"/>
        <v>Commercial Electrical and ICT equipments Wind</v>
      </c>
      <c r="J325" s="155" t="s">
        <v>205</v>
      </c>
      <c r="K325" s="152" t="str">
        <f t="shared" si="195"/>
        <v>COM-EQWINExt</v>
      </c>
      <c r="L325" s="110" t="str">
        <f t="shared" si="196"/>
        <v/>
      </c>
      <c r="P325" s="131" t="str">
        <f t="shared" si="180"/>
        <v/>
      </c>
      <c r="Q325" s="123" t="str">
        <f t="shared" si="179"/>
        <v/>
      </c>
      <c r="R325" s="121" t="str">
        <f t="shared" si="181"/>
        <v/>
      </c>
      <c r="S325" s="128" t="str">
        <f t="shared" si="182"/>
        <v/>
      </c>
      <c r="T325" s="128" t="str">
        <f t="shared" si="183"/>
        <v/>
      </c>
      <c r="U325" s="128" t="str">
        <f t="shared" si="184"/>
        <v/>
      </c>
      <c r="V325" s="128" t="str">
        <f t="shared" si="185"/>
        <v/>
      </c>
      <c r="W325" s="128" t="str">
        <f t="shared" si="186"/>
        <v/>
      </c>
      <c r="X325" s="128" t="str">
        <f t="shared" si="187"/>
        <v/>
      </c>
      <c r="Y325" s="128" t="str">
        <f t="shared" si="188"/>
        <v/>
      </c>
      <c r="Z325" s="128" t="str">
        <f t="shared" si="189"/>
        <v/>
      </c>
      <c r="AA325" s="128" t="str">
        <f t="shared" si="190"/>
        <v/>
      </c>
      <c r="AB325" s="128" t="str">
        <f t="shared" si="191"/>
        <v/>
      </c>
      <c r="AC325" s="128" t="str">
        <f t="shared" si="192"/>
        <v/>
      </c>
      <c r="AD325" s="128" t="str">
        <f t="shared" si="193"/>
        <v/>
      </c>
      <c r="AG325" s="133">
        <v>0.6</v>
      </c>
      <c r="AH325" s="132">
        <v>2</v>
      </c>
      <c r="AI325" s="132">
        <v>1</v>
      </c>
      <c r="AJ325" s="132"/>
      <c r="AK325" s="132"/>
      <c r="AL325" s="132"/>
      <c r="AM325" s="132"/>
      <c r="AN325" s="132"/>
      <c r="AO325" s="132"/>
      <c r="AP325" s="132"/>
      <c r="AQ325" s="132"/>
      <c r="AR325" s="134"/>
    </row>
    <row r="326" spans="9:44" ht="12" customHeight="1">
      <c r="I326" s="150" t="str">
        <f t="shared" si="194"/>
        <v>Commercial Electrical and ICT equipments Bio Liquids</v>
      </c>
      <c r="J326" s="155" t="s">
        <v>205</v>
      </c>
      <c r="K326" s="152" t="str">
        <f t="shared" si="195"/>
        <v>COM-EQBILExt</v>
      </c>
      <c r="L326" s="110" t="str">
        <f t="shared" si="196"/>
        <v/>
      </c>
      <c r="P326" s="131" t="str">
        <f t="shared" si="180"/>
        <v/>
      </c>
      <c r="Q326" s="123" t="str">
        <f t="shared" si="179"/>
        <v/>
      </c>
      <c r="R326" s="121" t="str">
        <f t="shared" si="181"/>
        <v/>
      </c>
      <c r="S326" s="128" t="str">
        <f t="shared" si="182"/>
        <v/>
      </c>
      <c r="T326" s="128" t="str">
        <f t="shared" si="183"/>
        <v/>
      </c>
      <c r="U326" s="128" t="str">
        <f t="shared" si="184"/>
        <v/>
      </c>
      <c r="V326" s="128" t="str">
        <f t="shared" si="185"/>
        <v/>
      </c>
      <c r="W326" s="128" t="str">
        <f t="shared" si="186"/>
        <v/>
      </c>
      <c r="X326" s="128" t="str">
        <f t="shared" si="187"/>
        <v/>
      </c>
      <c r="Y326" s="128" t="str">
        <f t="shared" si="188"/>
        <v/>
      </c>
      <c r="Z326" s="128" t="str">
        <f t="shared" si="189"/>
        <v/>
      </c>
      <c r="AA326" s="128" t="str">
        <f t="shared" si="190"/>
        <v/>
      </c>
      <c r="AB326" s="128" t="str">
        <f t="shared" si="191"/>
        <v/>
      </c>
      <c r="AC326" s="128" t="str">
        <f t="shared" si="192"/>
        <v/>
      </c>
      <c r="AD326" s="128" t="str">
        <f t="shared" si="193"/>
        <v/>
      </c>
      <c r="AG326" s="133">
        <v>0.6</v>
      </c>
      <c r="AH326" s="132">
        <v>2</v>
      </c>
      <c r="AI326" s="132">
        <v>1</v>
      </c>
      <c r="AJ326" s="132"/>
      <c r="AK326" s="132"/>
      <c r="AL326" s="132"/>
      <c r="AM326" s="132"/>
      <c r="AN326" s="132"/>
      <c r="AO326" s="132"/>
      <c r="AP326" s="132"/>
      <c r="AQ326" s="132"/>
      <c r="AR326" s="134"/>
    </row>
    <row r="327" spans="9:44" ht="12" customHeight="1">
      <c r="I327" s="150" t="str">
        <f t="shared" si="194"/>
        <v>Commercial Electrical and ICT equipments Biogas</v>
      </c>
      <c r="J327" s="155" t="s">
        <v>205</v>
      </c>
      <c r="K327" s="152" t="str">
        <f t="shared" si="195"/>
        <v>COM-EQBIGExt</v>
      </c>
      <c r="L327" s="110" t="str">
        <f t="shared" si="196"/>
        <v/>
      </c>
      <c r="P327" s="131" t="str">
        <f t="shared" si="180"/>
        <v/>
      </c>
      <c r="Q327" s="123" t="str">
        <f t="shared" si="179"/>
        <v/>
      </c>
      <c r="R327" s="121" t="str">
        <f t="shared" si="181"/>
        <v/>
      </c>
      <c r="S327" s="128" t="str">
        <f t="shared" si="182"/>
        <v/>
      </c>
      <c r="T327" s="128" t="str">
        <f t="shared" si="183"/>
        <v/>
      </c>
      <c r="U327" s="128" t="str">
        <f t="shared" si="184"/>
        <v/>
      </c>
      <c r="V327" s="128" t="str">
        <f t="shared" si="185"/>
        <v/>
      </c>
      <c r="W327" s="128" t="str">
        <f t="shared" si="186"/>
        <v/>
      </c>
      <c r="X327" s="128" t="str">
        <f t="shared" si="187"/>
        <v/>
      </c>
      <c r="Y327" s="128" t="str">
        <f t="shared" si="188"/>
        <v/>
      </c>
      <c r="Z327" s="128" t="str">
        <f t="shared" si="189"/>
        <v/>
      </c>
      <c r="AA327" s="128" t="str">
        <f t="shared" si="190"/>
        <v/>
      </c>
      <c r="AB327" s="128" t="str">
        <f t="shared" si="191"/>
        <v/>
      </c>
      <c r="AC327" s="128" t="str">
        <f t="shared" si="192"/>
        <v/>
      </c>
      <c r="AD327" s="128" t="str">
        <f t="shared" si="193"/>
        <v/>
      </c>
      <c r="AG327" s="133">
        <v>0.6</v>
      </c>
      <c r="AH327" s="132">
        <v>2</v>
      </c>
      <c r="AI327" s="132">
        <v>1</v>
      </c>
      <c r="AJ327" s="132"/>
      <c r="AK327" s="132"/>
      <c r="AL327" s="132"/>
      <c r="AM327" s="132"/>
      <c r="AN327" s="132"/>
      <c r="AO327" s="132"/>
      <c r="AP327" s="132"/>
      <c r="AQ327" s="132"/>
      <c r="AR327" s="134"/>
    </row>
    <row r="328" spans="9:44" ht="12" customHeight="1">
      <c r="I328" s="150" t="str">
        <f t="shared" si="194"/>
        <v>Commercial Electrical and ICT equipments Wood</v>
      </c>
      <c r="J328" s="155" t="s">
        <v>205</v>
      </c>
      <c r="K328" s="152" t="str">
        <f t="shared" si="195"/>
        <v>COM-EQWODExt</v>
      </c>
      <c r="L328" s="110" t="str">
        <f t="shared" ref="L328:L333" si="197">IF(J328="Yes",K328,"")</f>
        <v/>
      </c>
      <c r="P328" s="131" t="str">
        <f t="shared" si="180"/>
        <v/>
      </c>
      <c r="Q328" s="123" t="str">
        <f t="shared" si="179"/>
        <v/>
      </c>
      <c r="R328" s="121" t="str">
        <f t="shared" si="181"/>
        <v/>
      </c>
      <c r="S328" s="128" t="str">
        <f t="shared" si="182"/>
        <v/>
      </c>
      <c r="T328" s="128" t="str">
        <f t="shared" si="183"/>
        <v/>
      </c>
      <c r="U328" s="128" t="str">
        <f t="shared" si="184"/>
        <v/>
      </c>
      <c r="V328" s="128" t="str">
        <f t="shared" si="185"/>
        <v/>
      </c>
      <c r="W328" s="128" t="str">
        <f t="shared" si="186"/>
        <v/>
      </c>
      <c r="X328" s="128" t="str">
        <f t="shared" si="187"/>
        <v/>
      </c>
      <c r="Y328" s="128" t="str">
        <f t="shared" si="188"/>
        <v/>
      </c>
      <c r="Z328" s="128" t="str">
        <f t="shared" si="189"/>
        <v/>
      </c>
      <c r="AA328" s="128" t="str">
        <f t="shared" si="190"/>
        <v/>
      </c>
      <c r="AB328" s="128" t="str">
        <f t="shared" si="191"/>
        <v/>
      </c>
      <c r="AC328" s="128" t="str">
        <f t="shared" si="192"/>
        <v/>
      </c>
      <c r="AD328" s="128" t="str">
        <f t="shared" si="193"/>
        <v/>
      </c>
      <c r="AG328" s="133">
        <v>0.6</v>
      </c>
      <c r="AH328" s="132">
        <v>2</v>
      </c>
      <c r="AI328" s="132">
        <v>1</v>
      </c>
      <c r="AJ328" s="132"/>
      <c r="AK328" s="132"/>
      <c r="AL328" s="132"/>
      <c r="AM328" s="132"/>
      <c r="AN328" s="132"/>
      <c r="AO328" s="132"/>
      <c r="AP328" s="132"/>
      <c r="AQ328" s="132"/>
      <c r="AR328" s="134"/>
    </row>
    <row r="329" spans="9:44" ht="12" customHeight="1">
      <c r="I329" s="150" t="str">
        <f t="shared" si="194"/>
        <v>Commercial Electrical and ICT equipments Tidal</v>
      </c>
      <c r="J329" s="155" t="s">
        <v>205</v>
      </c>
      <c r="K329" s="152" t="str">
        <f t="shared" si="195"/>
        <v>COM-EQTIDExt</v>
      </c>
      <c r="L329" s="110" t="str">
        <f t="shared" si="197"/>
        <v/>
      </c>
      <c r="P329" s="131" t="str">
        <f t="shared" si="180"/>
        <v/>
      </c>
      <c r="Q329" s="123" t="str">
        <f t="shared" si="179"/>
        <v/>
      </c>
      <c r="R329" s="121" t="str">
        <f t="shared" si="181"/>
        <v/>
      </c>
      <c r="S329" s="128" t="str">
        <f t="shared" si="182"/>
        <v/>
      </c>
      <c r="T329" s="128" t="str">
        <f t="shared" si="183"/>
        <v/>
      </c>
      <c r="U329" s="128" t="str">
        <f t="shared" si="184"/>
        <v/>
      </c>
      <c r="V329" s="128" t="str">
        <f t="shared" si="185"/>
        <v/>
      </c>
      <c r="W329" s="128" t="str">
        <f t="shared" si="186"/>
        <v/>
      </c>
      <c r="X329" s="128" t="str">
        <f t="shared" si="187"/>
        <v/>
      </c>
      <c r="Y329" s="128" t="str">
        <f t="shared" si="188"/>
        <v/>
      </c>
      <c r="Z329" s="128" t="str">
        <f t="shared" si="189"/>
        <v/>
      </c>
      <c r="AA329" s="128" t="str">
        <f t="shared" si="190"/>
        <v/>
      </c>
      <c r="AB329" s="128" t="str">
        <f t="shared" si="191"/>
        <v/>
      </c>
      <c r="AC329" s="128" t="str">
        <f t="shared" si="192"/>
        <v/>
      </c>
      <c r="AD329" s="128" t="str">
        <f t="shared" si="193"/>
        <v/>
      </c>
      <c r="AG329" s="133">
        <v>0.6</v>
      </c>
      <c r="AH329" s="132">
        <v>2</v>
      </c>
      <c r="AI329" s="132">
        <v>1</v>
      </c>
      <c r="AJ329" s="132"/>
      <c r="AK329" s="132"/>
      <c r="AL329" s="132"/>
      <c r="AM329" s="132"/>
      <c r="AN329" s="132"/>
      <c r="AO329" s="132"/>
      <c r="AP329" s="132"/>
      <c r="AQ329" s="132"/>
      <c r="AR329" s="134"/>
    </row>
    <row r="330" spans="9:44" ht="12" customHeight="1">
      <c r="I330" s="150" t="str">
        <f t="shared" si="194"/>
        <v>Commercial Electrical and ICT equipments Electricity</v>
      </c>
      <c r="J330" s="164" t="s">
        <v>206</v>
      </c>
      <c r="K330" s="153" t="str">
        <f t="shared" si="195"/>
        <v>COM-EQELCExt</v>
      </c>
      <c r="L330" s="110" t="str">
        <f t="shared" si="197"/>
        <v>COM-EQELCExt</v>
      </c>
      <c r="P330" s="131" t="str">
        <f t="shared" si="180"/>
        <v>COM-EQELCExt</v>
      </c>
      <c r="Q330" s="123" t="str">
        <f t="shared" si="179"/>
        <v>COM-ELC</v>
      </c>
      <c r="R330" s="121" t="str">
        <f t="shared" si="181"/>
        <v>COM-EQ</v>
      </c>
      <c r="S330" s="128">
        <f t="shared" si="182"/>
        <v>0.6</v>
      </c>
      <c r="T330" s="128">
        <f t="shared" si="183"/>
        <v>2</v>
      </c>
      <c r="U330" s="128">
        <f t="shared" si="184"/>
        <v>1</v>
      </c>
      <c r="V330" s="128">
        <f t="shared" si="185"/>
        <v>0</v>
      </c>
      <c r="W330" s="128">
        <f t="shared" si="186"/>
        <v>0</v>
      </c>
      <c r="X330" s="128">
        <f t="shared" si="187"/>
        <v>0</v>
      </c>
      <c r="Y330" s="128">
        <f t="shared" si="188"/>
        <v>0</v>
      </c>
      <c r="Z330" s="128">
        <f t="shared" si="189"/>
        <v>0</v>
      </c>
      <c r="AA330" s="128">
        <f t="shared" si="190"/>
        <v>0</v>
      </c>
      <c r="AB330" s="128">
        <f t="shared" si="191"/>
        <v>0</v>
      </c>
      <c r="AC330" s="128">
        <f t="shared" si="192"/>
        <v>0</v>
      </c>
      <c r="AD330" s="128">
        <f t="shared" si="193"/>
        <v>0</v>
      </c>
      <c r="AG330" s="133">
        <v>0.6</v>
      </c>
      <c r="AH330" s="132">
        <v>2</v>
      </c>
      <c r="AI330" s="132">
        <v>1</v>
      </c>
      <c r="AJ330" s="132"/>
      <c r="AK330" s="132"/>
      <c r="AL330" s="132"/>
      <c r="AM330" s="132"/>
      <c r="AN330" s="132"/>
      <c r="AO330" s="132"/>
      <c r="AP330" s="132"/>
      <c r="AQ330" s="132"/>
      <c r="AR330" s="134"/>
    </row>
    <row r="331" spans="9:44" ht="12" customHeight="1">
      <c r="I331" s="149" t="str">
        <f>$C$253&amp;" "&amp;$E$259&amp;" "&amp;RIGHT(G253,LEN(G253)-FIND(" ",G253))</f>
        <v>Commercial Internal transport Coal</v>
      </c>
      <c r="J331" s="155" t="s">
        <v>205</v>
      </c>
      <c r="K331" s="151" t="str">
        <f>$D$253&amp;$F$259&amp;RIGHT(H253,3)&amp;$B$253</f>
        <v>COM-ITCOAExt</v>
      </c>
      <c r="L331" s="110" t="str">
        <f t="shared" si="197"/>
        <v/>
      </c>
      <c r="P331" s="131" t="str">
        <f t="shared" si="180"/>
        <v/>
      </c>
      <c r="Q331" s="123" t="str">
        <f t="shared" si="179"/>
        <v/>
      </c>
      <c r="R331" s="121" t="str">
        <f t="shared" si="181"/>
        <v/>
      </c>
      <c r="S331" s="128" t="str">
        <f t="shared" si="182"/>
        <v/>
      </c>
      <c r="T331" s="128" t="str">
        <f t="shared" si="183"/>
        <v/>
      </c>
      <c r="U331" s="128" t="str">
        <f t="shared" si="184"/>
        <v/>
      </c>
      <c r="V331" s="128" t="str">
        <f t="shared" si="185"/>
        <v/>
      </c>
      <c r="W331" s="128" t="str">
        <f t="shared" si="186"/>
        <v/>
      </c>
      <c r="X331" s="128" t="str">
        <f t="shared" si="187"/>
        <v/>
      </c>
      <c r="Y331" s="128" t="str">
        <f t="shared" si="188"/>
        <v/>
      </c>
      <c r="Z331" s="128" t="str">
        <f t="shared" si="189"/>
        <v/>
      </c>
      <c r="AA331" s="128" t="str">
        <f t="shared" si="190"/>
        <v/>
      </c>
      <c r="AB331" s="128" t="str">
        <f t="shared" si="191"/>
        <v/>
      </c>
      <c r="AC331" s="128" t="str">
        <f t="shared" si="192"/>
        <v/>
      </c>
      <c r="AD331" s="128" t="str">
        <f t="shared" si="193"/>
        <v/>
      </c>
      <c r="AG331" s="133">
        <v>0.6</v>
      </c>
      <c r="AH331" s="132">
        <v>2</v>
      </c>
      <c r="AI331" s="132">
        <v>1</v>
      </c>
      <c r="AJ331" s="132"/>
      <c r="AK331" s="132"/>
      <c r="AL331" s="132"/>
      <c r="AM331" s="132"/>
      <c r="AN331" s="132"/>
      <c r="AO331" s="132"/>
      <c r="AP331" s="132"/>
      <c r="AQ331" s="132"/>
      <c r="AR331" s="134"/>
    </row>
    <row r="332" spans="9:44" ht="12" customHeight="1">
      <c r="I332" s="150" t="str">
        <f t="shared" ref="I332:I343" si="198">$C$253&amp;" "&amp;$E$259&amp;" "&amp;RIGHT(G254,LEN(G254)-FIND(" ",G254))</f>
        <v>Commercial Internal transport Lignite</v>
      </c>
      <c r="J332" s="155" t="s">
        <v>205</v>
      </c>
      <c r="K332" s="152" t="str">
        <f t="shared" ref="K332:K343" si="199">$D$253&amp;$F$259&amp;RIGHT(H254,3)&amp;$B$253</f>
        <v>COM-ITCOLExt</v>
      </c>
      <c r="L332" s="110" t="str">
        <f t="shared" si="197"/>
        <v/>
      </c>
      <c r="P332" s="131" t="str">
        <f t="shared" si="180"/>
        <v/>
      </c>
      <c r="Q332" s="123" t="str">
        <f t="shared" si="179"/>
        <v/>
      </c>
      <c r="R332" s="121" t="str">
        <f t="shared" si="181"/>
        <v/>
      </c>
      <c r="S332" s="128" t="str">
        <f t="shared" si="182"/>
        <v/>
      </c>
      <c r="T332" s="128" t="str">
        <f t="shared" si="183"/>
        <v/>
      </c>
      <c r="U332" s="128" t="str">
        <f t="shared" si="184"/>
        <v/>
      </c>
      <c r="V332" s="128" t="str">
        <f t="shared" si="185"/>
        <v/>
      </c>
      <c r="W332" s="128" t="str">
        <f t="shared" si="186"/>
        <v/>
      </c>
      <c r="X332" s="128" t="str">
        <f t="shared" si="187"/>
        <v/>
      </c>
      <c r="Y332" s="128" t="str">
        <f t="shared" si="188"/>
        <v/>
      </c>
      <c r="Z332" s="128" t="str">
        <f t="shared" si="189"/>
        <v/>
      </c>
      <c r="AA332" s="128" t="str">
        <f t="shared" si="190"/>
        <v/>
      </c>
      <c r="AB332" s="128" t="str">
        <f t="shared" si="191"/>
        <v/>
      </c>
      <c r="AC332" s="128" t="str">
        <f t="shared" si="192"/>
        <v/>
      </c>
      <c r="AD332" s="128" t="str">
        <f t="shared" si="193"/>
        <v/>
      </c>
      <c r="AG332" s="133">
        <v>0.6</v>
      </c>
      <c r="AH332" s="132">
        <v>2</v>
      </c>
      <c r="AI332" s="132">
        <v>1</v>
      </c>
      <c r="AJ332" s="132"/>
      <c r="AK332" s="132"/>
      <c r="AL332" s="132"/>
      <c r="AM332" s="132"/>
      <c r="AN332" s="132"/>
      <c r="AO332" s="132"/>
      <c r="AP332" s="132"/>
      <c r="AQ332" s="132"/>
      <c r="AR332" s="134"/>
    </row>
    <row r="333" spans="9:44" ht="12" customHeight="1">
      <c r="I333" s="150" t="str">
        <f t="shared" si="198"/>
        <v>Commercial Internal transport Crude oil</v>
      </c>
      <c r="J333" s="155" t="s">
        <v>205</v>
      </c>
      <c r="K333" s="152" t="str">
        <f t="shared" si="199"/>
        <v>COM-ITOILExt</v>
      </c>
      <c r="L333" s="110" t="str">
        <f t="shared" si="197"/>
        <v/>
      </c>
      <c r="P333" s="131" t="str">
        <f t="shared" si="180"/>
        <v/>
      </c>
      <c r="Q333" s="123" t="str">
        <f t="shared" si="179"/>
        <v/>
      </c>
      <c r="R333" s="121" t="str">
        <f t="shared" si="181"/>
        <v/>
      </c>
      <c r="S333" s="128" t="str">
        <f t="shared" si="182"/>
        <v/>
      </c>
      <c r="T333" s="128" t="str">
        <f t="shared" si="183"/>
        <v/>
      </c>
      <c r="U333" s="128" t="str">
        <f t="shared" si="184"/>
        <v/>
      </c>
      <c r="V333" s="128" t="str">
        <f t="shared" si="185"/>
        <v/>
      </c>
      <c r="W333" s="128" t="str">
        <f t="shared" si="186"/>
        <v/>
      </c>
      <c r="X333" s="128" t="str">
        <f t="shared" si="187"/>
        <v/>
      </c>
      <c r="Y333" s="128" t="str">
        <f t="shared" si="188"/>
        <v/>
      </c>
      <c r="Z333" s="128" t="str">
        <f t="shared" si="189"/>
        <v/>
      </c>
      <c r="AA333" s="128" t="str">
        <f t="shared" si="190"/>
        <v/>
      </c>
      <c r="AB333" s="128" t="str">
        <f t="shared" si="191"/>
        <v/>
      </c>
      <c r="AC333" s="128" t="str">
        <f t="shared" si="192"/>
        <v/>
      </c>
      <c r="AD333" s="128" t="str">
        <f t="shared" si="193"/>
        <v/>
      </c>
      <c r="AG333" s="133">
        <v>0.6</v>
      </c>
      <c r="AH333" s="132">
        <v>2</v>
      </c>
      <c r="AI333" s="132">
        <v>1</v>
      </c>
      <c r="AJ333" s="132"/>
      <c r="AK333" s="132"/>
      <c r="AL333" s="132"/>
      <c r="AM333" s="132"/>
      <c r="AN333" s="132"/>
      <c r="AO333" s="132"/>
      <c r="AP333" s="132"/>
      <c r="AQ333" s="132"/>
      <c r="AR333" s="134"/>
    </row>
    <row r="334" spans="9:44" ht="12" customHeight="1">
      <c r="I334" s="150" t="str">
        <f t="shared" si="198"/>
        <v>Commercial Internal transport Natural Gas</v>
      </c>
      <c r="J334" s="155" t="s">
        <v>206</v>
      </c>
      <c r="K334" s="152" t="str">
        <f t="shared" si="199"/>
        <v>COM-ITNGAExt</v>
      </c>
      <c r="L334" s="110" t="str">
        <f>IF(J334="Yes",K334,"")</f>
        <v>COM-ITNGAExt</v>
      </c>
      <c r="P334" s="131" t="str">
        <f t="shared" si="180"/>
        <v>COM-ITNGAExt</v>
      </c>
      <c r="Q334" s="123" t="str">
        <f t="shared" si="179"/>
        <v>COM-NGA</v>
      </c>
      <c r="R334" s="121" t="str">
        <f t="shared" si="181"/>
        <v>COM-IT</v>
      </c>
      <c r="S334" s="128">
        <f t="shared" si="182"/>
        <v>0.6</v>
      </c>
      <c r="T334" s="128">
        <f t="shared" si="183"/>
        <v>2</v>
      </c>
      <c r="U334" s="128">
        <f t="shared" si="184"/>
        <v>1</v>
      </c>
      <c r="V334" s="128">
        <f t="shared" si="185"/>
        <v>0</v>
      </c>
      <c r="W334" s="128">
        <f t="shared" si="186"/>
        <v>0</v>
      </c>
      <c r="X334" s="128">
        <f t="shared" si="187"/>
        <v>0</v>
      </c>
      <c r="Y334" s="128">
        <f t="shared" si="188"/>
        <v>0</v>
      </c>
      <c r="Z334" s="128">
        <f t="shared" si="189"/>
        <v>0</v>
      </c>
      <c r="AA334" s="128">
        <f t="shared" si="190"/>
        <v>0</v>
      </c>
      <c r="AB334" s="128">
        <f t="shared" si="191"/>
        <v>0</v>
      </c>
      <c r="AC334" s="128">
        <f t="shared" si="192"/>
        <v>0</v>
      </c>
      <c r="AD334" s="128">
        <f t="shared" si="193"/>
        <v>0</v>
      </c>
      <c r="AG334" s="133">
        <v>0.6</v>
      </c>
      <c r="AH334" s="132">
        <v>2</v>
      </c>
      <c r="AI334" s="132">
        <v>1</v>
      </c>
      <c r="AJ334" s="132"/>
      <c r="AK334" s="132"/>
      <c r="AL334" s="132"/>
      <c r="AM334" s="132"/>
      <c r="AN334" s="132"/>
      <c r="AO334" s="132"/>
      <c r="AP334" s="132"/>
      <c r="AQ334" s="132"/>
      <c r="AR334" s="134"/>
    </row>
    <row r="335" spans="9:44" ht="12" customHeight="1">
      <c r="I335" s="150" t="str">
        <f t="shared" si="198"/>
        <v>Commercial Internal transport Hydro</v>
      </c>
      <c r="J335" s="155" t="s">
        <v>205</v>
      </c>
      <c r="K335" s="152" t="str">
        <f t="shared" si="199"/>
        <v>COM-ITHYDExt</v>
      </c>
      <c r="L335" s="110" t="str">
        <f>IF(J335="Yes",K335,"")</f>
        <v/>
      </c>
      <c r="P335" s="131" t="str">
        <f t="shared" si="180"/>
        <v/>
      </c>
      <c r="Q335" s="123" t="str">
        <f t="shared" si="179"/>
        <v/>
      </c>
      <c r="R335" s="121" t="str">
        <f t="shared" si="181"/>
        <v/>
      </c>
      <c r="S335" s="128" t="str">
        <f t="shared" si="182"/>
        <v/>
      </c>
      <c r="T335" s="128" t="str">
        <f t="shared" si="183"/>
        <v/>
      </c>
      <c r="U335" s="128" t="str">
        <f t="shared" si="184"/>
        <v/>
      </c>
      <c r="V335" s="128" t="str">
        <f t="shared" si="185"/>
        <v/>
      </c>
      <c r="W335" s="128" t="str">
        <f t="shared" si="186"/>
        <v/>
      </c>
      <c r="X335" s="128" t="str">
        <f t="shared" si="187"/>
        <v/>
      </c>
      <c r="Y335" s="128" t="str">
        <f t="shared" si="188"/>
        <v/>
      </c>
      <c r="Z335" s="128" t="str">
        <f t="shared" si="189"/>
        <v/>
      </c>
      <c r="AA335" s="128" t="str">
        <f t="shared" si="190"/>
        <v/>
      </c>
      <c r="AB335" s="128" t="str">
        <f t="shared" si="191"/>
        <v/>
      </c>
      <c r="AC335" s="128" t="str">
        <f t="shared" si="192"/>
        <v/>
      </c>
      <c r="AD335" s="128" t="str">
        <f t="shared" si="193"/>
        <v/>
      </c>
      <c r="AG335" s="133">
        <v>0.6</v>
      </c>
      <c r="AH335" s="132">
        <v>2</v>
      </c>
      <c r="AI335" s="132">
        <v>1</v>
      </c>
      <c r="AJ335" s="132"/>
      <c r="AK335" s="132"/>
      <c r="AL335" s="132"/>
      <c r="AM335" s="132"/>
      <c r="AN335" s="132"/>
      <c r="AO335" s="132"/>
      <c r="AP335" s="132"/>
      <c r="AQ335" s="132"/>
      <c r="AR335" s="134"/>
    </row>
    <row r="336" spans="9:44" ht="12" customHeight="1">
      <c r="I336" s="150" t="str">
        <f t="shared" si="198"/>
        <v>Commercial Internal transport Geothermal</v>
      </c>
      <c r="J336" s="155" t="s">
        <v>205</v>
      </c>
      <c r="K336" s="152" t="str">
        <f t="shared" si="199"/>
        <v>COM-ITGEOExt</v>
      </c>
      <c r="L336" s="110" t="str">
        <f>IF(J336="Yes",K336,"")</f>
        <v/>
      </c>
      <c r="P336" s="131" t="str">
        <f t="shared" si="180"/>
        <v/>
      </c>
      <c r="Q336" s="123" t="str">
        <f t="shared" si="179"/>
        <v/>
      </c>
      <c r="R336" s="121" t="str">
        <f t="shared" si="181"/>
        <v/>
      </c>
      <c r="S336" s="128" t="str">
        <f t="shared" si="182"/>
        <v/>
      </c>
      <c r="T336" s="128" t="str">
        <f t="shared" si="183"/>
        <v/>
      </c>
      <c r="U336" s="128" t="str">
        <f t="shared" si="184"/>
        <v/>
      </c>
      <c r="V336" s="128" t="str">
        <f t="shared" si="185"/>
        <v/>
      </c>
      <c r="W336" s="128" t="str">
        <f t="shared" si="186"/>
        <v/>
      </c>
      <c r="X336" s="128" t="str">
        <f t="shared" si="187"/>
        <v/>
      </c>
      <c r="Y336" s="128" t="str">
        <f t="shared" si="188"/>
        <v/>
      </c>
      <c r="Z336" s="128" t="str">
        <f t="shared" si="189"/>
        <v/>
      </c>
      <c r="AA336" s="128" t="str">
        <f t="shared" si="190"/>
        <v/>
      </c>
      <c r="AB336" s="128" t="str">
        <f t="shared" si="191"/>
        <v/>
      </c>
      <c r="AC336" s="128" t="str">
        <f t="shared" si="192"/>
        <v/>
      </c>
      <c r="AD336" s="128" t="str">
        <f t="shared" si="193"/>
        <v/>
      </c>
      <c r="AG336" s="133">
        <v>0.6</v>
      </c>
      <c r="AH336" s="132">
        <v>2</v>
      </c>
      <c r="AI336" s="132">
        <v>1</v>
      </c>
      <c r="AJ336" s="132"/>
      <c r="AK336" s="132"/>
      <c r="AL336" s="132"/>
      <c r="AM336" s="132"/>
      <c r="AN336" s="132"/>
      <c r="AO336" s="132"/>
      <c r="AP336" s="132"/>
      <c r="AQ336" s="132"/>
      <c r="AR336" s="134"/>
    </row>
    <row r="337" spans="9:44" ht="12" customHeight="1">
      <c r="I337" s="150" t="str">
        <f t="shared" si="198"/>
        <v>Commercial Internal transport Solar</v>
      </c>
      <c r="J337" s="155" t="s">
        <v>205</v>
      </c>
      <c r="K337" s="152" t="str">
        <f t="shared" si="199"/>
        <v>COM-ITSOLExt</v>
      </c>
      <c r="L337" s="110" t="str">
        <f>IF(J337="Yes",K337,"")</f>
        <v/>
      </c>
      <c r="P337" s="131" t="str">
        <f t="shared" si="180"/>
        <v/>
      </c>
      <c r="Q337" s="123" t="str">
        <f t="shared" si="179"/>
        <v/>
      </c>
      <c r="R337" s="121" t="str">
        <f t="shared" si="181"/>
        <v/>
      </c>
      <c r="S337" s="128" t="str">
        <f t="shared" si="182"/>
        <v/>
      </c>
      <c r="T337" s="128" t="str">
        <f t="shared" si="183"/>
        <v/>
      </c>
      <c r="U337" s="128" t="str">
        <f t="shared" si="184"/>
        <v/>
      </c>
      <c r="V337" s="128" t="str">
        <f t="shared" si="185"/>
        <v/>
      </c>
      <c r="W337" s="128" t="str">
        <f t="shared" si="186"/>
        <v/>
      </c>
      <c r="X337" s="128" t="str">
        <f t="shared" si="187"/>
        <v/>
      </c>
      <c r="Y337" s="128" t="str">
        <f t="shared" si="188"/>
        <v/>
      </c>
      <c r="Z337" s="128" t="str">
        <f t="shared" si="189"/>
        <v/>
      </c>
      <c r="AA337" s="128" t="str">
        <f t="shared" si="190"/>
        <v/>
      </c>
      <c r="AB337" s="128" t="str">
        <f t="shared" si="191"/>
        <v/>
      </c>
      <c r="AC337" s="128" t="str">
        <f t="shared" si="192"/>
        <v/>
      </c>
      <c r="AD337" s="128" t="str">
        <f t="shared" si="193"/>
        <v/>
      </c>
      <c r="AG337" s="133">
        <v>0.6</v>
      </c>
      <c r="AH337" s="132">
        <v>2</v>
      </c>
      <c r="AI337" s="132">
        <v>1</v>
      </c>
      <c r="AJ337" s="132"/>
      <c r="AK337" s="132"/>
      <c r="AL337" s="132"/>
      <c r="AM337" s="132"/>
      <c r="AN337" s="132"/>
      <c r="AO337" s="132"/>
      <c r="AP337" s="132"/>
      <c r="AQ337" s="132"/>
      <c r="AR337" s="134"/>
    </row>
    <row r="338" spans="9:44" ht="12" customHeight="1">
      <c r="I338" s="150" t="str">
        <f t="shared" si="198"/>
        <v>Commercial Internal transport Wind</v>
      </c>
      <c r="J338" s="155" t="s">
        <v>205</v>
      </c>
      <c r="K338" s="152" t="str">
        <f t="shared" si="199"/>
        <v>COM-ITWINExt</v>
      </c>
      <c r="L338" s="110" t="str">
        <f>IF(J338="Yes",K338,"")</f>
        <v/>
      </c>
      <c r="P338" s="131" t="str">
        <f t="shared" si="180"/>
        <v/>
      </c>
      <c r="Q338" s="123" t="str">
        <f t="shared" si="179"/>
        <v/>
      </c>
      <c r="R338" s="121" t="str">
        <f t="shared" si="181"/>
        <v/>
      </c>
      <c r="S338" s="128" t="str">
        <f t="shared" si="182"/>
        <v/>
      </c>
      <c r="T338" s="128" t="str">
        <f t="shared" si="183"/>
        <v/>
      </c>
      <c r="U338" s="128" t="str">
        <f t="shared" si="184"/>
        <v/>
      </c>
      <c r="V338" s="128" t="str">
        <f t="shared" si="185"/>
        <v/>
      </c>
      <c r="W338" s="128" t="str">
        <f t="shared" si="186"/>
        <v/>
      </c>
      <c r="X338" s="128" t="str">
        <f t="shared" si="187"/>
        <v/>
      </c>
      <c r="Y338" s="128" t="str">
        <f t="shared" si="188"/>
        <v/>
      </c>
      <c r="Z338" s="128" t="str">
        <f t="shared" si="189"/>
        <v/>
      </c>
      <c r="AA338" s="128" t="str">
        <f t="shared" si="190"/>
        <v/>
      </c>
      <c r="AB338" s="128" t="str">
        <f t="shared" si="191"/>
        <v/>
      </c>
      <c r="AC338" s="128" t="str">
        <f t="shared" si="192"/>
        <v/>
      </c>
      <c r="AD338" s="128" t="str">
        <f t="shared" si="193"/>
        <v/>
      </c>
      <c r="AG338" s="133">
        <v>0.6</v>
      </c>
      <c r="AH338" s="132">
        <v>2</v>
      </c>
      <c r="AI338" s="132">
        <v>1</v>
      </c>
      <c r="AJ338" s="132"/>
      <c r="AK338" s="132"/>
      <c r="AL338" s="132"/>
      <c r="AM338" s="132"/>
      <c r="AN338" s="132"/>
      <c r="AO338" s="132"/>
      <c r="AP338" s="132"/>
      <c r="AQ338" s="132"/>
      <c r="AR338" s="134"/>
    </row>
    <row r="339" spans="9:44" ht="12" customHeight="1">
      <c r="I339" s="150" t="str">
        <f t="shared" si="198"/>
        <v>Commercial Internal transport Bio Liquids</v>
      </c>
      <c r="J339" s="155" t="s">
        <v>205</v>
      </c>
      <c r="K339" s="152" t="str">
        <f t="shared" si="199"/>
        <v>COM-ITBILExt</v>
      </c>
      <c r="L339" s="110" t="str">
        <f t="shared" ref="L339:L342" si="200">IF(J339="Yes",K339,"")</f>
        <v/>
      </c>
      <c r="P339" s="131" t="str">
        <f t="shared" si="180"/>
        <v/>
      </c>
      <c r="Q339" s="123" t="str">
        <f t="shared" si="179"/>
        <v/>
      </c>
      <c r="R339" s="121" t="str">
        <f t="shared" si="181"/>
        <v/>
      </c>
      <c r="S339" s="128" t="str">
        <f t="shared" si="182"/>
        <v/>
      </c>
      <c r="T339" s="128" t="str">
        <f t="shared" si="183"/>
        <v/>
      </c>
      <c r="U339" s="128" t="str">
        <f t="shared" si="184"/>
        <v/>
      </c>
      <c r="V339" s="128" t="str">
        <f t="shared" si="185"/>
        <v/>
      </c>
      <c r="W339" s="128" t="str">
        <f t="shared" si="186"/>
        <v/>
      </c>
      <c r="X339" s="128" t="str">
        <f t="shared" si="187"/>
        <v/>
      </c>
      <c r="Y339" s="128" t="str">
        <f t="shared" si="188"/>
        <v/>
      </c>
      <c r="Z339" s="128" t="str">
        <f t="shared" si="189"/>
        <v/>
      </c>
      <c r="AA339" s="128" t="str">
        <f t="shared" si="190"/>
        <v/>
      </c>
      <c r="AB339" s="128" t="str">
        <f t="shared" si="191"/>
        <v/>
      </c>
      <c r="AC339" s="128" t="str">
        <f t="shared" si="192"/>
        <v/>
      </c>
      <c r="AD339" s="128" t="str">
        <f t="shared" si="193"/>
        <v/>
      </c>
      <c r="AG339" s="133">
        <v>0.6</v>
      </c>
      <c r="AH339" s="132">
        <v>2</v>
      </c>
      <c r="AI339" s="132">
        <v>1</v>
      </c>
      <c r="AJ339" s="132"/>
      <c r="AK339" s="132"/>
      <c r="AL339" s="132"/>
      <c r="AM339" s="132"/>
      <c r="AN339" s="132"/>
      <c r="AO339" s="132"/>
      <c r="AP339" s="132"/>
      <c r="AQ339" s="132"/>
      <c r="AR339" s="134"/>
    </row>
    <row r="340" spans="9:44" ht="12" customHeight="1">
      <c r="I340" s="150" t="str">
        <f t="shared" si="198"/>
        <v>Commercial Internal transport Biogas</v>
      </c>
      <c r="J340" s="155" t="s">
        <v>205</v>
      </c>
      <c r="K340" s="152" t="str">
        <f t="shared" si="199"/>
        <v>COM-ITBIGExt</v>
      </c>
      <c r="L340" s="110" t="str">
        <f t="shared" si="200"/>
        <v/>
      </c>
      <c r="P340" s="131" t="str">
        <f t="shared" si="180"/>
        <v/>
      </c>
      <c r="Q340" s="123" t="str">
        <f t="shared" si="179"/>
        <v/>
      </c>
      <c r="R340" s="121" t="str">
        <f t="shared" si="181"/>
        <v/>
      </c>
      <c r="S340" s="128" t="str">
        <f t="shared" si="182"/>
        <v/>
      </c>
      <c r="T340" s="128" t="str">
        <f t="shared" si="183"/>
        <v/>
      </c>
      <c r="U340" s="128" t="str">
        <f t="shared" si="184"/>
        <v/>
      </c>
      <c r="V340" s="128" t="str">
        <f t="shared" si="185"/>
        <v/>
      </c>
      <c r="W340" s="128" t="str">
        <f t="shared" si="186"/>
        <v/>
      </c>
      <c r="X340" s="128" t="str">
        <f t="shared" si="187"/>
        <v/>
      </c>
      <c r="Y340" s="128" t="str">
        <f t="shared" si="188"/>
        <v/>
      </c>
      <c r="Z340" s="128" t="str">
        <f t="shared" si="189"/>
        <v/>
      </c>
      <c r="AA340" s="128" t="str">
        <f t="shared" si="190"/>
        <v/>
      </c>
      <c r="AB340" s="128" t="str">
        <f t="shared" si="191"/>
        <v/>
      </c>
      <c r="AC340" s="128" t="str">
        <f t="shared" si="192"/>
        <v/>
      </c>
      <c r="AD340" s="128" t="str">
        <f t="shared" si="193"/>
        <v/>
      </c>
      <c r="AG340" s="133">
        <v>0.6</v>
      </c>
      <c r="AH340" s="132">
        <v>2</v>
      </c>
      <c r="AI340" s="132">
        <v>1</v>
      </c>
      <c r="AJ340" s="132"/>
      <c r="AK340" s="132"/>
      <c r="AL340" s="132"/>
      <c r="AM340" s="132"/>
      <c r="AN340" s="132"/>
      <c r="AO340" s="132"/>
      <c r="AP340" s="132"/>
      <c r="AQ340" s="132"/>
      <c r="AR340" s="134"/>
    </row>
    <row r="341" spans="9:44" ht="12" customHeight="1">
      <c r="I341" s="150" t="str">
        <f t="shared" si="198"/>
        <v>Commercial Internal transport Wood</v>
      </c>
      <c r="J341" s="155" t="s">
        <v>205</v>
      </c>
      <c r="K341" s="152" t="str">
        <f t="shared" si="199"/>
        <v>COM-ITWODExt</v>
      </c>
      <c r="L341" s="110" t="str">
        <f t="shared" si="200"/>
        <v/>
      </c>
      <c r="P341" s="131" t="str">
        <f t="shared" si="180"/>
        <v/>
      </c>
      <c r="Q341" s="123" t="str">
        <f t="shared" si="179"/>
        <v/>
      </c>
      <c r="R341" s="121" t="str">
        <f t="shared" si="181"/>
        <v/>
      </c>
      <c r="S341" s="128" t="str">
        <f t="shared" si="182"/>
        <v/>
      </c>
      <c r="T341" s="128" t="str">
        <f t="shared" si="183"/>
        <v/>
      </c>
      <c r="U341" s="128" t="str">
        <f t="shared" si="184"/>
        <v/>
      </c>
      <c r="V341" s="128" t="str">
        <f t="shared" si="185"/>
        <v/>
      </c>
      <c r="W341" s="128" t="str">
        <f t="shared" si="186"/>
        <v/>
      </c>
      <c r="X341" s="128" t="str">
        <f t="shared" si="187"/>
        <v/>
      </c>
      <c r="Y341" s="128" t="str">
        <f t="shared" si="188"/>
        <v/>
      </c>
      <c r="Z341" s="128" t="str">
        <f t="shared" si="189"/>
        <v/>
      </c>
      <c r="AA341" s="128" t="str">
        <f t="shared" si="190"/>
        <v/>
      </c>
      <c r="AB341" s="128" t="str">
        <f t="shared" si="191"/>
        <v/>
      </c>
      <c r="AC341" s="128" t="str">
        <f t="shared" si="192"/>
        <v/>
      </c>
      <c r="AD341" s="128" t="str">
        <f t="shared" si="193"/>
        <v/>
      </c>
      <c r="AG341" s="133">
        <v>0.6</v>
      </c>
      <c r="AH341" s="132">
        <v>2</v>
      </c>
      <c r="AI341" s="132">
        <v>1</v>
      </c>
      <c r="AJ341" s="132"/>
      <c r="AK341" s="132"/>
      <c r="AL341" s="132"/>
      <c r="AM341" s="132"/>
      <c r="AN341" s="132"/>
      <c r="AO341" s="132"/>
      <c r="AP341" s="132"/>
      <c r="AQ341" s="132"/>
      <c r="AR341" s="134"/>
    </row>
    <row r="342" spans="9:44" ht="12" customHeight="1">
      <c r="I342" s="150" t="str">
        <f t="shared" si="198"/>
        <v>Commercial Internal transport Tidal</v>
      </c>
      <c r="J342" s="155" t="s">
        <v>205</v>
      </c>
      <c r="K342" s="152" t="str">
        <f t="shared" si="199"/>
        <v>COM-ITTIDExt</v>
      </c>
      <c r="L342" s="110" t="str">
        <f t="shared" si="200"/>
        <v/>
      </c>
      <c r="P342" s="131" t="str">
        <f t="shared" si="180"/>
        <v/>
      </c>
      <c r="Q342" s="123" t="str">
        <f t="shared" si="179"/>
        <v/>
      </c>
      <c r="R342" s="121" t="str">
        <f t="shared" si="181"/>
        <v/>
      </c>
      <c r="S342" s="128" t="str">
        <f t="shared" si="182"/>
        <v/>
      </c>
      <c r="T342" s="128" t="str">
        <f t="shared" si="183"/>
        <v/>
      </c>
      <c r="U342" s="128" t="str">
        <f t="shared" si="184"/>
        <v/>
      </c>
      <c r="V342" s="128" t="str">
        <f t="shared" si="185"/>
        <v/>
      </c>
      <c r="W342" s="128" t="str">
        <f t="shared" si="186"/>
        <v/>
      </c>
      <c r="X342" s="128" t="str">
        <f t="shared" si="187"/>
        <v/>
      </c>
      <c r="Y342" s="128" t="str">
        <f t="shared" si="188"/>
        <v/>
      </c>
      <c r="Z342" s="128" t="str">
        <f t="shared" si="189"/>
        <v/>
      </c>
      <c r="AA342" s="128" t="str">
        <f t="shared" si="190"/>
        <v/>
      </c>
      <c r="AB342" s="128" t="str">
        <f t="shared" si="191"/>
        <v/>
      </c>
      <c r="AC342" s="128" t="str">
        <f t="shared" si="192"/>
        <v/>
      </c>
      <c r="AD342" s="128" t="str">
        <f t="shared" si="193"/>
        <v/>
      </c>
      <c r="AG342" s="133">
        <v>0.6</v>
      </c>
      <c r="AH342" s="132">
        <v>2</v>
      </c>
      <c r="AI342" s="132">
        <v>1</v>
      </c>
      <c r="AJ342" s="132"/>
      <c r="AK342" s="132"/>
      <c r="AL342" s="132"/>
      <c r="AM342" s="132"/>
      <c r="AN342" s="132"/>
      <c r="AO342" s="132"/>
      <c r="AP342" s="132"/>
      <c r="AQ342" s="132"/>
      <c r="AR342" s="134"/>
    </row>
    <row r="343" spans="9:44" ht="12" customHeight="1">
      <c r="I343" s="150" t="str">
        <f t="shared" si="198"/>
        <v>Commercial Internal transport Electricity</v>
      </c>
      <c r="J343" s="155" t="s">
        <v>206</v>
      </c>
      <c r="K343" s="153" t="str">
        <f t="shared" si="199"/>
        <v>COM-ITELCExt</v>
      </c>
      <c r="L343" s="110" t="str">
        <f>IF(J343="Yes",K343,"")</f>
        <v>COM-ITELCExt</v>
      </c>
      <c r="P343" s="131" t="str">
        <f t="shared" si="180"/>
        <v>COM-ITELCExt</v>
      </c>
      <c r="Q343" s="123" t="str">
        <f t="shared" si="179"/>
        <v>COM-ELC</v>
      </c>
      <c r="R343" s="121" t="str">
        <f t="shared" si="181"/>
        <v>COM-IT</v>
      </c>
      <c r="S343" s="128">
        <f t="shared" si="182"/>
        <v>0.6</v>
      </c>
      <c r="T343" s="128">
        <f t="shared" si="183"/>
        <v>2</v>
      </c>
      <c r="U343" s="128">
        <f t="shared" si="184"/>
        <v>1</v>
      </c>
      <c r="V343" s="128">
        <f t="shared" si="185"/>
        <v>0</v>
      </c>
      <c r="W343" s="128">
        <f t="shared" si="186"/>
        <v>0</v>
      </c>
      <c r="X343" s="128">
        <f t="shared" si="187"/>
        <v>0</v>
      </c>
      <c r="Y343" s="128">
        <f t="shared" si="188"/>
        <v>0</v>
      </c>
      <c r="Z343" s="128">
        <f t="shared" si="189"/>
        <v>0</v>
      </c>
      <c r="AA343" s="128">
        <f t="shared" si="190"/>
        <v>0</v>
      </c>
      <c r="AB343" s="128">
        <f t="shared" si="191"/>
        <v>0</v>
      </c>
      <c r="AC343" s="128">
        <f t="shared" si="192"/>
        <v>0</v>
      </c>
      <c r="AD343" s="128">
        <f t="shared" si="193"/>
        <v>0</v>
      </c>
      <c r="AG343" s="133">
        <v>0.6</v>
      </c>
      <c r="AH343" s="132">
        <v>2</v>
      </c>
      <c r="AI343" s="132">
        <v>1</v>
      </c>
      <c r="AJ343" s="132"/>
      <c r="AK343" s="132"/>
      <c r="AL343" s="132"/>
      <c r="AM343" s="132"/>
      <c r="AN343" s="132"/>
      <c r="AO343" s="132"/>
      <c r="AP343" s="132"/>
      <c r="AQ343" s="132"/>
      <c r="AR343" s="134"/>
    </row>
    <row r="344" spans="9:44" ht="12" customHeight="1">
      <c r="I344" s="149" t="str">
        <f>$C$253&amp;" "&amp;$E$260&amp;" "&amp;RIGHT(G253,LEN(G253)-FIND(" ",G253))</f>
        <v>Commercial Communications Coal</v>
      </c>
      <c r="J344" s="154" t="s">
        <v>205</v>
      </c>
      <c r="K344" s="151" t="str">
        <f>$D$253&amp;$F$260&amp;RIGHT(H253,3)&amp;$B$253</f>
        <v>COM-COCOAExt</v>
      </c>
      <c r="L344" s="110" t="str">
        <f t="shared" ref="L344:L368" si="201">IF(J344="Yes",K344,"")</f>
        <v/>
      </c>
      <c r="P344" s="131" t="str">
        <f t="shared" si="180"/>
        <v/>
      </c>
      <c r="Q344" s="123" t="str">
        <f t="shared" si="179"/>
        <v/>
      </c>
      <c r="R344" s="121" t="str">
        <f t="shared" si="181"/>
        <v/>
      </c>
      <c r="S344" s="128" t="str">
        <f t="shared" si="182"/>
        <v/>
      </c>
      <c r="T344" s="128" t="str">
        <f t="shared" si="183"/>
        <v/>
      </c>
      <c r="U344" s="128" t="str">
        <f t="shared" si="184"/>
        <v/>
      </c>
      <c r="V344" s="128" t="str">
        <f t="shared" si="185"/>
        <v/>
      </c>
      <c r="W344" s="128" t="str">
        <f t="shared" si="186"/>
        <v/>
      </c>
      <c r="X344" s="128" t="str">
        <f t="shared" si="187"/>
        <v/>
      </c>
      <c r="Y344" s="128" t="str">
        <f t="shared" si="188"/>
        <v/>
      </c>
      <c r="Z344" s="128" t="str">
        <f t="shared" si="189"/>
        <v/>
      </c>
      <c r="AA344" s="128" t="str">
        <f t="shared" si="190"/>
        <v/>
      </c>
      <c r="AB344" s="128" t="str">
        <f t="shared" si="191"/>
        <v/>
      </c>
      <c r="AC344" s="128" t="str">
        <f t="shared" si="192"/>
        <v/>
      </c>
      <c r="AD344" s="128" t="str">
        <f t="shared" si="193"/>
        <v/>
      </c>
      <c r="AG344" s="133">
        <v>0.6</v>
      </c>
      <c r="AH344" s="132">
        <v>2</v>
      </c>
      <c r="AI344" s="132">
        <v>1</v>
      </c>
      <c r="AJ344" s="132"/>
      <c r="AK344" s="132"/>
      <c r="AL344" s="132"/>
      <c r="AM344" s="132"/>
      <c r="AN344" s="132"/>
      <c r="AO344" s="132"/>
      <c r="AP344" s="132"/>
      <c r="AQ344" s="132"/>
      <c r="AR344" s="134"/>
    </row>
    <row r="345" spans="9:44" ht="12" customHeight="1">
      <c r="I345" s="150" t="str">
        <f t="shared" ref="I345:I356" si="202">$C$253&amp;" "&amp;$E$260&amp;" "&amp;RIGHT(G254,LEN(G254)-FIND(" ",G254))</f>
        <v>Commercial Communications Lignite</v>
      </c>
      <c r="J345" s="155" t="s">
        <v>205</v>
      </c>
      <c r="K345" s="152" t="str">
        <f t="shared" ref="K345:K356" si="203">$D$253&amp;$F$260&amp;RIGHT(H254,3)&amp;$B$253</f>
        <v>COM-COCOLExt</v>
      </c>
      <c r="L345" s="110" t="str">
        <f t="shared" si="201"/>
        <v/>
      </c>
      <c r="P345" s="131" t="str">
        <f t="shared" si="180"/>
        <v/>
      </c>
      <c r="Q345" s="123" t="str">
        <f t="shared" si="179"/>
        <v/>
      </c>
      <c r="R345" s="121" t="str">
        <f t="shared" si="181"/>
        <v/>
      </c>
      <c r="S345" s="128" t="str">
        <f t="shared" si="182"/>
        <v/>
      </c>
      <c r="T345" s="128" t="str">
        <f t="shared" si="183"/>
        <v/>
      </c>
      <c r="U345" s="128" t="str">
        <f t="shared" si="184"/>
        <v/>
      </c>
      <c r="V345" s="128" t="str">
        <f t="shared" si="185"/>
        <v/>
      </c>
      <c r="W345" s="128" t="str">
        <f t="shared" si="186"/>
        <v/>
      </c>
      <c r="X345" s="128" t="str">
        <f t="shared" si="187"/>
        <v/>
      </c>
      <c r="Y345" s="128" t="str">
        <f t="shared" si="188"/>
        <v/>
      </c>
      <c r="Z345" s="128" t="str">
        <f t="shared" si="189"/>
        <v/>
      </c>
      <c r="AA345" s="128" t="str">
        <f t="shared" si="190"/>
        <v/>
      </c>
      <c r="AB345" s="128" t="str">
        <f t="shared" si="191"/>
        <v/>
      </c>
      <c r="AC345" s="128" t="str">
        <f t="shared" si="192"/>
        <v/>
      </c>
      <c r="AD345" s="128" t="str">
        <f t="shared" si="193"/>
        <v/>
      </c>
      <c r="AG345" s="133">
        <v>0.6</v>
      </c>
      <c r="AH345" s="132">
        <v>2</v>
      </c>
      <c r="AI345" s="132">
        <v>1</v>
      </c>
      <c r="AJ345" s="132"/>
      <c r="AK345" s="132"/>
      <c r="AL345" s="132"/>
      <c r="AM345" s="132"/>
      <c r="AN345" s="132"/>
      <c r="AO345" s="132"/>
      <c r="AP345" s="132"/>
      <c r="AQ345" s="132"/>
      <c r="AR345" s="134"/>
    </row>
    <row r="346" spans="9:44" ht="12" customHeight="1">
      <c r="I346" s="150" t="str">
        <f t="shared" si="202"/>
        <v>Commercial Communications Crude oil</v>
      </c>
      <c r="J346" s="155" t="s">
        <v>205</v>
      </c>
      <c r="K346" s="152" t="str">
        <f t="shared" si="203"/>
        <v>COM-COOILExt</v>
      </c>
      <c r="L346" s="110" t="str">
        <f t="shared" si="201"/>
        <v/>
      </c>
      <c r="P346" s="131" t="str">
        <f t="shared" si="180"/>
        <v/>
      </c>
      <c r="Q346" s="123" t="str">
        <f t="shared" si="179"/>
        <v/>
      </c>
      <c r="R346" s="121" t="str">
        <f t="shared" si="181"/>
        <v/>
      </c>
      <c r="S346" s="128" t="str">
        <f t="shared" si="182"/>
        <v/>
      </c>
      <c r="T346" s="128" t="str">
        <f t="shared" si="183"/>
        <v/>
      </c>
      <c r="U346" s="128" t="str">
        <f t="shared" si="184"/>
        <v/>
      </c>
      <c r="V346" s="128" t="str">
        <f t="shared" si="185"/>
        <v/>
      </c>
      <c r="W346" s="128" t="str">
        <f t="shared" si="186"/>
        <v/>
      </c>
      <c r="X346" s="128" t="str">
        <f t="shared" si="187"/>
        <v/>
      </c>
      <c r="Y346" s="128" t="str">
        <f t="shared" si="188"/>
        <v/>
      </c>
      <c r="Z346" s="128" t="str">
        <f t="shared" si="189"/>
        <v/>
      </c>
      <c r="AA346" s="128" t="str">
        <f t="shared" si="190"/>
        <v/>
      </c>
      <c r="AB346" s="128" t="str">
        <f t="shared" si="191"/>
        <v/>
      </c>
      <c r="AC346" s="128" t="str">
        <f t="shared" si="192"/>
        <v/>
      </c>
      <c r="AD346" s="128" t="str">
        <f t="shared" si="193"/>
        <v/>
      </c>
      <c r="AG346" s="133">
        <v>0.6</v>
      </c>
      <c r="AH346" s="132">
        <v>2</v>
      </c>
      <c r="AI346" s="132">
        <v>1</v>
      </c>
      <c r="AJ346" s="132"/>
      <c r="AK346" s="132"/>
      <c r="AL346" s="132"/>
      <c r="AM346" s="132"/>
      <c r="AN346" s="132"/>
      <c r="AO346" s="132"/>
      <c r="AP346" s="132"/>
      <c r="AQ346" s="132"/>
      <c r="AR346" s="134"/>
    </row>
    <row r="347" spans="9:44" ht="12" customHeight="1">
      <c r="I347" s="150" t="str">
        <f t="shared" si="202"/>
        <v>Commercial Communications Natural Gas</v>
      </c>
      <c r="J347" s="155" t="s">
        <v>205</v>
      </c>
      <c r="K347" s="152" t="str">
        <f t="shared" si="203"/>
        <v>COM-CONGAExt</v>
      </c>
      <c r="L347" s="110" t="str">
        <f t="shared" si="201"/>
        <v/>
      </c>
      <c r="P347" s="131" t="str">
        <f t="shared" si="180"/>
        <v/>
      </c>
      <c r="Q347" s="123" t="str">
        <f t="shared" si="179"/>
        <v/>
      </c>
      <c r="R347" s="121" t="str">
        <f t="shared" si="181"/>
        <v/>
      </c>
      <c r="S347" s="128" t="str">
        <f t="shared" si="182"/>
        <v/>
      </c>
      <c r="T347" s="128" t="str">
        <f t="shared" si="183"/>
        <v/>
      </c>
      <c r="U347" s="128" t="str">
        <f t="shared" si="184"/>
        <v/>
      </c>
      <c r="V347" s="128" t="str">
        <f t="shared" si="185"/>
        <v/>
      </c>
      <c r="W347" s="128" t="str">
        <f t="shared" si="186"/>
        <v/>
      </c>
      <c r="X347" s="128" t="str">
        <f t="shared" si="187"/>
        <v/>
      </c>
      <c r="Y347" s="128" t="str">
        <f t="shared" si="188"/>
        <v/>
      </c>
      <c r="Z347" s="128" t="str">
        <f t="shared" si="189"/>
        <v/>
      </c>
      <c r="AA347" s="128" t="str">
        <f t="shared" si="190"/>
        <v/>
      </c>
      <c r="AB347" s="128" t="str">
        <f t="shared" si="191"/>
        <v/>
      </c>
      <c r="AC347" s="128" t="str">
        <f t="shared" si="192"/>
        <v/>
      </c>
      <c r="AD347" s="128" t="str">
        <f t="shared" si="193"/>
        <v/>
      </c>
      <c r="AG347" s="133">
        <v>0.6</v>
      </c>
      <c r="AH347" s="132">
        <v>2</v>
      </c>
      <c r="AI347" s="132">
        <v>1</v>
      </c>
      <c r="AJ347" s="132"/>
      <c r="AK347" s="132"/>
      <c r="AL347" s="132"/>
      <c r="AM347" s="132"/>
      <c r="AN347" s="132"/>
      <c r="AO347" s="132"/>
      <c r="AP347" s="132"/>
      <c r="AQ347" s="132"/>
      <c r="AR347" s="134"/>
    </row>
    <row r="348" spans="9:44" ht="12" customHeight="1">
      <c r="I348" s="150" t="str">
        <f t="shared" si="202"/>
        <v>Commercial Communications Hydro</v>
      </c>
      <c r="J348" s="155" t="s">
        <v>205</v>
      </c>
      <c r="K348" s="152" t="str">
        <f t="shared" si="203"/>
        <v>COM-COHYDExt</v>
      </c>
      <c r="L348" s="110" t="str">
        <f t="shared" si="201"/>
        <v/>
      </c>
      <c r="P348" s="131" t="str">
        <f t="shared" si="180"/>
        <v/>
      </c>
      <c r="Q348" s="123" t="str">
        <f t="shared" si="179"/>
        <v/>
      </c>
      <c r="R348" s="121" t="str">
        <f t="shared" si="181"/>
        <v/>
      </c>
      <c r="S348" s="128" t="str">
        <f t="shared" si="182"/>
        <v/>
      </c>
      <c r="T348" s="128" t="str">
        <f t="shared" si="183"/>
        <v/>
      </c>
      <c r="U348" s="128" t="str">
        <f t="shared" si="184"/>
        <v/>
      </c>
      <c r="V348" s="128" t="str">
        <f t="shared" si="185"/>
        <v/>
      </c>
      <c r="W348" s="128" t="str">
        <f t="shared" si="186"/>
        <v/>
      </c>
      <c r="X348" s="128" t="str">
        <f t="shared" si="187"/>
        <v/>
      </c>
      <c r="Y348" s="128" t="str">
        <f t="shared" si="188"/>
        <v/>
      </c>
      <c r="Z348" s="128" t="str">
        <f t="shared" si="189"/>
        <v/>
      </c>
      <c r="AA348" s="128" t="str">
        <f t="shared" si="190"/>
        <v/>
      </c>
      <c r="AB348" s="128" t="str">
        <f t="shared" si="191"/>
        <v/>
      </c>
      <c r="AC348" s="128" t="str">
        <f t="shared" si="192"/>
        <v/>
      </c>
      <c r="AD348" s="128" t="str">
        <f t="shared" si="193"/>
        <v/>
      </c>
      <c r="AG348" s="133">
        <v>0.6</v>
      </c>
      <c r="AH348" s="132">
        <v>2</v>
      </c>
      <c r="AI348" s="132">
        <v>1</v>
      </c>
      <c r="AJ348" s="132"/>
      <c r="AK348" s="132"/>
      <c r="AL348" s="132"/>
      <c r="AM348" s="132"/>
      <c r="AN348" s="132"/>
      <c r="AO348" s="132"/>
      <c r="AP348" s="132"/>
      <c r="AQ348" s="132"/>
      <c r="AR348" s="134"/>
    </row>
    <row r="349" spans="9:44" ht="12" customHeight="1">
      <c r="I349" s="150" t="str">
        <f t="shared" si="202"/>
        <v>Commercial Communications Geothermal</v>
      </c>
      <c r="J349" s="155" t="s">
        <v>205</v>
      </c>
      <c r="K349" s="152" t="str">
        <f t="shared" si="203"/>
        <v>COM-COGEOExt</v>
      </c>
      <c r="L349" s="110" t="str">
        <f t="shared" si="201"/>
        <v/>
      </c>
      <c r="P349" s="131" t="str">
        <f t="shared" si="180"/>
        <v/>
      </c>
      <c r="Q349" s="123" t="str">
        <f t="shared" si="179"/>
        <v/>
      </c>
      <c r="R349" s="121" t="str">
        <f t="shared" si="181"/>
        <v/>
      </c>
      <c r="S349" s="128" t="str">
        <f t="shared" si="182"/>
        <v/>
      </c>
      <c r="T349" s="128" t="str">
        <f t="shared" si="183"/>
        <v/>
      </c>
      <c r="U349" s="128" t="str">
        <f t="shared" si="184"/>
        <v/>
      </c>
      <c r="V349" s="128" t="str">
        <f t="shared" si="185"/>
        <v/>
      </c>
      <c r="W349" s="128" t="str">
        <f t="shared" si="186"/>
        <v/>
      </c>
      <c r="X349" s="128" t="str">
        <f t="shared" si="187"/>
        <v/>
      </c>
      <c r="Y349" s="128" t="str">
        <f t="shared" si="188"/>
        <v/>
      </c>
      <c r="Z349" s="128" t="str">
        <f t="shared" si="189"/>
        <v/>
      </c>
      <c r="AA349" s="128" t="str">
        <f t="shared" si="190"/>
        <v/>
      </c>
      <c r="AB349" s="128" t="str">
        <f t="shared" si="191"/>
        <v/>
      </c>
      <c r="AC349" s="128" t="str">
        <f t="shared" si="192"/>
        <v/>
      </c>
      <c r="AD349" s="128" t="str">
        <f t="shared" si="193"/>
        <v/>
      </c>
      <c r="AG349" s="133">
        <v>0.6</v>
      </c>
      <c r="AH349" s="132">
        <v>2</v>
      </c>
      <c r="AI349" s="132">
        <v>1</v>
      </c>
      <c r="AJ349" s="132"/>
      <c r="AK349" s="132"/>
      <c r="AL349" s="132"/>
      <c r="AM349" s="132"/>
      <c r="AN349" s="132"/>
      <c r="AO349" s="132"/>
      <c r="AP349" s="132"/>
      <c r="AQ349" s="132"/>
      <c r="AR349" s="134"/>
    </row>
    <row r="350" spans="9:44" ht="12" customHeight="1">
      <c r="I350" s="150" t="str">
        <f t="shared" si="202"/>
        <v>Commercial Communications Solar</v>
      </c>
      <c r="J350" s="155" t="s">
        <v>205</v>
      </c>
      <c r="K350" s="152" t="str">
        <f t="shared" si="203"/>
        <v>COM-COSOLExt</v>
      </c>
      <c r="L350" s="110" t="str">
        <f t="shared" si="201"/>
        <v/>
      </c>
      <c r="P350" s="131" t="str">
        <f t="shared" si="180"/>
        <v/>
      </c>
      <c r="Q350" s="123" t="str">
        <f t="shared" si="179"/>
        <v/>
      </c>
      <c r="R350" s="121" t="str">
        <f t="shared" si="181"/>
        <v/>
      </c>
      <c r="S350" s="128" t="str">
        <f t="shared" si="182"/>
        <v/>
      </c>
      <c r="T350" s="128" t="str">
        <f t="shared" si="183"/>
        <v/>
      </c>
      <c r="U350" s="128" t="str">
        <f t="shared" si="184"/>
        <v/>
      </c>
      <c r="V350" s="128" t="str">
        <f t="shared" si="185"/>
        <v/>
      </c>
      <c r="W350" s="128" t="str">
        <f t="shared" si="186"/>
        <v/>
      </c>
      <c r="X350" s="128" t="str">
        <f t="shared" si="187"/>
        <v/>
      </c>
      <c r="Y350" s="128" t="str">
        <f t="shared" si="188"/>
        <v/>
      </c>
      <c r="Z350" s="128" t="str">
        <f t="shared" si="189"/>
        <v/>
      </c>
      <c r="AA350" s="128" t="str">
        <f t="shared" si="190"/>
        <v/>
      </c>
      <c r="AB350" s="128" t="str">
        <f t="shared" si="191"/>
        <v/>
      </c>
      <c r="AC350" s="128" t="str">
        <f t="shared" si="192"/>
        <v/>
      </c>
      <c r="AD350" s="128" t="str">
        <f t="shared" si="193"/>
        <v/>
      </c>
      <c r="AG350" s="133">
        <v>0.6</v>
      </c>
      <c r="AH350" s="132">
        <v>2</v>
      </c>
      <c r="AI350" s="132">
        <v>1</v>
      </c>
      <c r="AJ350" s="132"/>
      <c r="AK350" s="132"/>
      <c r="AL350" s="132"/>
      <c r="AM350" s="132"/>
      <c r="AN350" s="132"/>
      <c r="AO350" s="132"/>
      <c r="AP350" s="132"/>
      <c r="AQ350" s="132"/>
      <c r="AR350" s="134"/>
    </row>
    <row r="351" spans="9:44" ht="12" customHeight="1">
      <c r="I351" s="150" t="str">
        <f t="shared" si="202"/>
        <v>Commercial Communications Wind</v>
      </c>
      <c r="J351" s="155" t="s">
        <v>205</v>
      </c>
      <c r="K351" s="152" t="str">
        <f t="shared" si="203"/>
        <v>COM-COWINExt</v>
      </c>
      <c r="L351" s="110" t="str">
        <f t="shared" si="201"/>
        <v/>
      </c>
      <c r="P351" s="131" t="str">
        <f t="shared" si="180"/>
        <v/>
      </c>
      <c r="Q351" s="123" t="str">
        <f t="shared" si="179"/>
        <v/>
      </c>
      <c r="R351" s="121" t="str">
        <f t="shared" si="181"/>
        <v/>
      </c>
      <c r="S351" s="128" t="str">
        <f t="shared" si="182"/>
        <v/>
      </c>
      <c r="T351" s="128" t="str">
        <f t="shared" si="183"/>
        <v/>
      </c>
      <c r="U351" s="128" t="str">
        <f t="shared" si="184"/>
        <v/>
      </c>
      <c r="V351" s="128" t="str">
        <f t="shared" si="185"/>
        <v/>
      </c>
      <c r="W351" s="128" t="str">
        <f t="shared" si="186"/>
        <v/>
      </c>
      <c r="X351" s="128" t="str">
        <f t="shared" si="187"/>
        <v/>
      </c>
      <c r="Y351" s="128" t="str">
        <f t="shared" si="188"/>
        <v/>
      </c>
      <c r="Z351" s="128" t="str">
        <f t="shared" si="189"/>
        <v/>
      </c>
      <c r="AA351" s="128" t="str">
        <f t="shared" si="190"/>
        <v/>
      </c>
      <c r="AB351" s="128" t="str">
        <f t="shared" si="191"/>
        <v/>
      </c>
      <c r="AC351" s="128" t="str">
        <f t="shared" si="192"/>
        <v/>
      </c>
      <c r="AD351" s="128" t="str">
        <f t="shared" si="193"/>
        <v/>
      </c>
      <c r="AG351" s="133">
        <v>0.6</v>
      </c>
      <c r="AH351" s="132">
        <v>2</v>
      </c>
      <c r="AI351" s="132">
        <v>1</v>
      </c>
      <c r="AJ351" s="132"/>
      <c r="AK351" s="132"/>
      <c r="AL351" s="132"/>
      <c r="AM351" s="132"/>
      <c r="AN351" s="132"/>
      <c r="AO351" s="132"/>
      <c r="AP351" s="132"/>
      <c r="AQ351" s="132"/>
      <c r="AR351" s="134"/>
    </row>
    <row r="352" spans="9:44" ht="12" customHeight="1">
      <c r="I352" s="150" t="str">
        <f t="shared" si="202"/>
        <v>Commercial Communications Bio Liquids</v>
      </c>
      <c r="J352" s="155" t="s">
        <v>205</v>
      </c>
      <c r="K352" s="152" t="str">
        <f t="shared" si="203"/>
        <v>COM-COBILExt</v>
      </c>
      <c r="L352" s="110" t="str">
        <f t="shared" si="201"/>
        <v/>
      </c>
      <c r="P352" s="131" t="str">
        <f t="shared" si="180"/>
        <v/>
      </c>
      <c r="Q352" s="123" t="str">
        <f t="shared" si="179"/>
        <v/>
      </c>
      <c r="R352" s="121" t="str">
        <f t="shared" si="181"/>
        <v/>
      </c>
      <c r="S352" s="128" t="str">
        <f t="shared" si="182"/>
        <v/>
      </c>
      <c r="T352" s="128" t="str">
        <f t="shared" si="183"/>
        <v/>
      </c>
      <c r="U352" s="128" t="str">
        <f t="shared" si="184"/>
        <v/>
      </c>
      <c r="V352" s="128" t="str">
        <f t="shared" si="185"/>
        <v/>
      </c>
      <c r="W352" s="128" t="str">
        <f t="shared" si="186"/>
        <v/>
      </c>
      <c r="X352" s="128" t="str">
        <f t="shared" si="187"/>
        <v/>
      </c>
      <c r="Y352" s="128" t="str">
        <f t="shared" si="188"/>
        <v/>
      </c>
      <c r="Z352" s="128" t="str">
        <f t="shared" si="189"/>
        <v/>
      </c>
      <c r="AA352" s="128" t="str">
        <f t="shared" si="190"/>
        <v/>
      </c>
      <c r="AB352" s="128" t="str">
        <f t="shared" si="191"/>
        <v/>
      </c>
      <c r="AC352" s="128" t="str">
        <f t="shared" si="192"/>
        <v/>
      </c>
      <c r="AD352" s="128" t="str">
        <f t="shared" si="193"/>
        <v/>
      </c>
      <c r="AG352" s="133">
        <v>0.6</v>
      </c>
      <c r="AH352" s="132">
        <v>2</v>
      </c>
      <c r="AI352" s="132">
        <v>1</v>
      </c>
      <c r="AJ352" s="132"/>
      <c r="AK352" s="132"/>
      <c r="AL352" s="132"/>
      <c r="AM352" s="132"/>
      <c r="AN352" s="132"/>
      <c r="AO352" s="132"/>
      <c r="AP352" s="132"/>
      <c r="AQ352" s="132"/>
      <c r="AR352" s="134"/>
    </row>
    <row r="353" spans="9:44" ht="12" customHeight="1">
      <c r="I353" s="150" t="str">
        <f t="shared" si="202"/>
        <v>Commercial Communications Biogas</v>
      </c>
      <c r="J353" s="155" t="s">
        <v>205</v>
      </c>
      <c r="K353" s="152" t="str">
        <f t="shared" si="203"/>
        <v>COM-COBIGExt</v>
      </c>
      <c r="L353" s="110" t="str">
        <f t="shared" si="201"/>
        <v/>
      </c>
      <c r="P353" s="131" t="str">
        <f t="shared" si="180"/>
        <v/>
      </c>
      <c r="Q353" s="123" t="str">
        <f t="shared" si="179"/>
        <v/>
      </c>
      <c r="R353" s="121" t="str">
        <f t="shared" si="181"/>
        <v/>
      </c>
      <c r="S353" s="128" t="str">
        <f t="shared" si="182"/>
        <v/>
      </c>
      <c r="T353" s="128" t="str">
        <f t="shared" si="183"/>
        <v/>
      </c>
      <c r="U353" s="128" t="str">
        <f t="shared" si="184"/>
        <v/>
      </c>
      <c r="V353" s="128" t="str">
        <f t="shared" si="185"/>
        <v/>
      </c>
      <c r="W353" s="128" t="str">
        <f t="shared" si="186"/>
        <v/>
      </c>
      <c r="X353" s="128" t="str">
        <f t="shared" si="187"/>
        <v/>
      </c>
      <c r="Y353" s="128" t="str">
        <f t="shared" si="188"/>
        <v/>
      </c>
      <c r="Z353" s="128" t="str">
        <f t="shared" si="189"/>
        <v/>
      </c>
      <c r="AA353" s="128" t="str">
        <f t="shared" si="190"/>
        <v/>
      </c>
      <c r="AB353" s="128" t="str">
        <f t="shared" si="191"/>
        <v/>
      </c>
      <c r="AC353" s="128" t="str">
        <f t="shared" si="192"/>
        <v/>
      </c>
      <c r="AD353" s="128" t="str">
        <f t="shared" si="193"/>
        <v/>
      </c>
      <c r="AG353" s="133">
        <v>0.6</v>
      </c>
      <c r="AH353" s="132">
        <v>2</v>
      </c>
      <c r="AI353" s="132">
        <v>1</v>
      </c>
      <c r="AJ353" s="132"/>
      <c r="AK353" s="132"/>
      <c r="AL353" s="132"/>
      <c r="AM353" s="132"/>
      <c r="AN353" s="132"/>
      <c r="AO353" s="132"/>
      <c r="AP353" s="132"/>
      <c r="AQ353" s="132"/>
      <c r="AR353" s="134"/>
    </row>
    <row r="354" spans="9:44" ht="12" customHeight="1">
      <c r="I354" s="150" t="str">
        <f t="shared" si="202"/>
        <v>Commercial Communications Wood</v>
      </c>
      <c r="J354" s="155" t="s">
        <v>205</v>
      </c>
      <c r="K354" s="152" t="str">
        <f t="shared" si="203"/>
        <v>COM-COWODExt</v>
      </c>
      <c r="L354" s="110" t="str">
        <f t="shared" si="201"/>
        <v/>
      </c>
      <c r="P354" s="131" t="str">
        <f t="shared" si="180"/>
        <v/>
      </c>
      <c r="Q354" s="123" t="str">
        <f t="shared" si="179"/>
        <v/>
      </c>
      <c r="R354" s="121" t="str">
        <f t="shared" si="181"/>
        <v/>
      </c>
      <c r="S354" s="128" t="str">
        <f t="shared" si="182"/>
        <v/>
      </c>
      <c r="T354" s="128" t="str">
        <f t="shared" si="183"/>
        <v/>
      </c>
      <c r="U354" s="128" t="str">
        <f t="shared" si="184"/>
        <v/>
      </c>
      <c r="V354" s="128" t="str">
        <f t="shared" si="185"/>
        <v/>
      </c>
      <c r="W354" s="128" t="str">
        <f t="shared" si="186"/>
        <v/>
      </c>
      <c r="X354" s="128" t="str">
        <f t="shared" si="187"/>
        <v/>
      </c>
      <c r="Y354" s="128" t="str">
        <f t="shared" si="188"/>
        <v/>
      </c>
      <c r="Z354" s="128" t="str">
        <f t="shared" si="189"/>
        <v/>
      </c>
      <c r="AA354" s="128" t="str">
        <f t="shared" si="190"/>
        <v/>
      </c>
      <c r="AB354" s="128" t="str">
        <f t="shared" si="191"/>
        <v/>
      </c>
      <c r="AC354" s="128" t="str">
        <f t="shared" si="192"/>
        <v/>
      </c>
      <c r="AD354" s="128" t="str">
        <f t="shared" si="193"/>
        <v/>
      </c>
      <c r="AG354" s="133">
        <v>0.6</v>
      </c>
      <c r="AH354" s="132">
        <v>2</v>
      </c>
      <c r="AI354" s="132">
        <v>1</v>
      </c>
      <c r="AJ354" s="132"/>
      <c r="AK354" s="132"/>
      <c r="AL354" s="132"/>
      <c r="AM354" s="132"/>
      <c r="AN354" s="132"/>
      <c r="AO354" s="132"/>
      <c r="AP354" s="132"/>
      <c r="AQ354" s="132"/>
      <c r="AR354" s="134"/>
    </row>
    <row r="355" spans="9:44" ht="12" customHeight="1">
      <c r="I355" s="150" t="str">
        <f t="shared" si="202"/>
        <v>Commercial Communications Tidal</v>
      </c>
      <c r="J355" s="155" t="s">
        <v>205</v>
      </c>
      <c r="K355" s="152" t="str">
        <f t="shared" si="203"/>
        <v>COM-COTIDExt</v>
      </c>
      <c r="L355" s="110" t="str">
        <f t="shared" si="201"/>
        <v/>
      </c>
      <c r="P355" s="131" t="str">
        <f t="shared" si="180"/>
        <v/>
      </c>
      <c r="Q355" s="123" t="str">
        <f t="shared" si="179"/>
        <v/>
      </c>
      <c r="R355" s="121" t="str">
        <f t="shared" si="181"/>
        <v/>
      </c>
      <c r="S355" s="128" t="str">
        <f t="shared" si="182"/>
        <v/>
      </c>
      <c r="T355" s="128" t="str">
        <f t="shared" si="183"/>
        <v/>
      </c>
      <c r="U355" s="128" t="str">
        <f t="shared" si="184"/>
        <v/>
      </c>
      <c r="V355" s="128" t="str">
        <f t="shared" si="185"/>
        <v/>
      </c>
      <c r="W355" s="128" t="str">
        <f t="shared" si="186"/>
        <v/>
      </c>
      <c r="X355" s="128" t="str">
        <f t="shared" si="187"/>
        <v/>
      </c>
      <c r="Y355" s="128" t="str">
        <f t="shared" si="188"/>
        <v/>
      </c>
      <c r="Z355" s="128" t="str">
        <f t="shared" si="189"/>
        <v/>
      </c>
      <c r="AA355" s="128" t="str">
        <f t="shared" si="190"/>
        <v/>
      </c>
      <c r="AB355" s="128" t="str">
        <f t="shared" si="191"/>
        <v/>
      </c>
      <c r="AC355" s="128" t="str">
        <f t="shared" si="192"/>
        <v/>
      </c>
      <c r="AD355" s="128" t="str">
        <f t="shared" si="193"/>
        <v/>
      </c>
      <c r="AG355" s="133">
        <v>0.6</v>
      </c>
      <c r="AH355" s="132">
        <v>2</v>
      </c>
      <c r="AI355" s="132">
        <v>1</v>
      </c>
      <c r="AJ355" s="132"/>
      <c r="AK355" s="132"/>
      <c r="AL355" s="132"/>
      <c r="AM355" s="132"/>
      <c r="AN355" s="132"/>
      <c r="AO355" s="132"/>
      <c r="AP355" s="132"/>
      <c r="AQ355" s="132"/>
      <c r="AR355" s="134"/>
    </row>
    <row r="356" spans="9:44" ht="12" customHeight="1">
      <c r="I356" s="150" t="str">
        <f t="shared" si="202"/>
        <v>Commercial Communications Electricity</v>
      </c>
      <c r="J356" s="155" t="s">
        <v>198</v>
      </c>
      <c r="K356" s="153" t="str">
        <f t="shared" si="203"/>
        <v>COM-COELCExt</v>
      </c>
      <c r="L356" s="110" t="str">
        <f t="shared" si="201"/>
        <v>COM-COELCExt</v>
      </c>
      <c r="P356" s="131" t="str">
        <f t="shared" si="180"/>
        <v>COM-COELCExt</v>
      </c>
      <c r="Q356" s="123" t="str">
        <f t="shared" si="179"/>
        <v>COM-ELC</v>
      </c>
      <c r="R356" s="121" t="str">
        <f t="shared" si="181"/>
        <v>COM-CO</v>
      </c>
      <c r="S356" s="128">
        <f t="shared" si="182"/>
        <v>0.6</v>
      </c>
      <c r="T356" s="128">
        <f t="shared" si="183"/>
        <v>2</v>
      </c>
      <c r="U356" s="128">
        <f t="shared" si="184"/>
        <v>1</v>
      </c>
      <c r="V356" s="128">
        <f t="shared" si="185"/>
        <v>0</v>
      </c>
      <c r="W356" s="128">
        <f t="shared" si="186"/>
        <v>0</v>
      </c>
      <c r="X356" s="128">
        <f t="shared" si="187"/>
        <v>0</v>
      </c>
      <c r="Y356" s="128">
        <f t="shared" si="188"/>
        <v>0</v>
      </c>
      <c r="Z356" s="128">
        <f t="shared" si="189"/>
        <v>0</v>
      </c>
      <c r="AA356" s="128">
        <f t="shared" si="190"/>
        <v>0</v>
      </c>
      <c r="AB356" s="128">
        <f t="shared" si="191"/>
        <v>0</v>
      </c>
      <c r="AC356" s="128">
        <f t="shared" si="192"/>
        <v>0</v>
      </c>
      <c r="AD356" s="128">
        <f t="shared" si="193"/>
        <v>0</v>
      </c>
      <c r="AG356" s="133">
        <v>0.6</v>
      </c>
      <c r="AH356" s="132">
        <v>2</v>
      </c>
      <c r="AI356" s="132">
        <v>1</v>
      </c>
      <c r="AJ356" s="132"/>
      <c r="AK356" s="132"/>
      <c r="AL356" s="132"/>
      <c r="AM356" s="132"/>
      <c r="AN356" s="132"/>
      <c r="AO356" s="132"/>
      <c r="AP356" s="132"/>
      <c r="AQ356" s="132"/>
      <c r="AR356" s="134"/>
    </row>
    <row r="357" spans="9:44" ht="12" customHeight="1">
      <c r="I357" s="149" t="str">
        <f>$C$253&amp;" "&amp;$E$261&amp;" "&amp;RIGHT(G253,LEN(G253)-FIND(" ",G253))</f>
        <v>Commercial Others Coal</v>
      </c>
      <c r="J357" s="154" t="s">
        <v>205</v>
      </c>
      <c r="K357" s="151" t="str">
        <f>$D$253&amp;$F$261&amp;RIGHT(H253,3)&amp;$B$253</f>
        <v>COM-OTCOAExt</v>
      </c>
      <c r="L357" s="110" t="str">
        <f t="shared" si="201"/>
        <v/>
      </c>
      <c r="P357" s="131" t="str">
        <f t="shared" si="180"/>
        <v/>
      </c>
      <c r="Q357" s="123" t="str">
        <f t="shared" si="179"/>
        <v/>
      </c>
      <c r="R357" s="121" t="str">
        <f t="shared" si="181"/>
        <v/>
      </c>
      <c r="S357" s="128" t="str">
        <f t="shared" si="182"/>
        <v/>
      </c>
      <c r="T357" s="128" t="str">
        <f t="shared" si="183"/>
        <v/>
      </c>
      <c r="U357" s="128" t="str">
        <f t="shared" si="184"/>
        <v/>
      </c>
      <c r="V357" s="128" t="str">
        <f t="shared" si="185"/>
        <v/>
      </c>
      <c r="W357" s="128" t="str">
        <f t="shared" si="186"/>
        <v/>
      </c>
      <c r="X357" s="128" t="str">
        <f t="shared" si="187"/>
        <v/>
      </c>
      <c r="Y357" s="128" t="str">
        <f t="shared" si="188"/>
        <v/>
      </c>
      <c r="Z357" s="128" t="str">
        <f t="shared" si="189"/>
        <v/>
      </c>
      <c r="AA357" s="128" t="str">
        <f t="shared" si="190"/>
        <v/>
      </c>
      <c r="AB357" s="128" t="str">
        <f t="shared" si="191"/>
        <v/>
      </c>
      <c r="AC357" s="128" t="str">
        <f t="shared" si="192"/>
        <v/>
      </c>
      <c r="AD357" s="128" t="str">
        <f t="shared" si="193"/>
        <v/>
      </c>
      <c r="AG357" s="133">
        <v>0.6</v>
      </c>
      <c r="AH357" s="132">
        <v>2</v>
      </c>
      <c r="AI357" s="132">
        <v>1</v>
      </c>
      <c r="AJ357" s="132"/>
      <c r="AK357" s="132"/>
      <c r="AL357" s="132"/>
      <c r="AM357" s="132"/>
      <c r="AN357" s="132"/>
      <c r="AO357" s="132"/>
      <c r="AP357" s="132"/>
      <c r="AQ357" s="132"/>
      <c r="AR357" s="134"/>
    </row>
    <row r="358" spans="9:44" ht="12" customHeight="1">
      <c r="I358" s="150" t="str">
        <f t="shared" ref="I358:I369" si="204">$C$253&amp;" "&amp;$E$261&amp;" "&amp;RIGHT(G254,LEN(G254)-FIND(" ",G254))</f>
        <v>Commercial Others Lignite</v>
      </c>
      <c r="J358" s="155" t="s">
        <v>205</v>
      </c>
      <c r="K358" s="152" t="str">
        <f t="shared" ref="K358:K369" si="205">$D$253&amp;$F$261&amp;RIGHT(H254,3)&amp;$B$253</f>
        <v>COM-OTCOLExt</v>
      </c>
      <c r="L358" s="110" t="str">
        <f t="shared" si="201"/>
        <v/>
      </c>
      <c r="P358" s="131" t="str">
        <f t="shared" si="180"/>
        <v/>
      </c>
      <c r="Q358" s="123" t="str">
        <f t="shared" si="179"/>
        <v/>
      </c>
      <c r="R358" s="121" t="str">
        <f t="shared" si="181"/>
        <v/>
      </c>
      <c r="S358" s="128" t="str">
        <f t="shared" si="182"/>
        <v/>
      </c>
      <c r="T358" s="128" t="str">
        <f t="shared" si="183"/>
        <v/>
      </c>
      <c r="U358" s="128" t="str">
        <f t="shared" si="184"/>
        <v/>
      </c>
      <c r="V358" s="128" t="str">
        <f t="shared" si="185"/>
        <v/>
      </c>
      <c r="W358" s="128" t="str">
        <f t="shared" si="186"/>
        <v/>
      </c>
      <c r="X358" s="128" t="str">
        <f t="shared" si="187"/>
        <v/>
      </c>
      <c r="Y358" s="128" t="str">
        <f t="shared" si="188"/>
        <v/>
      </c>
      <c r="Z358" s="128" t="str">
        <f t="shared" si="189"/>
        <v/>
      </c>
      <c r="AA358" s="128" t="str">
        <f t="shared" si="190"/>
        <v/>
      </c>
      <c r="AB358" s="128" t="str">
        <f t="shared" si="191"/>
        <v/>
      </c>
      <c r="AC358" s="128" t="str">
        <f t="shared" si="192"/>
        <v/>
      </c>
      <c r="AD358" s="128" t="str">
        <f t="shared" si="193"/>
        <v/>
      </c>
      <c r="AG358" s="133">
        <v>0.6</v>
      </c>
      <c r="AH358" s="132">
        <v>2</v>
      </c>
      <c r="AI358" s="132">
        <v>1</v>
      </c>
      <c r="AJ358" s="132"/>
      <c r="AK358" s="132"/>
      <c r="AL358" s="132"/>
      <c r="AM358" s="132"/>
      <c r="AN358" s="132"/>
      <c r="AO358" s="132"/>
      <c r="AP358" s="132"/>
      <c r="AQ358" s="132"/>
      <c r="AR358" s="134"/>
    </row>
    <row r="359" spans="9:44" ht="12" customHeight="1">
      <c r="I359" s="150" t="str">
        <f t="shared" si="204"/>
        <v>Commercial Others Crude oil</v>
      </c>
      <c r="J359" s="155" t="s">
        <v>205</v>
      </c>
      <c r="K359" s="152" t="str">
        <f t="shared" si="205"/>
        <v>COM-OTOILExt</v>
      </c>
      <c r="L359" s="110" t="str">
        <f t="shared" si="201"/>
        <v/>
      </c>
      <c r="P359" s="131" t="str">
        <f t="shared" si="180"/>
        <v/>
      </c>
      <c r="Q359" s="123" t="str">
        <f t="shared" si="179"/>
        <v/>
      </c>
      <c r="R359" s="121" t="str">
        <f t="shared" si="181"/>
        <v/>
      </c>
      <c r="S359" s="128" t="str">
        <f t="shared" si="182"/>
        <v/>
      </c>
      <c r="T359" s="128" t="str">
        <f t="shared" si="183"/>
        <v/>
      </c>
      <c r="U359" s="128" t="str">
        <f t="shared" si="184"/>
        <v/>
      </c>
      <c r="V359" s="128" t="str">
        <f t="shared" si="185"/>
        <v/>
      </c>
      <c r="W359" s="128" t="str">
        <f t="shared" si="186"/>
        <v/>
      </c>
      <c r="X359" s="128" t="str">
        <f t="shared" si="187"/>
        <v/>
      </c>
      <c r="Y359" s="128" t="str">
        <f t="shared" si="188"/>
        <v/>
      </c>
      <c r="Z359" s="128" t="str">
        <f t="shared" si="189"/>
        <v/>
      </c>
      <c r="AA359" s="128" t="str">
        <f t="shared" si="190"/>
        <v/>
      </c>
      <c r="AB359" s="128" t="str">
        <f t="shared" si="191"/>
        <v/>
      </c>
      <c r="AC359" s="128" t="str">
        <f t="shared" si="192"/>
        <v/>
      </c>
      <c r="AD359" s="128" t="str">
        <f t="shared" si="193"/>
        <v/>
      </c>
      <c r="AG359" s="133">
        <v>0.6</v>
      </c>
      <c r="AH359" s="132">
        <v>2</v>
      </c>
      <c r="AI359" s="132">
        <v>1</v>
      </c>
      <c r="AJ359" s="132"/>
      <c r="AK359" s="132"/>
      <c r="AL359" s="132"/>
      <c r="AM359" s="132"/>
      <c r="AN359" s="132"/>
      <c r="AO359" s="132"/>
      <c r="AP359" s="132"/>
      <c r="AQ359" s="132"/>
      <c r="AR359" s="134"/>
    </row>
    <row r="360" spans="9:44" ht="12" customHeight="1">
      <c r="I360" s="150" t="str">
        <f t="shared" si="204"/>
        <v>Commercial Others Natural Gas</v>
      </c>
      <c r="J360" s="155" t="s">
        <v>205</v>
      </c>
      <c r="K360" s="152" t="str">
        <f t="shared" si="205"/>
        <v>COM-OTNGAExt</v>
      </c>
      <c r="L360" s="110" t="str">
        <f t="shared" si="201"/>
        <v/>
      </c>
      <c r="P360" s="131" t="str">
        <f t="shared" si="180"/>
        <v/>
      </c>
      <c r="Q360" s="123" t="str">
        <f t="shared" si="179"/>
        <v/>
      </c>
      <c r="R360" s="121" t="str">
        <f t="shared" si="181"/>
        <v/>
      </c>
      <c r="S360" s="128" t="str">
        <f t="shared" si="182"/>
        <v/>
      </c>
      <c r="T360" s="128" t="str">
        <f t="shared" si="183"/>
        <v/>
      </c>
      <c r="U360" s="128" t="str">
        <f t="shared" si="184"/>
        <v/>
      </c>
      <c r="V360" s="128" t="str">
        <f t="shared" si="185"/>
        <v/>
      </c>
      <c r="W360" s="128" t="str">
        <f t="shared" si="186"/>
        <v/>
      </c>
      <c r="X360" s="128" t="str">
        <f t="shared" si="187"/>
        <v/>
      </c>
      <c r="Y360" s="128" t="str">
        <f t="shared" si="188"/>
        <v/>
      </c>
      <c r="Z360" s="128" t="str">
        <f t="shared" si="189"/>
        <v/>
      </c>
      <c r="AA360" s="128" t="str">
        <f t="shared" si="190"/>
        <v/>
      </c>
      <c r="AB360" s="128" t="str">
        <f t="shared" si="191"/>
        <v/>
      </c>
      <c r="AC360" s="128" t="str">
        <f t="shared" si="192"/>
        <v/>
      </c>
      <c r="AD360" s="128" t="str">
        <f t="shared" si="193"/>
        <v/>
      </c>
      <c r="AG360" s="133">
        <v>0.6</v>
      </c>
      <c r="AH360" s="132">
        <v>2</v>
      </c>
      <c r="AI360" s="132">
        <v>1</v>
      </c>
      <c r="AJ360" s="132"/>
      <c r="AK360" s="132"/>
      <c r="AL360" s="132"/>
      <c r="AM360" s="132"/>
      <c r="AN360" s="132"/>
      <c r="AO360" s="132"/>
      <c r="AP360" s="132"/>
      <c r="AQ360" s="132"/>
      <c r="AR360" s="134"/>
    </row>
    <row r="361" spans="9:44" ht="12" customHeight="1">
      <c r="I361" s="150" t="str">
        <f t="shared" si="204"/>
        <v>Commercial Others Hydro</v>
      </c>
      <c r="J361" s="155" t="s">
        <v>205</v>
      </c>
      <c r="K361" s="152" t="str">
        <f t="shared" si="205"/>
        <v>COM-OTHYDExt</v>
      </c>
      <c r="L361" s="110" t="str">
        <f t="shared" si="201"/>
        <v/>
      </c>
      <c r="P361" s="131" t="str">
        <f t="shared" si="180"/>
        <v/>
      </c>
      <c r="Q361" s="123" t="str">
        <f t="shared" si="179"/>
        <v/>
      </c>
      <c r="R361" s="121" t="str">
        <f t="shared" si="181"/>
        <v/>
      </c>
      <c r="S361" s="128" t="str">
        <f t="shared" si="182"/>
        <v/>
      </c>
      <c r="T361" s="128" t="str">
        <f t="shared" si="183"/>
        <v/>
      </c>
      <c r="U361" s="128" t="str">
        <f t="shared" si="184"/>
        <v/>
      </c>
      <c r="V361" s="128" t="str">
        <f t="shared" si="185"/>
        <v/>
      </c>
      <c r="W361" s="128" t="str">
        <f t="shared" si="186"/>
        <v/>
      </c>
      <c r="X361" s="128" t="str">
        <f t="shared" si="187"/>
        <v/>
      </c>
      <c r="Y361" s="128" t="str">
        <f t="shared" si="188"/>
        <v/>
      </c>
      <c r="Z361" s="128" t="str">
        <f t="shared" si="189"/>
        <v/>
      </c>
      <c r="AA361" s="128" t="str">
        <f t="shared" si="190"/>
        <v/>
      </c>
      <c r="AB361" s="128" t="str">
        <f t="shared" si="191"/>
        <v/>
      </c>
      <c r="AC361" s="128" t="str">
        <f t="shared" si="192"/>
        <v/>
      </c>
      <c r="AD361" s="128" t="str">
        <f t="shared" si="193"/>
        <v/>
      </c>
      <c r="AG361" s="133">
        <v>0.6</v>
      </c>
      <c r="AH361" s="132">
        <v>2</v>
      </c>
      <c r="AI361" s="132">
        <v>1</v>
      </c>
      <c r="AJ361" s="132"/>
      <c r="AK361" s="132"/>
      <c r="AL361" s="132"/>
      <c r="AM361" s="132"/>
      <c r="AN361" s="132"/>
      <c r="AO361" s="132"/>
      <c r="AP361" s="132"/>
      <c r="AQ361" s="132"/>
      <c r="AR361" s="134"/>
    </row>
    <row r="362" spans="9:44" ht="12" customHeight="1">
      <c r="I362" s="150" t="str">
        <f t="shared" si="204"/>
        <v>Commercial Others Geothermal</v>
      </c>
      <c r="J362" s="155" t="s">
        <v>205</v>
      </c>
      <c r="K362" s="152" t="str">
        <f t="shared" si="205"/>
        <v>COM-OTGEOExt</v>
      </c>
      <c r="L362" s="110" t="str">
        <f t="shared" si="201"/>
        <v/>
      </c>
      <c r="P362" s="131" t="str">
        <f t="shared" si="180"/>
        <v/>
      </c>
      <c r="Q362" s="123" t="str">
        <f t="shared" si="179"/>
        <v/>
      </c>
      <c r="R362" s="121" t="str">
        <f t="shared" si="181"/>
        <v/>
      </c>
      <c r="S362" s="128" t="str">
        <f t="shared" si="182"/>
        <v/>
      </c>
      <c r="T362" s="128" t="str">
        <f t="shared" si="183"/>
        <v/>
      </c>
      <c r="U362" s="128" t="str">
        <f t="shared" si="184"/>
        <v/>
      </c>
      <c r="V362" s="128" t="str">
        <f t="shared" si="185"/>
        <v/>
      </c>
      <c r="W362" s="128" t="str">
        <f t="shared" si="186"/>
        <v/>
      </c>
      <c r="X362" s="128" t="str">
        <f t="shared" si="187"/>
        <v/>
      </c>
      <c r="Y362" s="128" t="str">
        <f t="shared" si="188"/>
        <v/>
      </c>
      <c r="Z362" s="128" t="str">
        <f t="shared" si="189"/>
        <v/>
      </c>
      <c r="AA362" s="128" t="str">
        <f t="shared" si="190"/>
        <v/>
      </c>
      <c r="AB362" s="128" t="str">
        <f t="shared" si="191"/>
        <v/>
      </c>
      <c r="AC362" s="128" t="str">
        <f t="shared" si="192"/>
        <v/>
      </c>
      <c r="AD362" s="128" t="str">
        <f t="shared" si="193"/>
        <v/>
      </c>
      <c r="AG362" s="133">
        <v>0.6</v>
      </c>
      <c r="AH362" s="132">
        <v>2</v>
      </c>
      <c r="AI362" s="132">
        <v>1</v>
      </c>
      <c r="AJ362" s="132"/>
      <c r="AK362" s="132"/>
      <c r="AL362" s="132"/>
      <c r="AM362" s="132"/>
      <c r="AN362" s="132"/>
      <c r="AO362" s="132"/>
      <c r="AP362" s="132"/>
      <c r="AQ362" s="132"/>
      <c r="AR362" s="134"/>
    </row>
    <row r="363" spans="9:44" ht="12" customHeight="1">
      <c r="I363" s="150" t="str">
        <f t="shared" si="204"/>
        <v>Commercial Others Solar</v>
      </c>
      <c r="J363" s="155" t="s">
        <v>205</v>
      </c>
      <c r="K363" s="152" t="str">
        <f t="shared" si="205"/>
        <v>COM-OTSOLExt</v>
      </c>
      <c r="L363" s="110" t="str">
        <f t="shared" si="201"/>
        <v/>
      </c>
      <c r="P363" s="131" t="str">
        <f t="shared" si="180"/>
        <v/>
      </c>
      <c r="Q363" s="123" t="str">
        <f t="shared" si="179"/>
        <v/>
      </c>
      <c r="R363" s="121" t="str">
        <f t="shared" si="181"/>
        <v/>
      </c>
      <c r="S363" s="128" t="str">
        <f t="shared" si="182"/>
        <v/>
      </c>
      <c r="T363" s="128" t="str">
        <f t="shared" si="183"/>
        <v/>
      </c>
      <c r="U363" s="128" t="str">
        <f t="shared" si="184"/>
        <v/>
      </c>
      <c r="V363" s="128" t="str">
        <f t="shared" si="185"/>
        <v/>
      </c>
      <c r="W363" s="128" t="str">
        <f t="shared" si="186"/>
        <v/>
      </c>
      <c r="X363" s="128" t="str">
        <f t="shared" si="187"/>
        <v/>
      </c>
      <c r="Y363" s="128" t="str">
        <f t="shared" si="188"/>
        <v/>
      </c>
      <c r="Z363" s="128" t="str">
        <f t="shared" si="189"/>
        <v/>
      </c>
      <c r="AA363" s="128" t="str">
        <f t="shared" si="190"/>
        <v/>
      </c>
      <c r="AB363" s="128" t="str">
        <f t="shared" si="191"/>
        <v/>
      </c>
      <c r="AC363" s="128" t="str">
        <f t="shared" si="192"/>
        <v/>
      </c>
      <c r="AD363" s="128" t="str">
        <f t="shared" si="193"/>
        <v/>
      </c>
      <c r="AG363" s="133">
        <v>0.6</v>
      </c>
      <c r="AH363" s="132">
        <v>2</v>
      </c>
      <c r="AI363" s="132">
        <v>1</v>
      </c>
      <c r="AJ363" s="132"/>
      <c r="AK363" s="132"/>
      <c r="AL363" s="132"/>
      <c r="AM363" s="132"/>
      <c r="AN363" s="132"/>
      <c r="AO363" s="132"/>
      <c r="AP363" s="132"/>
      <c r="AQ363" s="132"/>
      <c r="AR363" s="134"/>
    </row>
    <row r="364" spans="9:44" ht="12" customHeight="1">
      <c r="I364" s="150" t="str">
        <f t="shared" si="204"/>
        <v>Commercial Others Wind</v>
      </c>
      <c r="J364" s="155" t="s">
        <v>205</v>
      </c>
      <c r="K364" s="152" t="str">
        <f t="shared" si="205"/>
        <v>COM-OTWINExt</v>
      </c>
      <c r="L364" s="110" t="str">
        <f t="shared" si="201"/>
        <v/>
      </c>
      <c r="P364" s="131" t="str">
        <f t="shared" si="180"/>
        <v/>
      </c>
      <c r="Q364" s="123" t="str">
        <f t="shared" si="179"/>
        <v/>
      </c>
      <c r="R364" s="121" t="str">
        <f t="shared" si="181"/>
        <v/>
      </c>
      <c r="S364" s="128" t="str">
        <f t="shared" si="182"/>
        <v/>
      </c>
      <c r="T364" s="128" t="str">
        <f t="shared" si="183"/>
        <v/>
      </c>
      <c r="U364" s="128" t="str">
        <f t="shared" si="184"/>
        <v/>
      </c>
      <c r="V364" s="128" t="str">
        <f t="shared" si="185"/>
        <v/>
      </c>
      <c r="W364" s="128" t="str">
        <f t="shared" si="186"/>
        <v/>
      </c>
      <c r="X364" s="128" t="str">
        <f t="shared" si="187"/>
        <v/>
      </c>
      <c r="Y364" s="128" t="str">
        <f t="shared" si="188"/>
        <v/>
      </c>
      <c r="Z364" s="128" t="str">
        <f t="shared" si="189"/>
        <v/>
      </c>
      <c r="AA364" s="128" t="str">
        <f t="shared" si="190"/>
        <v/>
      </c>
      <c r="AB364" s="128" t="str">
        <f t="shared" si="191"/>
        <v/>
      </c>
      <c r="AC364" s="128" t="str">
        <f t="shared" si="192"/>
        <v/>
      </c>
      <c r="AD364" s="128" t="str">
        <f t="shared" si="193"/>
        <v/>
      </c>
      <c r="AG364" s="133">
        <v>0.6</v>
      </c>
      <c r="AH364" s="132">
        <v>2</v>
      </c>
      <c r="AI364" s="132">
        <v>1</v>
      </c>
      <c r="AJ364" s="132"/>
      <c r="AK364" s="132"/>
      <c r="AL364" s="132"/>
      <c r="AM364" s="132"/>
      <c r="AN364" s="132"/>
      <c r="AO364" s="132"/>
      <c r="AP364" s="132"/>
      <c r="AQ364" s="132"/>
      <c r="AR364" s="134"/>
    </row>
    <row r="365" spans="9:44" ht="12" customHeight="1">
      <c r="I365" s="150" t="str">
        <f t="shared" si="204"/>
        <v>Commercial Others Bio Liquids</v>
      </c>
      <c r="J365" s="155" t="s">
        <v>205</v>
      </c>
      <c r="K365" s="152" t="str">
        <f t="shared" si="205"/>
        <v>COM-OTBILExt</v>
      </c>
      <c r="L365" s="110" t="str">
        <f t="shared" si="201"/>
        <v/>
      </c>
      <c r="P365" s="131" t="str">
        <f t="shared" si="180"/>
        <v/>
      </c>
      <c r="Q365" s="123" t="str">
        <f t="shared" si="179"/>
        <v/>
      </c>
      <c r="R365" s="121" t="str">
        <f t="shared" si="181"/>
        <v/>
      </c>
      <c r="S365" s="128" t="str">
        <f t="shared" si="182"/>
        <v/>
      </c>
      <c r="T365" s="128" t="str">
        <f t="shared" si="183"/>
        <v/>
      </c>
      <c r="U365" s="128" t="str">
        <f t="shared" si="184"/>
        <v/>
      </c>
      <c r="V365" s="128" t="str">
        <f t="shared" si="185"/>
        <v/>
      </c>
      <c r="W365" s="128" t="str">
        <f t="shared" si="186"/>
        <v/>
      </c>
      <c r="X365" s="128" t="str">
        <f t="shared" si="187"/>
        <v/>
      </c>
      <c r="Y365" s="128" t="str">
        <f t="shared" si="188"/>
        <v/>
      </c>
      <c r="Z365" s="128" t="str">
        <f t="shared" si="189"/>
        <v/>
      </c>
      <c r="AA365" s="128" t="str">
        <f t="shared" si="190"/>
        <v/>
      </c>
      <c r="AB365" s="128" t="str">
        <f t="shared" si="191"/>
        <v/>
      </c>
      <c r="AC365" s="128" t="str">
        <f t="shared" si="192"/>
        <v/>
      </c>
      <c r="AD365" s="128" t="str">
        <f t="shared" si="193"/>
        <v/>
      </c>
      <c r="AG365" s="133">
        <v>0.6</v>
      </c>
      <c r="AH365" s="132">
        <v>2</v>
      </c>
      <c r="AI365" s="132">
        <v>1</v>
      </c>
      <c r="AJ365" s="132"/>
      <c r="AK365" s="132"/>
      <c r="AL365" s="132"/>
      <c r="AM365" s="132"/>
      <c r="AN365" s="132"/>
      <c r="AO365" s="132"/>
      <c r="AP365" s="132"/>
      <c r="AQ365" s="132"/>
      <c r="AR365" s="134"/>
    </row>
    <row r="366" spans="9:44" ht="12" customHeight="1">
      <c r="I366" s="150" t="str">
        <f t="shared" si="204"/>
        <v>Commercial Others Biogas</v>
      </c>
      <c r="J366" s="155" t="s">
        <v>205</v>
      </c>
      <c r="K366" s="152" t="str">
        <f t="shared" si="205"/>
        <v>COM-OTBIGExt</v>
      </c>
      <c r="L366" s="110" t="str">
        <f t="shared" si="201"/>
        <v/>
      </c>
      <c r="P366" s="131" t="str">
        <f t="shared" si="180"/>
        <v/>
      </c>
      <c r="Q366" s="123" t="str">
        <f t="shared" si="179"/>
        <v/>
      </c>
      <c r="R366" s="121" t="str">
        <f t="shared" si="181"/>
        <v/>
      </c>
      <c r="S366" s="128" t="str">
        <f t="shared" si="182"/>
        <v/>
      </c>
      <c r="T366" s="128" t="str">
        <f t="shared" si="183"/>
        <v/>
      </c>
      <c r="U366" s="128" t="str">
        <f t="shared" si="184"/>
        <v/>
      </c>
      <c r="V366" s="128" t="str">
        <f t="shared" si="185"/>
        <v/>
      </c>
      <c r="W366" s="128" t="str">
        <f t="shared" si="186"/>
        <v/>
      </c>
      <c r="X366" s="128" t="str">
        <f t="shared" si="187"/>
        <v/>
      </c>
      <c r="Y366" s="128" t="str">
        <f t="shared" si="188"/>
        <v/>
      </c>
      <c r="Z366" s="128" t="str">
        <f t="shared" si="189"/>
        <v/>
      </c>
      <c r="AA366" s="128" t="str">
        <f t="shared" si="190"/>
        <v/>
      </c>
      <c r="AB366" s="128" t="str">
        <f t="shared" si="191"/>
        <v/>
      </c>
      <c r="AC366" s="128" t="str">
        <f t="shared" si="192"/>
        <v/>
      </c>
      <c r="AD366" s="128" t="str">
        <f t="shared" si="193"/>
        <v/>
      </c>
      <c r="AG366" s="133">
        <v>0.6</v>
      </c>
      <c r="AH366" s="132">
        <v>2</v>
      </c>
      <c r="AI366" s="132">
        <v>1</v>
      </c>
      <c r="AJ366" s="132"/>
      <c r="AK366" s="132"/>
      <c r="AL366" s="132"/>
      <c r="AM366" s="132"/>
      <c r="AN366" s="132"/>
      <c r="AO366" s="132"/>
      <c r="AP366" s="132"/>
      <c r="AQ366" s="132"/>
      <c r="AR366" s="134"/>
    </row>
    <row r="367" spans="9:44" ht="12" customHeight="1">
      <c r="I367" s="150" t="str">
        <f t="shared" si="204"/>
        <v>Commercial Others Wood</v>
      </c>
      <c r="J367" s="155" t="s">
        <v>205</v>
      </c>
      <c r="K367" s="152" t="str">
        <f t="shared" si="205"/>
        <v>COM-OTWODExt</v>
      </c>
      <c r="L367" s="110" t="str">
        <f t="shared" si="201"/>
        <v/>
      </c>
      <c r="P367" s="131" t="str">
        <f t="shared" si="180"/>
        <v/>
      </c>
      <c r="Q367" s="123" t="str">
        <f t="shared" si="179"/>
        <v/>
      </c>
      <c r="R367" s="121" t="str">
        <f t="shared" si="181"/>
        <v/>
      </c>
      <c r="S367" s="128" t="str">
        <f t="shared" si="182"/>
        <v/>
      </c>
      <c r="T367" s="128" t="str">
        <f t="shared" si="183"/>
        <v/>
      </c>
      <c r="U367" s="128" t="str">
        <f t="shared" si="184"/>
        <v/>
      </c>
      <c r="V367" s="128" t="str">
        <f t="shared" si="185"/>
        <v/>
      </c>
      <c r="W367" s="128" t="str">
        <f t="shared" si="186"/>
        <v/>
      </c>
      <c r="X367" s="128" t="str">
        <f t="shared" si="187"/>
        <v/>
      </c>
      <c r="Y367" s="128" t="str">
        <f t="shared" si="188"/>
        <v/>
      </c>
      <c r="Z367" s="128" t="str">
        <f t="shared" si="189"/>
        <v/>
      </c>
      <c r="AA367" s="128" t="str">
        <f t="shared" si="190"/>
        <v/>
      </c>
      <c r="AB367" s="128" t="str">
        <f t="shared" si="191"/>
        <v/>
      </c>
      <c r="AC367" s="128" t="str">
        <f t="shared" si="192"/>
        <v/>
      </c>
      <c r="AD367" s="128" t="str">
        <f t="shared" si="193"/>
        <v/>
      </c>
      <c r="AG367" s="133">
        <v>0.6</v>
      </c>
      <c r="AH367" s="132">
        <v>2</v>
      </c>
      <c r="AI367" s="132">
        <v>1</v>
      </c>
      <c r="AJ367" s="132"/>
      <c r="AK367" s="132"/>
      <c r="AL367" s="132"/>
      <c r="AM367" s="132"/>
      <c r="AN367" s="132"/>
      <c r="AO367" s="132"/>
      <c r="AP367" s="132"/>
      <c r="AQ367" s="132"/>
      <c r="AR367" s="134"/>
    </row>
    <row r="368" spans="9:44" ht="12" customHeight="1">
      <c r="I368" s="150" t="str">
        <f t="shared" si="204"/>
        <v>Commercial Others Tidal</v>
      </c>
      <c r="J368" s="155" t="s">
        <v>205</v>
      </c>
      <c r="K368" s="152" t="str">
        <f t="shared" si="205"/>
        <v>COM-OTTIDExt</v>
      </c>
      <c r="L368" s="110" t="str">
        <f t="shared" si="201"/>
        <v/>
      </c>
      <c r="P368" s="131" t="str">
        <f t="shared" si="180"/>
        <v/>
      </c>
      <c r="Q368" s="123" t="str">
        <f t="shared" si="179"/>
        <v/>
      </c>
      <c r="R368" s="121" t="str">
        <f t="shared" si="181"/>
        <v/>
      </c>
      <c r="S368" s="128" t="str">
        <f t="shared" si="182"/>
        <v/>
      </c>
      <c r="T368" s="128" t="str">
        <f t="shared" si="183"/>
        <v/>
      </c>
      <c r="U368" s="128" t="str">
        <f t="shared" si="184"/>
        <v/>
      </c>
      <c r="V368" s="128" t="str">
        <f t="shared" si="185"/>
        <v/>
      </c>
      <c r="W368" s="128" t="str">
        <f t="shared" si="186"/>
        <v/>
      </c>
      <c r="X368" s="128" t="str">
        <f t="shared" si="187"/>
        <v/>
      </c>
      <c r="Y368" s="128" t="str">
        <f t="shared" si="188"/>
        <v/>
      </c>
      <c r="Z368" s="128" t="str">
        <f t="shared" si="189"/>
        <v/>
      </c>
      <c r="AA368" s="128" t="str">
        <f t="shared" si="190"/>
        <v/>
      </c>
      <c r="AB368" s="128" t="str">
        <f t="shared" si="191"/>
        <v/>
      </c>
      <c r="AC368" s="128" t="str">
        <f t="shared" si="192"/>
        <v/>
      </c>
      <c r="AD368" s="128" t="str">
        <f t="shared" si="193"/>
        <v/>
      </c>
      <c r="AG368" s="133">
        <v>0.6</v>
      </c>
      <c r="AH368" s="132">
        <v>2</v>
      </c>
      <c r="AI368" s="132">
        <v>1</v>
      </c>
      <c r="AJ368" s="132"/>
      <c r="AK368" s="132"/>
      <c r="AL368" s="132"/>
      <c r="AM368" s="132"/>
      <c r="AN368" s="132"/>
      <c r="AO368" s="132"/>
      <c r="AP368" s="132"/>
      <c r="AQ368" s="132"/>
      <c r="AR368" s="134"/>
    </row>
    <row r="369" spans="2:44" ht="12" customHeight="1" thickBot="1">
      <c r="I369" s="165" t="str">
        <f t="shared" si="204"/>
        <v>Commercial Others Electricity</v>
      </c>
      <c r="J369" s="164" t="s">
        <v>198</v>
      </c>
      <c r="K369" s="153" t="str">
        <f t="shared" si="205"/>
        <v>COM-OTELCExt</v>
      </c>
      <c r="L369" s="110" t="str">
        <f>IF(J369="Yes",K369,"")</f>
        <v>COM-OTELCExt</v>
      </c>
      <c r="P369" s="131" t="str">
        <f t="shared" si="180"/>
        <v>COM-OTELCExt</v>
      </c>
      <c r="Q369" s="123" t="str">
        <f t="shared" si="179"/>
        <v>COM-ELC</v>
      </c>
      <c r="R369" s="121" t="str">
        <f t="shared" si="181"/>
        <v>COM-OT</v>
      </c>
      <c r="S369" s="128">
        <f t="shared" si="182"/>
        <v>0.6</v>
      </c>
      <c r="T369" s="128">
        <f t="shared" si="183"/>
        <v>2</v>
      </c>
      <c r="U369" s="128">
        <f t="shared" si="184"/>
        <v>1</v>
      </c>
      <c r="V369" s="128">
        <f t="shared" si="185"/>
        <v>0</v>
      </c>
      <c r="W369" s="128">
        <f t="shared" si="186"/>
        <v>0</v>
      </c>
      <c r="X369" s="128">
        <f t="shared" si="187"/>
        <v>0</v>
      </c>
      <c r="Y369" s="128">
        <f t="shared" si="188"/>
        <v>0</v>
      </c>
      <c r="Z369" s="128">
        <f t="shared" si="189"/>
        <v>0</v>
      </c>
      <c r="AA369" s="128">
        <f t="shared" si="190"/>
        <v>0</v>
      </c>
      <c r="AB369" s="128">
        <f t="shared" si="191"/>
        <v>0</v>
      </c>
      <c r="AC369" s="128">
        <f t="shared" si="192"/>
        <v>0</v>
      </c>
      <c r="AD369" s="128">
        <f t="shared" si="193"/>
        <v>0</v>
      </c>
      <c r="AG369" s="135">
        <v>0.6</v>
      </c>
      <c r="AH369" s="136">
        <v>2</v>
      </c>
      <c r="AI369" s="136">
        <v>1</v>
      </c>
      <c r="AJ369" s="137"/>
      <c r="AK369" s="137"/>
      <c r="AL369" s="137"/>
      <c r="AM369" s="137"/>
      <c r="AN369" s="137"/>
      <c r="AO369" s="137"/>
      <c r="AP369" s="137"/>
      <c r="AQ369" s="137"/>
      <c r="AR369" s="138"/>
    </row>
    <row r="375" spans="2:44" ht="12" customHeight="1" thickBot="1"/>
    <row r="376" spans="2:44" ht="12" customHeight="1">
      <c r="B376" s="118" t="s">
        <v>62</v>
      </c>
      <c r="C376" s="118" t="s">
        <v>64</v>
      </c>
      <c r="D376" s="118" t="s">
        <v>201</v>
      </c>
      <c r="E376" s="118" t="s">
        <v>194</v>
      </c>
      <c r="F376" s="118" t="s">
        <v>199</v>
      </c>
      <c r="G376" s="118" t="s">
        <v>197</v>
      </c>
      <c r="H376" s="118" t="s">
        <v>200</v>
      </c>
      <c r="I376" s="118" t="s">
        <v>196</v>
      </c>
      <c r="J376" s="118" t="s">
        <v>195</v>
      </c>
      <c r="K376" s="118" t="s">
        <v>203</v>
      </c>
      <c r="L376" s="118" t="s">
        <v>204</v>
      </c>
      <c r="P376" s="129" t="s">
        <v>1</v>
      </c>
      <c r="Q376" s="130" t="s">
        <v>5</v>
      </c>
      <c r="R376" s="130" t="s">
        <v>6</v>
      </c>
      <c r="S376" s="169" t="s">
        <v>56</v>
      </c>
      <c r="T376" s="169" t="s">
        <v>188</v>
      </c>
      <c r="U376" s="169" t="s">
        <v>189</v>
      </c>
      <c r="V376" s="169" t="s">
        <v>190</v>
      </c>
      <c r="W376" s="169" t="s">
        <v>209</v>
      </c>
      <c r="X376" s="169" t="s">
        <v>191</v>
      </c>
      <c r="Y376" s="169" t="s">
        <v>192</v>
      </c>
      <c r="Z376" s="169" t="s">
        <v>210</v>
      </c>
      <c r="AA376" s="169" t="s">
        <v>211</v>
      </c>
      <c r="AB376" s="169" t="s">
        <v>193</v>
      </c>
      <c r="AC376" s="170" t="s">
        <v>362</v>
      </c>
      <c r="AD376" s="170" t="s">
        <v>212</v>
      </c>
      <c r="AG376" s="145" t="s">
        <v>56</v>
      </c>
      <c r="AH376" s="146" t="s">
        <v>188</v>
      </c>
      <c r="AI376" s="146" t="s">
        <v>189</v>
      </c>
      <c r="AJ376" s="146" t="s">
        <v>190</v>
      </c>
      <c r="AK376" s="146" t="s">
        <v>209</v>
      </c>
      <c r="AL376" s="146" t="s">
        <v>191</v>
      </c>
      <c r="AM376" s="146" t="s">
        <v>192</v>
      </c>
      <c r="AN376" s="146" t="s">
        <v>210</v>
      </c>
      <c r="AO376" s="146" t="s">
        <v>211</v>
      </c>
      <c r="AP376" s="146" t="s">
        <v>193</v>
      </c>
      <c r="AQ376" s="146" t="s">
        <v>362</v>
      </c>
      <c r="AR376" s="147" t="s">
        <v>212</v>
      </c>
    </row>
    <row r="377" spans="2:44" ht="12" customHeight="1">
      <c r="B377" s="125" t="s">
        <v>202</v>
      </c>
      <c r="C377" s="117" t="s">
        <v>48</v>
      </c>
      <c r="D377" s="125" t="s">
        <v>221</v>
      </c>
      <c r="E377" s="115" t="s">
        <v>254</v>
      </c>
      <c r="F377" s="119" t="s">
        <v>258</v>
      </c>
      <c r="G377" s="116" t="str">
        <f>C377&amp;" Coal"</f>
        <v>Transport Coal</v>
      </c>
      <c r="H377" s="122" t="s">
        <v>261</v>
      </c>
      <c r="I377" s="151" t="str">
        <f>$C$377&amp;" "&amp;$E$377&amp;" "&amp;RIGHT(G377,LEN(G377)-FIND(" ",G377))</f>
        <v>Transport Land-Road Coal</v>
      </c>
      <c r="J377" s="154" t="s">
        <v>198</v>
      </c>
      <c r="K377" s="151" t="str">
        <f>$D$377&amp;$F$377&amp;RIGHT(H377,3)&amp;$B$253</f>
        <v>TRA-LRCOAExt</v>
      </c>
      <c r="L377" s="110" t="str">
        <f t="shared" ref="L377:L398" si="206">IF(J377="Yes",K377,"")</f>
        <v>TRA-LRCOAExt</v>
      </c>
      <c r="P377" s="131" t="str">
        <f>L377</f>
        <v>TRA-LRCOAExt</v>
      </c>
      <c r="Q377" s="123" t="str">
        <f t="shared" ref="Q377:Q428" si="207">IF(J377="yes",LEFT(P377,3)&amp;"-"&amp;MID(P377,7,3),"")</f>
        <v>TRA-COA</v>
      </c>
      <c r="R377" s="121" t="str">
        <f>LEFT(P377,6)</f>
        <v>TRA-LR</v>
      </c>
      <c r="S377" s="128">
        <f>IF(P377&lt;&gt;"",AG377,"")</f>
        <v>0.6</v>
      </c>
      <c r="T377" s="128">
        <f t="shared" ref="T377:AD377" si="208">IF(Q377&lt;&gt;"",AH377,"")</f>
        <v>2</v>
      </c>
      <c r="U377" s="128">
        <f t="shared" si="208"/>
        <v>1</v>
      </c>
      <c r="V377" s="128">
        <f t="shared" si="208"/>
        <v>0</v>
      </c>
      <c r="W377" s="128">
        <f t="shared" si="208"/>
        <v>0</v>
      </c>
      <c r="X377" s="128">
        <f t="shared" si="208"/>
        <v>0</v>
      </c>
      <c r="Y377" s="128">
        <f t="shared" si="208"/>
        <v>0</v>
      </c>
      <c r="Z377" s="128">
        <f t="shared" si="208"/>
        <v>0</v>
      </c>
      <c r="AA377" s="128">
        <f t="shared" si="208"/>
        <v>0</v>
      </c>
      <c r="AB377" s="128">
        <f t="shared" si="208"/>
        <v>0</v>
      </c>
      <c r="AC377" s="128">
        <f t="shared" si="208"/>
        <v>0</v>
      </c>
      <c r="AD377" s="128">
        <f t="shared" si="208"/>
        <v>0</v>
      </c>
      <c r="AG377" s="133">
        <v>0.6</v>
      </c>
      <c r="AH377" s="132">
        <v>2</v>
      </c>
      <c r="AI377" s="132">
        <v>1</v>
      </c>
      <c r="AJ377" s="132"/>
      <c r="AK377" s="132"/>
      <c r="AL377" s="132"/>
      <c r="AM377" s="132"/>
      <c r="AN377" s="132"/>
      <c r="AO377" s="132"/>
      <c r="AP377" s="132"/>
      <c r="AQ377" s="132"/>
      <c r="AR377" s="134"/>
    </row>
    <row r="378" spans="2:44" ht="12" customHeight="1">
      <c r="B378" s="125"/>
      <c r="C378" s="117"/>
      <c r="D378" s="125"/>
      <c r="E378" s="115" t="s">
        <v>255</v>
      </c>
      <c r="F378" s="119" t="s">
        <v>259</v>
      </c>
      <c r="G378" s="116" t="str">
        <f>C377&amp;" Lignite"</f>
        <v>Transport Lignite</v>
      </c>
      <c r="H378" s="122" t="s">
        <v>262</v>
      </c>
      <c r="I378" s="152" t="str">
        <f t="shared" ref="I378:I389" si="209">$C$377&amp;" "&amp;$E$377&amp;" "&amp;RIGHT(G378,LEN(G378)-FIND(" ",G378))</f>
        <v>Transport Land-Road Lignite</v>
      </c>
      <c r="J378" s="155" t="s">
        <v>198</v>
      </c>
      <c r="K378" s="152" t="str">
        <f t="shared" ref="K378:K389" si="210">$D$377&amp;$F$377&amp;RIGHT(H378,3)&amp;$B$253</f>
        <v>TRA-LRCOLExt</v>
      </c>
      <c r="L378" s="110" t="str">
        <f t="shared" si="206"/>
        <v>TRA-LRCOLExt</v>
      </c>
      <c r="P378" s="131" t="str">
        <f t="shared" ref="P378:P428" si="211">L378</f>
        <v>TRA-LRCOLExt</v>
      </c>
      <c r="Q378" s="123" t="str">
        <f t="shared" si="207"/>
        <v>TRA-COL</v>
      </c>
      <c r="R378" s="121" t="str">
        <f t="shared" ref="R378:R428" si="212">LEFT(P378,6)</f>
        <v>TRA-LR</v>
      </c>
      <c r="S378" s="128">
        <f t="shared" ref="S378:S428" si="213">IF(P378&lt;&gt;"",AG378,"")</f>
        <v>0.6</v>
      </c>
      <c r="T378" s="128">
        <f t="shared" ref="T378:T428" si="214">IF(Q378&lt;&gt;"",AH378,"")</f>
        <v>2</v>
      </c>
      <c r="U378" s="128">
        <f t="shared" ref="U378:U428" si="215">IF(R378&lt;&gt;"",AI378,"")</f>
        <v>1</v>
      </c>
      <c r="V378" s="128">
        <f t="shared" ref="V378:V428" si="216">IF(S378&lt;&gt;"",AJ378,"")</f>
        <v>0</v>
      </c>
      <c r="W378" s="128">
        <f t="shared" ref="W378:W428" si="217">IF(T378&lt;&gt;"",AK378,"")</f>
        <v>0</v>
      </c>
      <c r="X378" s="128">
        <f t="shared" ref="X378:X428" si="218">IF(U378&lt;&gt;"",AL378,"")</f>
        <v>0</v>
      </c>
      <c r="Y378" s="128">
        <f t="shared" ref="Y378:Y428" si="219">IF(V378&lt;&gt;"",AM378,"")</f>
        <v>0</v>
      </c>
      <c r="Z378" s="128">
        <f t="shared" ref="Z378:Z428" si="220">IF(W378&lt;&gt;"",AN378,"")</f>
        <v>0</v>
      </c>
      <c r="AA378" s="128">
        <f t="shared" ref="AA378:AA428" si="221">IF(X378&lt;&gt;"",AO378,"")</f>
        <v>0</v>
      </c>
      <c r="AB378" s="128">
        <f t="shared" ref="AB378:AB428" si="222">IF(Y378&lt;&gt;"",AP378,"")</f>
        <v>0</v>
      </c>
      <c r="AC378" s="128">
        <f t="shared" ref="AC378:AC428" si="223">IF(Z378&lt;&gt;"",AQ378,"")</f>
        <v>0</v>
      </c>
      <c r="AD378" s="128">
        <f t="shared" ref="AD378:AD428" si="224">IF(AA378&lt;&gt;"",AR378,"")</f>
        <v>0</v>
      </c>
      <c r="AG378" s="133">
        <v>0.6</v>
      </c>
      <c r="AH378" s="132">
        <v>2</v>
      </c>
      <c r="AI378" s="132">
        <v>1</v>
      </c>
      <c r="AJ378" s="132"/>
      <c r="AK378" s="132"/>
      <c r="AL378" s="132"/>
      <c r="AM378" s="132"/>
      <c r="AN378" s="132"/>
      <c r="AO378" s="132"/>
      <c r="AP378" s="132"/>
      <c r="AQ378" s="132"/>
      <c r="AR378" s="134"/>
    </row>
    <row r="379" spans="2:44" ht="12" customHeight="1">
      <c r="B379" s="125"/>
      <c r="C379" s="117"/>
      <c r="D379" s="125"/>
      <c r="E379" s="115" t="s">
        <v>256</v>
      </c>
      <c r="F379" s="119" t="s">
        <v>260</v>
      </c>
      <c r="G379" s="116" t="str">
        <f>C377&amp;" Crude oil"</f>
        <v>Transport Crude oil</v>
      </c>
      <c r="H379" s="122" t="s">
        <v>263</v>
      </c>
      <c r="I379" s="152" t="str">
        <f t="shared" si="209"/>
        <v>Transport Land-Road Crude oil</v>
      </c>
      <c r="J379" s="155" t="s">
        <v>198</v>
      </c>
      <c r="K379" s="152" t="str">
        <f t="shared" si="210"/>
        <v>TRA-LROILExt</v>
      </c>
      <c r="L379" s="110" t="str">
        <f t="shared" si="206"/>
        <v>TRA-LROILExt</v>
      </c>
      <c r="P379" s="131" t="str">
        <f t="shared" si="211"/>
        <v>TRA-LROILExt</v>
      </c>
      <c r="Q379" s="123" t="str">
        <f t="shared" si="207"/>
        <v>TRA-OIL</v>
      </c>
      <c r="R379" s="121" t="str">
        <f t="shared" si="212"/>
        <v>TRA-LR</v>
      </c>
      <c r="S379" s="128">
        <f t="shared" si="213"/>
        <v>0.6</v>
      </c>
      <c r="T379" s="128">
        <f t="shared" si="214"/>
        <v>2</v>
      </c>
      <c r="U379" s="128">
        <f t="shared" si="215"/>
        <v>1</v>
      </c>
      <c r="V379" s="128">
        <f t="shared" si="216"/>
        <v>0</v>
      </c>
      <c r="W379" s="128">
        <f t="shared" si="217"/>
        <v>0</v>
      </c>
      <c r="X379" s="128">
        <f t="shared" si="218"/>
        <v>0</v>
      </c>
      <c r="Y379" s="128">
        <f t="shared" si="219"/>
        <v>0</v>
      </c>
      <c r="Z379" s="128">
        <f t="shared" si="220"/>
        <v>0</v>
      </c>
      <c r="AA379" s="128">
        <f t="shared" si="221"/>
        <v>0</v>
      </c>
      <c r="AB379" s="128">
        <f t="shared" si="222"/>
        <v>0</v>
      </c>
      <c r="AC379" s="128">
        <f t="shared" si="223"/>
        <v>0</v>
      </c>
      <c r="AD379" s="128">
        <f t="shared" si="224"/>
        <v>0</v>
      </c>
      <c r="AG379" s="133">
        <v>0.6</v>
      </c>
      <c r="AH379" s="132">
        <v>2</v>
      </c>
      <c r="AI379" s="132">
        <v>1</v>
      </c>
      <c r="AJ379" s="132"/>
      <c r="AK379" s="132"/>
      <c r="AL379" s="132"/>
      <c r="AM379" s="132"/>
      <c r="AN379" s="132"/>
      <c r="AO379" s="132"/>
      <c r="AP379" s="132"/>
      <c r="AQ379" s="132"/>
      <c r="AR379" s="134"/>
    </row>
    <row r="380" spans="2:44" ht="12" customHeight="1">
      <c r="B380" s="125"/>
      <c r="C380" s="117"/>
      <c r="D380" s="125"/>
      <c r="E380" s="115" t="s">
        <v>257</v>
      </c>
      <c r="F380" s="119" t="s">
        <v>171</v>
      </c>
      <c r="G380" s="116" t="str">
        <f>C377&amp;" Natural Gas"</f>
        <v>Transport Natural Gas</v>
      </c>
      <c r="H380" s="122" t="s">
        <v>264</v>
      </c>
      <c r="I380" s="152" t="str">
        <f t="shared" si="209"/>
        <v>Transport Land-Road Natural Gas</v>
      </c>
      <c r="J380" s="155" t="s">
        <v>198</v>
      </c>
      <c r="K380" s="152" t="str">
        <f t="shared" si="210"/>
        <v>TRA-LRNGAExt</v>
      </c>
      <c r="L380" s="110" t="str">
        <f t="shared" si="206"/>
        <v>TRA-LRNGAExt</v>
      </c>
      <c r="P380" s="131" t="str">
        <f t="shared" si="211"/>
        <v>TRA-LRNGAExt</v>
      </c>
      <c r="Q380" s="123" t="str">
        <f t="shared" si="207"/>
        <v>TRA-NGA</v>
      </c>
      <c r="R380" s="121" t="str">
        <f t="shared" si="212"/>
        <v>TRA-LR</v>
      </c>
      <c r="S380" s="128">
        <f t="shared" si="213"/>
        <v>0.6</v>
      </c>
      <c r="T380" s="128">
        <f t="shared" si="214"/>
        <v>2</v>
      </c>
      <c r="U380" s="128">
        <f t="shared" si="215"/>
        <v>1</v>
      </c>
      <c r="V380" s="128">
        <f t="shared" si="216"/>
        <v>0</v>
      </c>
      <c r="W380" s="128">
        <f t="shared" si="217"/>
        <v>0</v>
      </c>
      <c r="X380" s="128">
        <f t="shared" si="218"/>
        <v>0</v>
      </c>
      <c r="Y380" s="128">
        <f t="shared" si="219"/>
        <v>0</v>
      </c>
      <c r="Z380" s="128">
        <f t="shared" si="220"/>
        <v>0</v>
      </c>
      <c r="AA380" s="128">
        <f t="shared" si="221"/>
        <v>0</v>
      </c>
      <c r="AB380" s="128">
        <f t="shared" si="222"/>
        <v>0</v>
      </c>
      <c r="AC380" s="128">
        <f t="shared" si="223"/>
        <v>0</v>
      </c>
      <c r="AD380" s="128">
        <f t="shared" si="224"/>
        <v>0</v>
      </c>
      <c r="AG380" s="133">
        <v>0.6</v>
      </c>
      <c r="AH380" s="132">
        <v>2</v>
      </c>
      <c r="AI380" s="132">
        <v>1</v>
      </c>
      <c r="AJ380" s="132"/>
      <c r="AK380" s="132"/>
      <c r="AL380" s="132"/>
      <c r="AM380" s="132"/>
      <c r="AN380" s="132"/>
      <c r="AO380" s="132"/>
      <c r="AP380" s="132"/>
      <c r="AQ380" s="132"/>
      <c r="AR380" s="134"/>
    </row>
    <row r="381" spans="2:44" ht="12" customHeight="1">
      <c r="B381" s="125"/>
      <c r="C381" s="117"/>
      <c r="D381" s="125"/>
      <c r="E381" s="115"/>
      <c r="F381" s="119"/>
      <c r="G381" s="116" t="str">
        <f>C377&amp;" Hydro"</f>
        <v>Transport Hydro</v>
      </c>
      <c r="H381" s="122" t="s">
        <v>265</v>
      </c>
      <c r="I381" s="152" t="str">
        <f t="shared" si="209"/>
        <v>Transport Land-Road Hydro</v>
      </c>
      <c r="J381" s="155" t="s">
        <v>205</v>
      </c>
      <c r="K381" s="152" t="str">
        <f t="shared" si="210"/>
        <v>TRA-LRHYDExt</v>
      </c>
      <c r="L381" s="110" t="str">
        <f t="shared" si="206"/>
        <v/>
      </c>
      <c r="P381" s="131" t="str">
        <f t="shared" si="211"/>
        <v/>
      </c>
      <c r="Q381" s="123" t="str">
        <f t="shared" si="207"/>
        <v/>
      </c>
      <c r="R381" s="121" t="str">
        <f t="shared" si="212"/>
        <v/>
      </c>
      <c r="S381" s="128" t="str">
        <f t="shared" si="213"/>
        <v/>
      </c>
      <c r="T381" s="128" t="str">
        <f t="shared" si="214"/>
        <v/>
      </c>
      <c r="U381" s="128" t="str">
        <f t="shared" si="215"/>
        <v/>
      </c>
      <c r="V381" s="128" t="str">
        <f t="shared" si="216"/>
        <v/>
      </c>
      <c r="W381" s="128" t="str">
        <f t="shared" si="217"/>
        <v/>
      </c>
      <c r="X381" s="128" t="str">
        <f t="shared" si="218"/>
        <v/>
      </c>
      <c r="Y381" s="128" t="str">
        <f t="shared" si="219"/>
        <v/>
      </c>
      <c r="Z381" s="128" t="str">
        <f t="shared" si="220"/>
        <v/>
      </c>
      <c r="AA381" s="128" t="str">
        <f t="shared" si="221"/>
        <v/>
      </c>
      <c r="AB381" s="128" t="str">
        <f t="shared" si="222"/>
        <v/>
      </c>
      <c r="AC381" s="128" t="str">
        <f t="shared" si="223"/>
        <v/>
      </c>
      <c r="AD381" s="128" t="str">
        <f t="shared" si="224"/>
        <v/>
      </c>
      <c r="AG381" s="133">
        <v>0.6</v>
      </c>
      <c r="AH381" s="132">
        <v>2</v>
      </c>
      <c r="AI381" s="132">
        <v>1</v>
      </c>
      <c r="AJ381" s="132"/>
      <c r="AK381" s="132"/>
      <c r="AL381" s="132"/>
      <c r="AM381" s="132"/>
      <c r="AN381" s="132"/>
      <c r="AO381" s="132"/>
      <c r="AP381" s="132"/>
      <c r="AQ381" s="132"/>
      <c r="AR381" s="134"/>
    </row>
    <row r="382" spans="2:44" ht="12" customHeight="1">
      <c r="B382" s="125"/>
      <c r="C382" s="117"/>
      <c r="D382" s="125"/>
      <c r="E382" s="115"/>
      <c r="F382" s="119"/>
      <c r="G382" s="116" t="str">
        <f>C377&amp;" Geothermal"</f>
        <v>Transport Geothermal</v>
      </c>
      <c r="H382" s="122" t="s">
        <v>266</v>
      </c>
      <c r="I382" s="152" t="str">
        <f t="shared" si="209"/>
        <v>Transport Land-Road Geothermal</v>
      </c>
      <c r="J382" s="155" t="s">
        <v>205</v>
      </c>
      <c r="K382" s="152" t="str">
        <f t="shared" si="210"/>
        <v>TRA-LRGEOExt</v>
      </c>
      <c r="L382" s="110" t="str">
        <f t="shared" si="206"/>
        <v/>
      </c>
      <c r="P382" s="131" t="str">
        <f t="shared" si="211"/>
        <v/>
      </c>
      <c r="Q382" s="123" t="str">
        <f t="shared" si="207"/>
        <v/>
      </c>
      <c r="R382" s="121" t="str">
        <f t="shared" si="212"/>
        <v/>
      </c>
      <c r="S382" s="128" t="str">
        <f t="shared" si="213"/>
        <v/>
      </c>
      <c r="T382" s="128" t="str">
        <f t="shared" si="214"/>
        <v/>
      </c>
      <c r="U382" s="128" t="str">
        <f t="shared" si="215"/>
        <v/>
      </c>
      <c r="V382" s="128" t="str">
        <f t="shared" si="216"/>
        <v/>
      </c>
      <c r="W382" s="128" t="str">
        <f t="shared" si="217"/>
        <v/>
      </c>
      <c r="X382" s="128" t="str">
        <f t="shared" si="218"/>
        <v/>
      </c>
      <c r="Y382" s="128" t="str">
        <f t="shared" si="219"/>
        <v/>
      </c>
      <c r="Z382" s="128" t="str">
        <f t="shared" si="220"/>
        <v/>
      </c>
      <c r="AA382" s="128" t="str">
        <f t="shared" si="221"/>
        <v/>
      </c>
      <c r="AB382" s="128" t="str">
        <f t="shared" si="222"/>
        <v/>
      </c>
      <c r="AC382" s="128" t="str">
        <f t="shared" si="223"/>
        <v/>
      </c>
      <c r="AD382" s="128" t="str">
        <f t="shared" si="224"/>
        <v/>
      </c>
      <c r="AG382" s="133">
        <v>0.6</v>
      </c>
      <c r="AH382" s="132">
        <v>2</v>
      </c>
      <c r="AI382" s="132">
        <v>1</v>
      </c>
      <c r="AJ382" s="132"/>
      <c r="AK382" s="132"/>
      <c r="AL382" s="132"/>
      <c r="AM382" s="132"/>
      <c r="AN382" s="132"/>
      <c r="AO382" s="132"/>
      <c r="AP382" s="132"/>
      <c r="AQ382" s="132"/>
      <c r="AR382" s="134"/>
    </row>
    <row r="383" spans="2:44" ht="12" customHeight="1">
      <c r="B383" s="125"/>
      <c r="C383" s="117"/>
      <c r="D383" s="125"/>
      <c r="E383" s="115"/>
      <c r="F383" s="119"/>
      <c r="G383" s="116" t="str">
        <f>C377&amp;" Solar"</f>
        <v>Transport Solar</v>
      </c>
      <c r="H383" s="125" t="s">
        <v>267</v>
      </c>
      <c r="I383" s="152" t="str">
        <f t="shared" si="209"/>
        <v>Transport Land-Road Solar</v>
      </c>
      <c r="J383" s="155" t="s">
        <v>205</v>
      </c>
      <c r="K383" s="152" t="str">
        <f t="shared" si="210"/>
        <v>TRA-LRSOLExt</v>
      </c>
      <c r="L383" s="110" t="str">
        <f t="shared" si="206"/>
        <v/>
      </c>
      <c r="P383" s="131" t="str">
        <f t="shared" si="211"/>
        <v/>
      </c>
      <c r="Q383" s="123" t="str">
        <f t="shared" si="207"/>
        <v/>
      </c>
      <c r="R383" s="121" t="str">
        <f t="shared" si="212"/>
        <v/>
      </c>
      <c r="S383" s="128" t="str">
        <f t="shared" si="213"/>
        <v/>
      </c>
      <c r="T383" s="128" t="str">
        <f t="shared" si="214"/>
        <v/>
      </c>
      <c r="U383" s="128" t="str">
        <f t="shared" si="215"/>
        <v/>
      </c>
      <c r="V383" s="128" t="str">
        <f t="shared" si="216"/>
        <v/>
      </c>
      <c r="W383" s="128" t="str">
        <f t="shared" si="217"/>
        <v/>
      </c>
      <c r="X383" s="128" t="str">
        <f t="shared" si="218"/>
        <v/>
      </c>
      <c r="Y383" s="128" t="str">
        <f t="shared" si="219"/>
        <v/>
      </c>
      <c r="Z383" s="128" t="str">
        <f t="shared" si="220"/>
        <v/>
      </c>
      <c r="AA383" s="128" t="str">
        <f t="shared" si="221"/>
        <v/>
      </c>
      <c r="AB383" s="128" t="str">
        <f t="shared" si="222"/>
        <v/>
      </c>
      <c r="AC383" s="128" t="str">
        <f t="shared" si="223"/>
        <v/>
      </c>
      <c r="AD383" s="128" t="str">
        <f t="shared" si="224"/>
        <v/>
      </c>
      <c r="AG383" s="133">
        <v>0.6</v>
      </c>
      <c r="AH383" s="132">
        <v>2</v>
      </c>
      <c r="AI383" s="132">
        <v>1</v>
      </c>
      <c r="AJ383" s="132"/>
      <c r="AK383" s="132"/>
      <c r="AL383" s="132"/>
      <c r="AM383" s="132"/>
      <c r="AN383" s="132"/>
      <c r="AO383" s="132"/>
      <c r="AP383" s="132"/>
      <c r="AQ383" s="132"/>
      <c r="AR383" s="134"/>
    </row>
    <row r="384" spans="2:44" ht="12" customHeight="1">
      <c r="B384" s="125"/>
      <c r="C384" s="117"/>
      <c r="D384" s="125"/>
      <c r="E384" s="115"/>
      <c r="F384" s="119"/>
      <c r="G384" s="116" t="str">
        <f>C377&amp;" Wind"</f>
        <v>Transport Wind</v>
      </c>
      <c r="H384" s="125" t="s">
        <v>268</v>
      </c>
      <c r="I384" s="152" t="str">
        <f t="shared" si="209"/>
        <v>Transport Land-Road Wind</v>
      </c>
      <c r="J384" s="155" t="s">
        <v>205</v>
      </c>
      <c r="K384" s="152" t="str">
        <f t="shared" si="210"/>
        <v>TRA-LRWINExt</v>
      </c>
      <c r="L384" s="110" t="str">
        <f t="shared" si="206"/>
        <v/>
      </c>
      <c r="P384" s="131" t="str">
        <f t="shared" si="211"/>
        <v/>
      </c>
      <c r="Q384" s="123" t="str">
        <f t="shared" si="207"/>
        <v/>
      </c>
      <c r="R384" s="121" t="str">
        <f t="shared" si="212"/>
        <v/>
      </c>
      <c r="S384" s="128" t="str">
        <f t="shared" si="213"/>
        <v/>
      </c>
      <c r="T384" s="128" t="str">
        <f t="shared" si="214"/>
        <v/>
      </c>
      <c r="U384" s="128" t="str">
        <f t="shared" si="215"/>
        <v/>
      </c>
      <c r="V384" s="128" t="str">
        <f t="shared" si="216"/>
        <v/>
      </c>
      <c r="W384" s="128" t="str">
        <f t="shared" si="217"/>
        <v/>
      </c>
      <c r="X384" s="128" t="str">
        <f t="shared" si="218"/>
        <v/>
      </c>
      <c r="Y384" s="128" t="str">
        <f t="shared" si="219"/>
        <v/>
      </c>
      <c r="Z384" s="128" t="str">
        <f t="shared" si="220"/>
        <v/>
      </c>
      <c r="AA384" s="128" t="str">
        <f t="shared" si="221"/>
        <v/>
      </c>
      <c r="AB384" s="128" t="str">
        <f t="shared" si="222"/>
        <v/>
      </c>
      <c r="AC384" s="128" t="str">
        <f t="shared" si="223"/>
        <v/>
      </c>
      <c r="AD384" s="128" t="str">
        <f t="shared" si="224"/>
        <v/>
      </c>
      <c r="AG384" s="133">
        <v>0.6</v>
      </c>
      <c r="AH384" s="132">
        <v>2</v>
      </c>
      <c r="AI384" s="132">
        <v>1</v>
      </c>
      <c r="AJ384" s="132"/>
      <c r="AK384" s="132"/>
      <c r="AL384" s="132"/>
      <c r="AM384" s="132"/>
      <c r="AN384" s="132"/>
      <c r="AO384" s="132"/>
      <c r="AP384" s="132"/>
      <c r="AQ384" s="132"/>
      <c r="AR384" s="134"/>
    </row>
    <row r="385" spans="2:44" ht="12" customHeight="1">
      <c r="B385" s="125"/>
      <c r="C385" s="117"/>
      <c r="D385" s="125"/>
      <c r="E385" s="115"/>
      <c r="F385" s="119"/>
      <c r="G385" s="116" t="str">
        <f>C377&amp;" Bio Liquids"</f>
        <v>Transport Bio Liquids</v>
      </c>
      <c r="H385" s="125" t="s">
        <v>269</v>
      </c>
      <c r="I385" s="152" t="str">
        <f t="shared" si="209"/>
        <v>Transport Land-Road Bio Liquids</v>
      </c>
      <c r="J385" s="155" t="s">
        <v>205</v>
      </c>
      <c r="K385" s="152" t="str">
        <f t="shared" si="210"/>
        <v>TRA-LRBILExt</v>
      </c>
      <c r="L385" s="110" t="str">
        <f t="shared" si="206"/>
        <v/>
      </c>
      <c r="P385" s="131" t="str">
        <f t="shared" si="211"/>
        <v/>
      </c>
      <c r="Q385" s="123" t="str">
        <f t="shared" si="207"/>
        <v/>
      </c>
      <c r="R385" s="121" t="str">
        <f t="shared" si="212"/>
        <v/>
      </c>
      <c r="S385" s="128" t="str">
        <f t="shared" si="213"/>
        <v/>
      </c>
      <c r="T385" s="128" t="str">
        <f t="shared" si="214"/>
        <v/>
      </c>
      <c r="U385" s="128" t="str">
        <f t="shared" si="215"/>
        <v/>
      </c>
      <c r="V385" s="128" t="str">
        <f t="shared" si="216"/>
        <v/>
      </c>
      <c r="W385" s="128" t="str">
        <f t="shared" si="217"/>
        <v/>
      </c>
      <c r="X385" s="128" t="str">
        <f t="shared" si="218"/>
        <v/>
      </c>
      <c r="Y385" s="128" t="str">
        <f t="shared" si="219"/>
        <v/>
      </c>
      <c r="Z385" s="128" t="str">
        <f t="shared" si="220"/>
        <v/>
      </c>
      <c r="AA385" s="128" t="str">
        <f t="shared" si="221"/>
        <v/>
      </c>
      <c r="AB385" s="128" t="str">
        <f t="shared" si="222"/>
        <v/>
      </c>
      <c r="AC385" s="128" t="str">
        <f t="shared" si="223"/>
        <v/>
      </c>
      <c r="AD385" s="128" t="str">
        <f t="shared" si="224"/>
        <v/>
      </c>
      <c r="AG385" s="133">
        <v>0.6</v>
      </c>
      <c r="AH385" s="132">
        <v>2</v>
      </c>
      <c r="AI385" s="132">
        <v>1</v>
      </c>
      <c r="AJ385" s="132"/>
      <c r="AK385" s="132"/>
      <c r="AL385" s="132"/>
      <c r="AM385" s="132"/>
      <c r="AN385" s="132"/>
      <c r="AO385" s="132"/>
      <c r="AP385" s="132"/>
      <c r="AQ385" s="132"/>
      <c r="AR385" s="134"/>
    </row>
    <row r="386" spans="2:44" ht="12" customHeight="1">
      <c r="B386" s="125"/>
      <c r="C386" s="117"/>
      <c r="D386" s="125"/>
      <c r="E386" s="117"/>
      <c r="F386" s="125"/>
      <c r="G386" s="116" t="str">
        <f>C377&amp;" Biogas"</f>
        <v>Transport Biogas</v>
      </c>
      <c r="H386" s="125" t="s">
        <v>270</v>
      </c>
      <c r="I386" s="152" t="str">
        <f t="shared" si="209"/>
        <v>Transport Land-Road Biogas</v>
      </c>
      <c r="J386" s="155" t="s">
        <v>198</v>
      </c>
      <c r="K386" s="152" t="str">
        <f t="shared" si="210"/>
        <v>TRA-LRBIGExt</v>
      </c>
      <c r="L386" s="110" t="str">
        <f t="shared" si="206"/>
        <v>TRA-LRBIGExt</v>
      </c>
      <c r="P386" s="131" t="str">
        <f t="shared" si="211"/>
        <v>TRA-LRBIGExt</v>
      </c>
      <c r="Q386" s="123" t="str">
        <f t="shared" si="207"/>
        <v>TRA-BIG</v>
      </c>
      <c r="R386" s="121" t="str">
        <f t="shared" si="212"/>
        <v>TRA-LR</v>
      </c>
      <c r="S386" s="128">
        <f t="shared" si="213"/>
        <v>0.6</v>
      </c>
      <c r="T386" s="128">
        <f t="shared" si="214"/>
        <v>2</v>
      </c>
      <c r="U386" s="128">
        <f t="shared" si="215"/>
        <v>1</v>
      </c>
      <c r="V386" s="128">
        <f t="shared" si="216"/>
        <v>0</v>
      </c>
      <c r="W386" s="128">
        <f t="shared" si="217"/>
        <v>0</v>
      </c>
      <c r="X386" s="128">
        <f t="shared" si="218"/>
        <v>0</v>
      </c>
      <c r="Y386" s="128">
        <f t="shared" si="219"/>
        <v>0</v>
      </c>
      <c r="Z386" s="128">
        <f t="shared" si="220"/>
        <v>0</v>
      </c>
      <c r="AA386" s="128">
        <f t="shared" si="221"/>
        <v>0</v>
      </c>
      <c r="AB386" s="128">
        <f t="shared" si="222"/>
        <v>0</v>
      </c>
      <c r="AC386" s="128">
        <f t="shared" si="223"/>
        <v>0</v>
      </c>
      <c r="AD386" s="128">
        <f t="shared" si="224"/>
        <v>0</v>
      </c>
      <c r="AG386" s="133">
        <v>0.6</v>
      </c>
      <c r="AH386" s="132">
        <v>2</v>
      </c>
      <c r="AI386" s="132">
        <v>1</v>
      </c>
      <c r="AJ386" s="132"/>
      <c r="AK386" s="132"/>
      <c r="AL386" s="132"/>
      <c r="AM386" s="132"/>
      <c r="AN386" s="132"/>
      <c r="AO386" s="132"/>
      <c r="AP386" s="132"/>
      <c r="AQ386" s="132"/>
      <c r="AR386" s="134"/>
    </row>
    <row r="387" spans="2:44" ht="12" customHeight="1">
      <c r="B387" s="125"/>
      <c r="C387" s="117"/>
      <c r="D387" s="125"/>
      <c r="E387" s="117"/>
      <c r="F387" s="125"/>
      <c r="G387" s="116" t="str">
        <f>C377&amp;" Wood"</f>
        <v>Transport Wood</v>
      </c>
      <c r="H387" s="125" t="s">
        <v>271</v>
      </c>
      <c r="I387" s="152" t="str">
        <f t="shared" si="209"/>
        <v>Transport Land-Road Wood</v>
      </c>
      <c r="J387" s="155" t="s">
        <v>205</v>
      </c>
      <c r="K387" s="152" t="str">
        <f t="shared" si="210"/>
        <v>TRA-LRWODExt</v>
      </c>
      <c r="L387" s="110" t="str">
        <f t="shared" si="206"/>
        <v/>
      </c>
      <c r="P387" s="131" t="str">
        <f t="shared" si="211"/>
        <v/>
      </c>
      <c r="Q387" s="123" t="str">
        <f t="shared" si="207"/>
        <v/>
      </c>
      <c r="R387" s="121" t="str">
        <f t="shared" si="212"/>
        <v/>
      </c>
      <c r="S387" s="128" t="str">
        <f t="shared" si="213"/>
        <v/>
      </c>
      <c r="T387" s="128" t="str">
        <f t="shared" si="214"/>
        <v/>
      </c>
      <c r="U387" s="128" t="str">
        <f t="shared" si="215"/>
        <v/>
      </c>
      <c r="V387" s="128" t="str">
        <f t="shared" si="216"/>
        <v/>
      </c>
      <c r="W387" s="128" t="str">
        <f t="shared" si="217"/>
        <v/>
      </c>
      <c r="X387" s="128" t="str">
        <f t="shared" si="218"/>
        <v/>
      </c>
      <c r="Y387" s="128" t="str">
        <f t="shared" si="219"/>
        <v/>
      </c>
      <c r="Z387" s="128" t="str">
        <f t="shared" si="220"/>
        <v/>
      </c>
      <c r="AA387" s="128" t="str">
        <f t="shared" si="221"/>
        <v/>
      </c>
      <c r="AB387" s="128" t="str">
        <f t="shared" si="222"/>
        <v/>
      </c>
      <c r="AC387" s="128" t="str">
        <f t="shared" si="223"/>
        <v/>
      </c>
      <c r="AD387" s="128" t="str">
        <f t="shared" si="224"/>
        <v/>
      </c>
      <c r="AG387" s="133">
        <v>0.6</v>
      </c>
      <c r="AH387" s="132">
        <v>2</v>
      </c>
      <c r="AI387" s="132">
        <v>1</v>
      </c>
      <c r="AJ387" s="132"/>
      <c r="AK387" s="132"/>
      <c r="AL387" s="132"/>
      <c r="AM387" s="132"/>
      <c r="AN387" s="132"/>
      <c r="AO387" s="132"/>
      <c r="AP387" s="132"/>
      <c r="AQ387" s="132"/>
      <c r="AR387" s="134"/>
    </row>
    <row r="388" spans="2:44" ht="12" customHeight="1">
      <c r="B388" s="125"/>
      <c r="C388" s="117"/>
      <c r="D388" s="125"/>
      <c r="E388" s="117"/>
      <c r="F388" s="125"/>
      <c r="G388" s="116" t="str">
        <f>C377&amp;" Tidal"</f>
        <v>Transport Tidal</v>
      </c>
      <c r="H388" s="125" t="s">
        <v>272</v>
      </c>
      <c r="I388" s="152" t="str">
        <f t="shared" si="209"/>
        <v>Transport Land-Road Tidal</v>
      </c>
      <c r="J388" s="155" t="s">
        <v>205</v>
      </c>
      <c r="K388" s="152" t="str">
        <f t="shared" si="210"/>
        <v>TRA-LRTIDExt</v>
      </c>
      <c r="L388" s="110" t="str">
        <f t="shared" si="206"/>
        <v/>
      </c>
      <c r="P388" s="131" t="str">
        <f t="shared" si="211"/>
        <v/>
      </c>
      <c r="Q388" s="123" t="str">
        <f t="shared" si="207"/>
        <v/>
      </c>
      <c r="R388" s="121" t="str">
        <f t="shared" si="212"/>
        <v/>
      </c>
      <c r="S388" s="128" t="str">
        <f t="shared" si="213"/>
        <v/>
      </c>
      <c r="T388" s="128" t="str">
        <f t="shared" si="214"/>
        <v/>
      </c>
      <c r="U388" s="128" t="str">
        <f t="shared" si="215"/>
        <v/>
      </c>
      <c r="V388" s="128" t="str">
        <f t="shared" si="216"/>
        <v/>
      </c>
      <c r="W388" s="128" t="str">
        <f t="shared" si="217"/>
        <v/>
      </c>
      <c r="X388" s="128" t="str">
        <f t="shared" si="218"/>
        <v/>
      </c>
      <c r="Y388" s="128" t="str">
        <f t="shared" si="219"/>
        <v/>
      </c>
      <c r="Z388" s="128" t="str">
        <f t="shared" si="220"/>
        <v/>
      </c>
      <c r="AA388" s="128" t="str">
        <f t="shared" si="221"/>
        <v/>
      </c>
      <c r="AB388" s="128" t="str">
        <f t="shared" si="222"/>
        <v/>
      </c>
      <c r="AC388" s="128" t="str">
        <f t="shared" si="223"/>
        <v/>
      </c>
      <c r="AD388" s="128" t="str">
        <f t="shared" si="224"/>
        <v/>
      </c>
      <c r="AG388" s="133">
        <v>0.6</v>
      </c>
      <c r="AH388" s="132">
        <v>2</v>
      </c>
      <c r="AI388" s="132">
        <v>1</v>
      </c>
      <c r="AJ388" s="132"/>
      <c r="AK388" s="132"/>
      <c r="AL388" s="132"/>
      <c r="AM388" s="132"/>
      <c r="AN388" s="132"/>
      <c r="AO388" s="132"/>
      <c r="AP388" s="132"/>
      <c r="AQ388" s="132"/>
      <c r="AR388" s="134"/>
    </row>
    <row r="389" spans="2:44" ht="12" customHeight="1">
      <c r="B389" s="125"/>
      <c r="C389" s="117"/>
      <c r="D389" s="125"/>
      <c r="E389" s="117"/>
      <c r="F389" s="125"/>
      <c r="G389" s="116" t="str">
        <f>C377&amp;" Electricity"</f>
        <v>Transport Electricity</v>
      </c>
      <c r="H389" s="125" t="s">
        <v>273</v>
      </c>
      <c r="I389" s="153" t="str">
        <f t="shared" si="209"/>
        <v>Transport Land-Road Electricity</v>
      </c>
      <c r="J389" s="164" t="s">
        <v>198</v>
      </c>
      <c r="K389" s="153" t="str">
        <f t="shared" si="210"/>
        <v>TRA-LRELCExt</v>
      </c>
      <c r="L389" s="110" t="str">
        <f t="shared" si="206"/>
        <v>TRA-LRELCExt</v>
      </c>
      <c r="P389" s="131" t="str">
        <f t="shared" si="211"/>
        <v>TRA-LRELCExt</v>
      </c>
      <c r="Q389" s="123" t="str">
        <f t="shared" si="207"/>
        <v>TRA-ELC</v>
      </c>
      <c r="R389" s="121" t="str">
        <f t="shared" si="212"/>
        <v>TRA-LR</v>
      </c>
      <c r="S389" s="128">
        <f t="shared" si="213"/>
        <v>0.6</v>
      </c>
      <c r="T389" s="128">
        <f t="shared" si="214"/>
        <v>2</v>
      </c>
      <c r="U389" s="128">
        <f t="shared" si="215"/>
        <v>1</v>
      </c>
      <c r="V389" s="128">
        <f t="shared" si="216"/>
        <v>0</v>
      </c>
      <c r="W389" s="128">
        <f t="shared" si="217"/>
        <v>0</v>
      </c>
      <c r="X389" s="128">
        <f t="shared" si="218"/>
        <v>0</v>
      </c>
      <c r="Y389" s="128">
        <f t="shared" si="219"/>
        <v>0</v>
      </c>
      <c r="Z389" s="128">
        <f t="shared" si="220"/>
        <v>0</v>
      </c>
      <c r="AA389" s="128">
        <f t="shared" si="221"/>
        <v>0</v>
      </c>
      <c r="AB389" s="128">
        <f t="shared" si="222"/>
        <v>0</v>
      </c>
      <c r="AC389" s="128">
        <f t="shared" si="223"/>
        <v>0</v>
      </c>
      <c r="AD389" s="128">
        <f t="shared" si="224"/>
        <v>0</v>
      </c>
      <c r="AG389" s="133">
        <v>0.6</v>
      </c>
      <c r="AH389" s="132">
        <v>2</v>
      </c>
      <c r="AI389" s="132">
        <v>1</v>
      </c>
      <c r="AJ389" s="132"/>
      <c r="AK389" s="132"/>
      <c r="AL389" s="132"/>
      <c r="AM389" s="132"/>
      <c r="AN389" s="132"/>
      <c r="AO389" s="132"/>
      <c r="AP389" s="132"/>
      <c r="AQ389" s="132"/>
      <c r="AR389" s="134"/>
    </row>
    <row r="390" spans="2:44" ht="12" customHeight="1">
      <c r="I390" s="152" t="str">
        <f>$C$377&amp;" "&amp;$E$378&amp;" "&amp;RIGHT(G377,LEN(G377)-FIND(" ",G377))</f>
        <v>Transport Land-Other Coal</v>
      </c>
      <c r="J390" s="154" t="s">
        <v>198</v>
      </c>
      <c r="K390" s="151" t="str">
        <f>$D$377&amp;$F$378&amp;RIGHT(H377,3)&amp;$B$253</f>
        <v>TRA-LOCOAExt</v>
      </c>
      <c r="L390" s="110" t="str">
        <f t="shared" si="206"/>
        <v>TRA-LOCOAExt</v>
      </c>
      <c r="P390" s="131" t="str">
        <f t="shared" si="211"/>
        <v>TRA-LOCOAExt</v>
      </c>
      <c r="Q390" s="123" t="str">
        <f t="shared" si="207"/>
        <v>TRA-COA</v>
      </c>
      <c r="R390" s="121" t="str">
        <f t="shared" si="212"/>
        <v>TRA-LO</v>
      </c>
      <c r="S390" s="128">
        <f t="shared" si="213"/>
        <v>0.6</v>
      </c>
      <c r="T390" s="128">
        <f t="shared" si="214"/>
        <v>2</v>
      </c>
      <c r="U390" s="128">
        <f t="shared" si="215"/>
        <v>1</v>
      </c>
      <c r="V390" s="128">
        <f t="shared" si="216"/>
        <v>0</v>
      </c>
      <c r="W390" s="128">
        <f t="shared" si="217"/>
        <v>0</v>
      </c>
      <c r="X390" s="128">
        <f t="shared" si="218"/>
        <v>0</v>
      </c>
      <c r="Y390" s="128">
        <f t="shared" si="219"/>
        <v>0</v>
      </c>
      <c r="Z390" s="128">
        <f t="shared" si="220"/>
        <v>0</v>
      </c>
      <c r="AA390" s="128">
        <f t="shared" si="221"/>
        <v>0</v>
      </c>
      <c r="AB390" s="128">
        <f t="shared" si="222"/>
        <v>0</v>
      </c>
      <c r="AC390" s="128">
        <f t="shared" si="223"/>
        <v>0</v>
      </c>
      <c r="AD390" s="128">
        <f t="shared" si="224"/>
        <v>0</v>
      </c>
      <c r="AG390" s="133">
        <v>0.6</v>
      </c>
      <c r="AH390" s="132">
        <v>2</v>
      </c>
      <c r="AI390" s="132">
        <v>1</v>
      </c>
      <c r="AJ390" s="132"/>
      <c r="AK390" s="132"/>
      <c r="AL390" s="132"/>
      <c r="AM390" s="132"/>
      <c r="AN390" s="132"/>
      <c r="AO390" s="132"/>
      <c r="AP390" s="132"/>
      <c r="AQ390" s="132"/>
      <c r="AR390" s="134"/>
    </row>
    <row r="391" spans="2:44" ht="12" customHeight="1">
      <c r="I391" s="152" t="str">
        <f t="shared" ref="I391:I402" si="225">$C$377&amp;" "&amp;$E$378&amp;" "&amp;RIGHT(G378,LEN(G378)-FIND(" ",G378))</f>
        <v>Transport Land-Other Lignite</v>
      </c>
      <c r="J391" s="155" t="s">
        <v>198</v>
      </c>
      <c r="K391" s="152" t="str">
        <f t="shared" ref="K391:K402" si="226">$D$377&amp;$F$378&amp;RIGHT(H378,3)&amp;$B$253</f>
        <v>TRA-LOCOLExt</v>
      </c>
      <c r="L391" s="110" t="str">
        <f t="shared" si="206"/>
        <v>TRA-LOCOLExt</v>
      </c>
      <c r="P391" s="131" t="str">
        <f t="shared" si="211"/>
        <v>TRA-LOCOLExt</v>
      </c>
      <c r="Q391" s="123" t="str">
        <f t="shared" si="207"/>
        <v>TRA-COL</v>
      </c>
      <c r="R391" s="121" t="str">
        <f t="shared" si="212"/>
        <v>TRA-LO</v>
      </c>
      <c r="S391" s="128">
        <f t="shared" si="213"/>
        <v>0.6</v>
      </c>
      <c r="T391" s="128">
        <f t="shared" si="214"/>
        <v>2</v>
      </c>
      <c r="U391" s="128">
        <f t="shared" si="215"/>
        <v>1</v>
      </c>
      <c r="V391" s="128">
        <f t="shared" si="216"/>
        <v>0</v>
      </c>
      <c r="W391" s="128">
        <f t="shared" si="217"/>
        <v>0</v>
      </c>
      <c r="X391" s="128">
        <f t="shared" si="218"/>
        <v>0</v>
      </c>
      <c r="Y391" s="128">
        <f t="shared" si="219"/>
        <v>0</v>
      </c>
      <c r="Z391" s="128">
        <f t="shared" si="220"/>
        <v>0</v>
      </c>
      <c r="AA391" s="128">
        <f t="shared" si="221"/>
        <v>0</v>
      </c>
      <c r="AB391" s="128">
        <f t="shared" si="222"/>
        <v>0</v>
      </c>
      <c r="AC391" s="128">
        <f t="shared" si="223"/>
        <v>0</v>
      </c>
      <c r="AD391" s="128">
        <f t="shared" si="224"/>
        <v>0</v>
      </c>
      <c r="AG391" s="133">
        <v>0.6</v>
      </c>
      <c r="AH391" s="132">
        <v>2</v>
      </c>
      <c r="AI391" s="132">
        <v>1</v>
      </c>
      <c r="AJ391" s="132"/>
      <c r="AK391" s="132"/>
      <c r="AL391" s="132"/>
      <c r="AM391" s="132"/>
      <c r="AN391" s="132"/>
      <c r="AO391" s="132"/>
      <c r="AP391" s="132"/>
      <c r="AQ391" s="132"/>
      <c r="AR391" s="134"/>
    </row>
    <row r="392" spans="2:44" ht="12" customHeight="1">
      <c r="I392" s="152" t="str">
        <f t="shared" si="225"/>
        <v>Transport Land-Other Crude oil</v>
      </c>
      <c r="J392" s="155" t="s">
        <v>198</v>
      </c>
      <c r="K392" s="152" t="str">
        <f t="shared" si="226"/>
        <v>TRA-LOOILExt</v>
      </c>
      <c r="L392" s="110" t="str">
        <f t="shared" si="206"/>
        <v>TRA-LOOILExt</v>
      </c>
      <c r="P392" s="131" t="str">
        <f t="shared" si="211"/>
        <v>TRA-LOOILExt</v>
      </c>
      <c r="Q392" s="123" t="str">
        <f t="shared" si="207"/>
        <v>TRA-OIL</v>
      </c>
      <c r="R392" s="121" t="str">
        <f t="shared" si="212"/>
        <v>TRA-LO</v>
      </c>
      <c r="S392" s="128">
        <f t="shared" si="213"/>
        <v>0.6</v>
      </c>
      <c r="T392" s="128">
        <f t="shared" si="214"/>
        <v>2</v>
      </c>
      <c r="U392" s="128">
        <f t="shared" si="215"/>
        <v>1</v>
      </c>
      <c r="V392" s="128">
        <f t="shared" si="216"/>
        <v>0</v>
      </c>
      <c r="W392" s="128">
        <f t="shared" si="217"/>
        <v>0</v>
      </c>
      <c r="X392" s="128">
        <f t="shared" si="218"/>
        <v>0</v>
      </c>
      <c r="Y392" s="128">
        <f t="shared" si="219"/>
        <v>0</v>
      </c>
      <c r="Z392" s="128">
        <f t="shared" si="220"/>
        <v>0</v>
      </c>
      <c r="AA392" s="128">
        <f t="shared" si="221"/>
        <v>0</v>
      </c>
      <c r="AB392" s="128">
        <f t="shared" si="222"/>
        <v>0</v>
      </c>
      <c r="AC392" s="128">
        <f t="shared" si="223"/>
        <v>0</v>
      </c>
      <c r="AD392" s="128">
        <f t="shared" si="224"/>
        <v>0</v>
      </c>
      <c r="AG392" s="133">
        <v>0.6</v>
      </c>
      <c r="AH392" s="132">
        <v>2</v>
      </c>
      <c r="AI392" s="132">
        <v>1</v>
      </c>
      <c r="AJ392" s="132"/>
      <c r="AK392" s="132"/>
      <c r="AL392" s="132"/>
      <c r="AM392" s="132"/>
      <c r="AN392" s="132"/>
      <c r="AO392" s="132"/>
      <c r="AP392" s="132"/>
      <c r="AQ392" s="132"/>
      <c r="AR392" s="134"/>
    </row>
    <row r="393" spans="2:44" ht="12" customHeight="1">
      <c r="I393" s="152" t="str">
        <f t="shared" si="225"/>
        <v>Transport Land-Other Natural Gas</v>
      </c>
      <c r="J393" s="155" t="s">
        <v>198</v>
      </c>
      <c r="K393" s="152" t="str">
        <f t="shared" si="226"/>
        <v>TRA-LONGAExt</v>
      </c>
      <c r="L393" s="110" t="str">
        <f t="shared" si="206"/>
        <v>TRA-LONGAExt</v>
      </c>
      <c r="P393" s="131" t="str">
        <f t="shared" si="211"/>
        <v>TRA-LONGAExt</v>
      </c>
      <c r="Q393" s="123" t="str">
        <f t="shared" si="207"/>
        <v>TRA-NGA</v>
      </c>
      <c r="R393" s="121" t="str">
        <f t="shared" si="212"/>
        <v>TRA-LO</v>
      </c>
      <c r="S393" s="128">
        <f t="shared" si="213"/>
        <v>0.6</v>
      </c>
      <c r="T393" s="128">
        <f t="shared" si="214"/>
        <v>2</v>
      </c>
      <c r="U393" s="128">
        <f t="shared" si="215"/>
        <v>1</v>
      </c>
      <c r="V393" s="128">
        <f t="shared" si="216"/>
        <v>0</v>
      </c>
      <c r="W393" s="128">
        <f t="shared" si="217"/>
        <v>0</v>
      </c>
      <c r="X393" s="128">
        <f t="shared" si="218"/>
        <v>0</v>
      </c>
      <c r="Y393" s="128">
        <f t="shared" si="219"/>
        <v>0</v>
      </c>
      <c r="Z393" s="128">
        <f t="shared" si="220"/>
        <v>0</v>
      </c>
      <c r="AA393" s="128">
        <f t="shared" si="221"/>
        <v>0</v>
      </c>
      <c r="AB393" s="128">
        <f t="shared" si="222"/>
        <v>0</v>
      </c>
      <c r="AC393" s="128">
        <f t="shared" si="223"/>
        <v>0</v>
      </c>
      <c r="AD393" s="128">
        <f t="shared" si="224"/>
        <v>0</v>
      </c>
      <c r="AG393" s="133">
        <v>0.6</v>
      </c>
      <c r="AH393" s="132">
        <v>2</v>
      </c>
      <c r="AI393" s="132">
        <v>1</v>
      </c>
      <c r="AJ393" s="132"/>
      <c r="AK393" s="132"/>
      <c r="AL393" s="132"/>
      <c r="AM393" s="132"/>
      <c r="AN393" s="132"/>
      <c r="AO393" s="132"/>
      <c r="AP393" s="132"/>
      <c r="AQ393" s="132"/>
      <c r="AR393" s="134"/>
    </row>
    <row r="394" spans="2:44" ht="12" customHeight="1">
      <c r="I394" s="152" t="str">
        <f t="shared" si="225"/>
        <v>Transport Land-Other Hydro</v>
      </c>
      <c r="J394" s="155" t="s">
        <v>205</v>
      </c>
      <c r="K394" s="152" t="str">
        <f t="shared" si="226"/>
        <v>TRA-LOHYDExt</v>
      </c>
      <c r="L394" s="110" t="str">
        <f t="shared" si="206"/>
        <v/>
      </c>
      <c r="P394" s="131" t="str">
        <f t="shared" si="211"/>
        <v/>
      </c>
      <c r="Q394" s="123" t="str">
        <f t="shared" si="207"/>
        <v/>
      </c>
      <c r="R394" s="121" t="str">
        <f t="shared" si="212"/>
        <v/>
      </c>
      <c r="S394" s="128" t="str">
        <f t="shared" si="213"/>
        <v/>
      </c>
      <c r="T394" s="128" t="str">
        <f t="shared" si="214"/>
        <v/>
      </c>
      <c r="U394" s="128" t="str">
        <f t="shared" si="215"/>
        <v/>
      </c>
      <c r="V394" s="128" t="str">
        <f t="shared" si="216"/>
        <v/>
      </c>
      <c r="W394" s="128" t="str">
        <f t="shared" si="217"/>
        <v/>
      </c>
      <c r="X394" s="128" t="str">
        <f t="shared" si="218"/>
        <v/>
      </c>
      <c r="Y394" s="128" t="str">
        <f t="shared" si="219"/>
        <v/>
      </c>
      <c r="Z394" s="128" t="str">
        <f t="shared" si="220"/>
        <v/>
      </c>
      <c r="AA394" s="128" t="str">
        <f t="shared" si="221"/>
        <v/>
      </c>
      <c r="AB394" s="128" t="str">
        <f t="shared" si="222"/>
        <v/>
      </c>
      <c r="AC394" s="128" t="str">
        <f t="shared" si="223"/>
        <v/>
      </c>
      <c r="AD394" s="128" t="str">
        <f t="shared" si="224"/>
        <v/>
      </c>
      <c r="AG394" s="133">
        <v>0.6</v>
      </c>
      <c r="AH394" s="132">
        <v>2</v>
      </c>
      <c r="AI394" s="132">
        <v>1</v>
      </c>
      <c r="AJ394" s="132"/>
      <c r="AK394" s="132"/>
      <c r="AL394" s="132"/>
      <c r="AM394" s="132"/>
      <c r="AN394" s="132"/>
      <c r="AO394" s="132"/>
      <c r="AP394" s="132"/>
      <c r="AQ394" s="132"/>
      <c r="AR394" s="134"/>
    </row>
    <row r="395" spans="2:44" ht="12" customHeight="1">
      <c r="I395" s="152" t="str">
        <f t="shared" si="225"/>
        <v>Transport Land-Other Geothermal</v>
      </c>
      <c r="J395" s="155" t="s">
        <v>205</v>
      </c>
      <c r="K395" s="152" t="str">
        <f t="shared" si="226"/>
        <v>TRA-LOGEOExt</v>
      </c>
      <c r="L395" s="110" t="str">
        <f t="shared" si="206"/>
        <v/>
      </c>
      <c r="P395" s="131" t="str">
        <f t="shared" si="211"/>
        <v/>
      </c>
      <c r="Q395" s="123" t="str">
        <f t="shared" si="207"/>
        <v/>
      </c>
      <c r="R395" s="121" t="str">
        <f t="shared" si="212"/>
        <v/>
      </c>
      <c r="S395" s="128" t="str">
        <f t="shared" si="213"/>
        <v/>
      </c>
      <c r="T395" s="128" t="str">
        <f t="shared" si="214"/>
        <v/>
      </c>
      <c r="U395" s="128" t="str">
        <f t="shared" si="215"/>
        <v/>
      </c>
      <c r="V395" s="128" t="str">
        <f t="shared" si="216"/>
        <v/>
      </c>
      <c r="W395" s="128" t="str">
        <f t="shared" si="217"/>
        <v/>
      </c>
      <c r="X395" s="128" t="str">
        <f t="shared" si="218"/>
        <v/>
      </c>
      <c r="Y395" s="128" t="str">
        <f t="shared" si="219"/>
        <v/>
      </c>
      <c r="Z395" s="128" t="str">
        <f t="shared" si="220"/>
        <v/>
      </c>
      <c r="AA395" s="128" t="str">
        <f t="shared" si="221"/>
        <v/>
      </c>
      <c r="AB395" s="128" t="str">
        <f t="shared" si="222"/>
        <v/>
      </c>
      <c r="AC395" s="128" t="str">
        <f t="shared" si="223"/>
        <v/>
      </c>
      <c r="AD395" s="128" t="str">
        <f t="shared" si="224"/>
        <v/>
      </c>
      <c r="AG395" s="133">
        <v>0.6</v>
      </c>
      <c r="AH395" s="132">
        <v>2</v>
      </c>
      <c r="AI395" s="132">
        <v>1</v>
      </c>
      <c r="AJ395" s="132"/>
      <c r="AK395" s="132"/>
      <c r="AL395" s="132"/>
      <c r="AM395" s="132"/>
      <c r="AN395" s="132"/>
      <c r="AO395" s="132"/>
      <c r="AP395" s="132"/>
      <c r="AQ395" s="132"/>
      <c r="AR395" s="134"/>
    </row>
    <row r="396" spans="2:44" ht="12" customHeight="1">
      <c r="I396" s="152" t="str">
        <f t="shared" si="225"/>
        <v>Transport Land-Other Solar</v>
      </c>
      <c r="J396" s="155" t="s">
        <v>205</v>
      </c>
      <c r="K396" s="152" t="str">
        <f t="shared" si="226"/>
        <v>TRA-LOSOLExt</v>
      </c>
      <c r="L396" s="110" t="str">
        <f t="shared" si="206"/>
        <v/>
      </c>
      <c r="P396" s="131" t="str">
        <f t="shared" si="211"/>
        <v/>
      </c>
      <c r="Q396" s="123" t="str">
        <f t="shared" si="207"/>
        <v/>
      </c>
      <c r="R396" s="121" t="str">
        <f t="shared" si="212"/>
        <v/>
      </c>
      <c r="S396" s="128" t="str">
        <f t="shared" si="213"/>
        <v/>
      </c>
      <c r="T396" s="128" t="str">
        <f t="shared" si="214"/>
        <v/>
      </c>
      <c r="U396" s="128" t="str">
        <f t="shared" si="215"/>
        <v/>
      </c>
      <c r="V396" s="128" t="str">
        <f t="shared" si="216"/>
        <v/>
      </c>
      <c r="W396" s="128" t="str">
        <f t="shared" si="217"/>
        <v/>
      </c>
      <c r="X396" s="128" t="str">
        <f t="shared" si="218"/>
        <v/>
      </c>
      <c r="Y396" s="128" t="str">
        <f t="shared" si="219"/>
        <v/>
      </c>
      <c r="Z396" s="128" t="str">
        <f t="shared" si="220"/>
        <v/>
      </c>
      <c r="AA396" s="128" t="str">
        <f t="shared" si="221"/>
        <v/>
      </c>
      <c r="AB396" s="128" t="str">
        <f t="shared" si="222"/>
        <v/>
      </c>
      <c r="AC396" s="128" t="str">
        <f t="shared" si="223"/>
        <v/>
      </c>
      <c r="AD396" s="128" t="str">
        <f t="shared" si="224"/>
        <v/>
      </c>
      <c r="AG396" s="133">
        <v>0.6</v>
      </c>
      <c r="AH396" s="132">
        <v>2</v>
      </c>
      <c r="AI396" s="132">
        <v>1</v>
      </c>
      <c r="AJ396" s="132"/>
      <c r="AK396" s="132"/>
      <c r="AL396" s="132"/>
      <c r="AM396" s="132"/>
      <c r="AN396" s="132"/>
      <c r="AO396" s="132"/>
      <c r="AP396" s="132"/>
      <c r="AQ396" s="132"/>
      <c r="AR396" s="134"/>
    </row>
    <row r="397" spans="2:44" ht="12" customHeight="1">
      <c r="I397" s="152" t="str">
        <f t="shared" si="225"/>
        <v>Transport Land-Other Wind</v>
      </c>
      <c r="J397" s="155" t="s">
        <v>205</v>
      </c>
      <c r="K397" s="152" t="str">
        <f t="shared" si="226"/>
        <v>TRA-LOWINExt</v>
      </c>
      <c r="L397" s="110" t="str">
        <f t="shared" si="206"/>
        <v/>
      </c>
      <c r="P397" s="131" t="str">
        <f t="shared" si="211"/>
        <v/>
      </c>
      <c r="Q397" s="123" t="str">
        <f t="shared" si="207"/>
        <v/>
      </c>
      <c r="R397" s="121" t="str">
        <f t="shared" si="212"/>
        <v/>
      </c>
      <c r="S397" s="128" t="str">
        <f t="shared" si="213"/>
        <v/>
      </c>
      <c r="T397" s="128" t="str">
        <f t="shared" si="214"/>
        <v/>
      </c>
      <c r="U397" s="128" t="str">
        <f t="shared" si="215"/>
        <v/>
      </c>
      <c r="V397" s="128" t="str">
        <f t="shared" si="216"/>
        <v/>
      </c>
      <c r="W397" s="128" t="str">
        <f t="shared" si="217"/>
        <v/>
      </c>
      <c r="X397" s="128" t="str">
        <f t="shared" si="218"/>
        <v/>
      </c>
      <c r="Y397" s="128" t="str">
        <f t="shared" si="219"/>
        <v/>
      </c>
      <c r="Z397" s="128" t="str">
        <f t="shared" si="220"/>
        <v/>
      </c>
      <c r="AA397" s="128" t="str">
        <f t="shared" si="221"/>
        <v/>
      </c>
      <c r="AB397" s="128" t="str">
        <f t="shared" si="222"/>
        <v/>
      </c>
      <c r="AC397" s="128" t="str">
        <f t="shared" si="223"/>
        <v/>
      </c>
      <c r="AD397" s="128" t="str">
        <f t="shared" si="224"/>
        <v/>
      </c>
      <c r="AG397" s="133">
        <v>0.6</v>
      </c>
      <c r="AH397" s="132">
        <v>2</v>
      </c>
      <c r="AI397" s="132">
        <v>1</v>
      </c>
      <c r="AJ397" s="132"/>
      <c r="AK397" s="132"/>
      <c r="AL397" s="132"/>
      <c r="AM397" s="132"/>
      <c r="AN397" s="132"/>
      <c r="AO397" s="132"/>
      <c r="AP397" s="132"/>
      <c r="AQ397" s="132"/>
      <c r="AR397" s="134"/>
    </row>
    <row r="398" spans="2:44" ht="12" customHeight="1">
      <c r="I398" s="152" t="str">
        <f t="shared" si="225"/>
        <v>Transport Land-Other Bio Liquids</v>
      </c>
      <c r="J398" s="155" t="s">
        <v>205</v>
      </c>
      <c r="K398" s="152" t="str">
        <f t="shared" si="226"/>
        <v>TRA-LOBILExt</v>
      </c>
      <c r="L398" s="110" t="str">
        <f t="shared" si="206"/>
        <v/>
      </c>
      <c r="P398" s="131" t="str">
        <f t="shared" si="211"/>
        <v/>
      </c>
      <c r="Q398" s="123" t="str">
        <f t="shared" si="207"/>
        <v/>
      </c>
      <c r="R398" s="121" t="str">
        <f t="shared" si="212"/>
        <v/>
      </c>
      <c r="S398" s="128" t="str">
        <f t="shared" si="213"/>
        <v/>
      </c>
      <c r="T398" s="128" t="str">
        <f t="shared" si="214"/>
        <v/>
      </c>
      <c r="U398" s="128" t="str">
        <f t="shared" si="215"/>
        <v/>
      </c>
      <c r="V398" s="128" t="str">
        <f t="shared" si="216"/>
        <v/>
      </c>
      <c r="W398" s="128" t="str">
        <f t="shared" si="217"/>
        <v/>
      </c>
      <c r="X398" s="128" t="str">
        <f t="shared" si="218"/>
        <v/>
      </c>
      <c r="Y398" s="128" t="str">
        <f t="shared" si="219"/>
        <v/>
      </c>
      <c r="Z398" s="128" t="str">
        <f t="shared" si="220"/>
        <v/>
      </c>
      <c r="AA398" s="128" t="str">
        <f t="shared" si="221"/>
        <v/>
      </c>
      <c r="AB398" s="128" t="str">
        <f t="shared" si="222"/>
        <v/>
      </c>
      <c r="AC398" s="128" t="str">
        <f t="shared" si="223"/>
        <v/>
      </c>
      <c r="AD398" s="128" t="str">
        <f t="shared" si="224"/>
        <v/>
      </c>
      <c r="AG398" s="133">
        <v>0.6</v>
      </c>
      <c r="AH398" s="132">
        <v>2</v>
      </c>
      <c r="AI398" s="132">
        <v>1</v>
      </c>
      <c r="AJ398" s="132"/>
      <c r="AK398" s="132"/>
      <c r="AL398" s="132"/>
      <c r="AM398" s="132"/>
      <c r="AN398" s="132"/>
      <c r="AO398" s="132"/>
      <c r="AP398" s="132"/>
      <c r="AQ398" s="132"/>
      <c r="AR398" s="134"/>
    </row>
    <row r="399" spans="2:44" ht="12" customHeight="1">
      <c r="I399" s="152" t="str">
        <f t="shared" si="225"/>
        <v>Transport Land-Other Biogas</v>
      </c>
      <c r="J399" s="155" t="s">
        <v>198</v>
      </c>
      <c r="K399" s="152" t="str">
        <f t="shared" si="226"/>
        <v>TRA-LOBIGExt</v>
      </c>
      <c r="L399" s="110" t="str">
        <f t="shared" ref="L399:L402" si="227">IF(J399="Yes",K399,"")</f>
        <v>TRA-LOBIGExt</v>
      </c>
      <c r="P399" s="131" t="str">
        <f t="shared" si="211"/>
        <v>TRA-LOBIGExt</v>
      </c>
      <c r="Q399" s="123" t="str">
        <f t="shared" si="207"/>
        <v>TRA-BIG</v>
      </c>
      <c r="R399" s="121" t="str">
        <f t="shared" si="212"/>
        <v>TRA-LO</v>
      </c>
      <c r="S399" s="128">
        <f t="shared" si="213"/>
        <v>0.6</v>
      </c>
      <c r="T399" s="128">
        <f t="shared" si="214"/>
        <v>2</v>
      </c>
      <c r="U399" s="128">
        <f t="shared" si="215"/>
        <v>1</v>
      </c>
      <c r="V399" s="128">
        <f t="shared" si="216"/>
        <v>0</v>
      </c>
      <c r="W399" s="128">
        <f t="shared" si="217"/>
        <v>0</v>
      </c>
      <c r="X399" s="128">
        <f t="shared" si="218"/>
        <v>0</v>
      </c>
      <c r="Y399" s="128">
        <f t="shared" si="219"/>
        <v>0</v>
      </c>
      <c r="Z399" s="128">
        <f t="shared" si="220"/>
        <v>0</v>
      </c>
      <c r="AA399" s="128">
        <f t="shared" si="221"/>
        <v>0</v>
      </c>
      <c r="AB399" s="128">
        <f t="shared" si="222"/>
        <v>0</v>
      </c>
      <c r="AC399" s="128">
        <f t="shared" si="223"/>
        <v>0</v>
      </c>
      <c r="AD399" s="128">
        <f t="shared" si="224"/>
        <v>0</v>
      </c>
      <c r="AG399" s="133">
        <v>0.6</v>
      </c>
      <c r="AH399" s="132">
        <v>2</v>
      </c>
      <c r="AI399" s="132">
        <v>1</v>
      </c>
      <c r="AJ399" s="132"/>
      <c r="AK399" s="132"/>
      <c r="AL399" s="132"/>
      <c r="AM399" s="132"/>
      <c r="AN399" s="132"/>
      <c r="AO399" s="132"/>
      <c r="AP399" s="132"/>
      <c r="AQ399" s="132"/>
      <c r="AR399" s="134"/>
    </row>
    <row r="400" spans="2:44" ht="12" customHeight="1">
      <c r="I400" s="152" t="str">
        <f t="shared" si="225"/>
        <v>Transport Land-Other Wood</v>
      </c>
      <c r="J400" s="155" t="s">
        <v>205</v>
      </c>
      <c r="K400" s="152" t="str">
        <f t="shared" si="226"/>
        <v>TRA-LOWODExt</v>
      </c>
      <c r="L400" s="110" t="str">
        <f t="shared" si="227"/>
        <v/>
      </c>
      <c r="P400" s="131" t="str">
        <f t="shared" si="211"/>
        <v/>
      </c>
      <c r="Q400" s="123" t="str">
        <f t="shared" si="207"/>
        <v/>
      </c>
      <c r="R400" s="121" t="str">
        <f t="shared" si="212"/>
        <v/>
      </c>
      <c r="S400" s="128" t="str">
        <f t="shared" si="213"/>
        <v/>
      </c>
      <c r="T400" s="128" t="str">
        <f t="shared" si="214"/>
        <v/>
      </c>
      <c r="U400" s="128" t="str">
        <f t="shared" si="215"/>
        <v/>
      </c>
      <c r="V400" s="128" t="str">
        <f t="shared" si="216"/>
        <v/>
      </c>
      <c r="W400" s="128" t="str">
        <f t="shared" si="217"/>
        <v/>
      </c>
      <c r="X400" s="128" t="str">
        <f t="shared" si="218"/>
        <v/>
      </c>
      <c r="Y400" s="128" t="str">
        <f t="shared" si="219"/>
        <v/>
      </c>
      <c r="Z400" s="128" t="str">
        <f t="shared" si="220"/>
        <v/>
      </c>
      <c r="AA400" s="128" t="str">
        <f t="shared" si="221"/>
        <v/>
      </c>
      <c r="AB400" s="128" t="str">
        <f t="shared" si="222"/>
        <v/>
      </c>
      <c r="AC400" s="128" t="str">
        <f t="shared" si="223"/>
        <v/>
      </c>
      <c r="AD400" s="128" t="str">
        <f t="shared" si="224"/>
        <v/>
      </c>
      <c r="AG400" s="133">
        <v>0.6</v>
      </c>
      <c r="AH400" s="132">
        <v>2</v>
      </c>
      <c r="AI400" s="132">
        <v>1</v>
      </c>
      <c r="AJ400" s="132"/>
      <c r="AK400" s="132"/>
      <c r="AL400" s="132"/>
      <c r="AM400" s="132"/>
      <c r="AN400" s="132"/>
      <c r="AO400" s="132"/>
      <c r="AP400" s="132"/>
      <c r="AQ400" s="132"/>
      <c r="AR400" s="134"/>
    </row>
    <row r="401" spans="9:44" ht="12" customHeight="1">
      <c r="I401" s="152" t="str">
        <f t="shared" si="225"/>
        <v>Transport Land-Other Tidal</v>
      </c>
      <c r="J401" s="155" t="s">
        <v>205</v>
      </c>
      <c r="K401" s="152" t="str">
        <f t="shared" si="226"/>
        <v>TRA-LOTIDExt</v>
      </c>
      <c r="L401" s="110" t="str">
        <f t="shared" si="227"/>
        <v/>
      </c>
      <c r="P401" s="131" t="str">
        <f t="shared" si="211"/>
        <v/>
      </c>
      <c r="Q401" s="123" t="str">
        <f t="shared" si="207"/>
        <v/>
      </c>
      <c r="R401" s="121" t="str">
        <f t="shared" si="212"/>
        <v/>
      </c>
      <c r="S401" s="128" t="str">
        <f t="shared" si="213"/>
        <v/>
      </c>
      <c r="T401" s="128" t="str">
        <f t="shared" si="214"/>
        <v/>
      </c>
      <c r="U401" s="128" t="str">
        <f t="shared" si="215"/>
        <v/>
      </c>
      <c r="V401" s="128" t="str">
        <f t="shared" si="216"/>
        <v/>
      </c>
      <c r="W401" s="128" t="str">
        <f t="shared" si="217"/>
        <v/>
      </c>
      <c r="X401" s="128" t="str">
        <f t="shared" si="218"/>
        <v/>
      </c>
      <c r="Y401" s="128" t="str">
        <f t="shared" si="219"/>
        <v/>
      </c>
      <c r="Z401" s="128" t="str">
        <f t="shared" si="220"/>
        <v/>
      </c>
      <c r="AA401" s="128" t="str">
        <f t="shared" si="221"/>
        <v/>
      </c>
      <c r="AB401" s="128" t="str">
        <f t="shared" si="222"/>
        <v/>
      </c>
      <c r="AC401" s="128" t="str">
        <f t="shared" si="223"/>
        <v/>
      </c>
      <c r="AD401" s="128" t="str">
        <f t="shared" si="224"/>
        <v/>
      </c>
      <c r="AG401" s="133">
        <v>0.6</v>
      </c>
      <c r="AH401" s="132">
        <v>2</v>
      </c>
      <c r="AI401" s="132">
        <v>1</v>
      </c>
      <c r="AJ401" s="132"/>
      <c r="AK401" s="132"/>
      <c r="AL401" s="132"/>
      <c r="AM401" s="132"/>
      <c r="AN401" s="132"/>
      <c r="AO401" s="132"/>
      <c r="AP401" s="132"/>
      <c r="AQ401" s="132"/>
      <c r="AR401" s="134"/>
    </row>
    <row r="402" spans="9:44" ht="12" customHeight="1">
      <c r="I402" s="152" t="str">
        <f t="shared" si="225"/>
        <v>Transport Land-Other Electricity</v>
      </c>
      <c r="J402" s="164" t="s">
        <v>198</v>
      </c>
      <c r="K402" s="153" t="str">
        <f t="shared" si="226"/>
        <v>TRA-LOELCExt</v>
      </c>
      <c r="L402" s="110" t="str">
        <f t="shared" si="227"/>
        <v>TRA-LOELCExt</v>
      </c>
      <c r="P402" s="131" t="str">
        <f t="shared" si="211"/>
        <v>TRA-LOELCExt</v>
      </c>
      <c r="Q402" s="123" t="str">
        <f t="shared" si="207"/>
        <v>TRA-ELC</v>
      </c>
      <c r="R402" s="121" t="str">
        <f t="shared" si="212"/>
        <v>TRA-LO</v>
      </c>
      <c r="S402" s="128">
        <f t="shared" si="213"/>
        <v>0.6</v>
      </c>
      <c r="T402" s="128">
        <f t="shared" si="214"/>
        <v>2</v>
      </c>
      <c r="U402" s="128">
        <f t="shared" si="215"/>
        <v>1</v>
      </c>
      <c r="V402" s="128">
        <f t="shared" si="216"/>
        <v>0</v>
      </c>
      <c r="W402" s="128">
        <f t="shared" si="217"/>
        <v>0</v>
      </c>
      <c r="X402" s="128">
        <f t="shared" si="218"/>
        <v>0</v>
      </c>
      <c r="Y402" s="128">
        <f t="shared" si="219"/>
        <v>0</v>
      </c>
      <c r="Z402" s="128">
        <f t="shared" si="220"/>
        <v>0</v>
      </c>
      <c r="AA402" s="128">
        <f t="shared" si="221"/>
        <v>0</v>
      </c>
      <c r="AB402" s="128">
        <f t="shared" si="222"/>
        <v>0</v>
      </c>
      <c r="AC402" s="128">
        <f t="shared" si="223"/>
        <v>0</v>
      </c>
      <c r="AD402" s="128">
        <f t="shared" si="224"/>
        <v>0</v>
      </c>
      <c r="AG402" s="133">
        <v>0.6</v>
      </c>
      <c r="AH402" s="132">
        <v>2</v>
      </c>
      <c r="AI402" s="132">
        <v>1</v>
      </c>
      <c r="AJ402" s="132"/>
      <c r="AK402" s="132"/>
      <c r="AL402" s="132"/>
      <c r="AM402" s="132"/>
      <c r="AN402" s="132"/>
      <c r="AO402" s="132"/>
      <c r="AP402" s="132"/>
      <c r="AQ402" s="132"/>
      <c r="AR402" s="134"/>
    </row>
    <row r="403" spans="9:44" ht="12" customHeight="1">
      <c r="I403" s="151" t="str">
        <f>$C$377&amp;" "&amp;$E$379&amp;" "&amp;RIGHT(G377,LEN(G377)-FIND(" ",G377))</f>
        <v>Transport Aviation Coal</v>
      </c>
      <c r="J403" s="155" t="s">
        <v>205</v>
      </c>
      <c r="K403" s="151" t="str">
        <f>$D$377&amp;$F$379&amp;RIGHT(H377,3)&amp;$B$253</f>
        <v>TRA-AVCOAExt</v>
      </c>
      <c r="L403" s="110" t="str">
        <f t="shared" ref="L403:L409" si="228">IF(J403="Yes",K403,"")</f>
        <v/>
      </c>
      <c r="P403" s="131" t="str">
        <f t="shared" si="211"/>
        <v/>
      </c>
      <c r="Q403" s="123" t="str">
        <f t="shared" si="207"/>
        <v/>
      </c>
      <c r="R403" s="121" t="str">
        <f t="shared" si="212"/>
        <v/>
      </c>
      <c r="S403" s="128" t="str">
        <f t="shared" si="213"/>
        <v/>
      </c>
      <c r="T403" s="128" t="str">
        <f t="shared" si="214"/>
        <v/>
      </c>
      <c r="U403" s="128" t="str">
        <f t="shared" si="215"/>
        <v/>
      </c>
      <c r="V403" s="128" t="str">
        <f t="shared" si="216"/>
        <v/>
      </c>
      <c r="W403" s="128" t="str">
        <f t="shared" si="217"/>
        <v/>
      </c>
      <c r="X403" s="128" t="str">
        <f t="shared" si="218"/>
        <v/>
      </c>
      <c r="Y403" s="128" t="str">
        <f t="shared" si="219"/>
        <v/>
      </c>
      <c r="Z403" s="128" t="str">
        <f t="shared" si="220"/>
        <v/>
      </c>
      <c r="AA403" s="128" t="str">
        <f t="shared" si="221"/>
        <v/>
      </c>
      <c r="AB403" s="128" t="str">
        <f t="shared" si="222"/>
        <v/>
      </c>
      <c r="AC403" s="128" t="str">
        <f t="shared" si="223"/>
        <v/>
      </c>
      <c r="AD403" s="128" t="str">
        <f t="shared" si="224"/>
        <v/>
      </c>
      <c r="AG403" s="133">
        <v>0.6</v>
      </c>
      <c r="AH403" s="132">
        <v>2</v>
      </c>
      <c r="AI403" s="132">
        <v>1</v>
      </c>
      <c r="AJ403" s="132"/>
      <c r="AK403" s="132"/>
      <c r="AL403" s="132"/>
      <c r="AM403" s="132"/>
      <c r="AN403" s="132"/>
      <c r="AO403" s="132"/>
      <c r="AP403" s="132"/>
      <c r="AQ403" s="132"/>
      <c r="AR403" s="134"/>
    </row>
    <row r="404" spans="9:44" ht="12" customHeight="1">
      <c r="I404" s="152" t="str">
        <f t="shared" ref="I404:I415" si="229">$C$377&amp;" "&amp;$E$379&amp;" "&amp;RIGHT(G378,LEN(G378)-FIND(" ",G378))</f>
        <v>Transport Aviation Lignite</v>
      </c>
      <c r="J404" s="155" t="s">
        <v>205</v>
      </c>
      <c r="K404" s="152" t="str">
        <f t="shared" ref="K404:K415" si="230">$D$377&amp;$F$379&amp;RIGHT(H378,3)&amp;$B$253</f>
        <v>TRA-AVCOLExt</v>
      </c>
      <c r="L404" s="110" t="str">
        <f t="shared" si="228"/>
        <v/>
      </c>
      <c r="P404" s="131" t="str">
        <f t="shared" si="211"/>
        <v/>
      </c>
      <c r="Q404" s="123" t="str">
        <f t="shared" si="207"/>
        <v/>
      </c>
      <c r="R404" s="121" t="str">
        <f t="shared" si="212"/>
        <v/>
      </c>
      <c r="S404" s="128" t="str">
        <f t="shared" si="213"/>
        <v/>
      </c>
      <c r="T404" s="128" t="str">
        <f t="shared" si="214"/>
        <v/>
      </c>
      <c r="U404" s="128" t="str">
        <f t="shared" si="215"/>
        <v/>
      </c>
      <c r="V404" s="128" t="str">
        <f t="shared" si="216"/>
        <v/>
      </c>
      <c r="W404" s="128" t="str">
        <f t="shared" si="217"/>
        <v/>
      </c>
      <c r="X404" s="128" t="str">
        <f t="shared" si="218"/>
        <v/>
      </c>
      <c r="Y404" s="128" t="str">
        <f t="shared" si="219"/>
        <v/>
      </c>
      <c r="Z404" s="128" t="str">
        <f t="shared" si="220"/>
        <v/>
      </c>
      <c r="AA404" s="128" t="str">
        <f t="shared" si="221"/>
        <v/>
      </c>
      <c r="AB404" s="128" t="str">
        <f t="shared" si="222"/>
        <v/>
      </c>
      <c r="AC404" s="128" t="str">
        <f t="shared" si="223"/>
        <v/>
      </c>
      <c r="AD404" s="128" t="str">
        <f t="shared" si="224"/>
        <v/>
      </c>
      <c r="AG404" s="133">
        <v>0.6</v>
      </c>
      <c r="AH404" s="132">
        <v>2</v>
      </c>
      <c r="AI404" s="132">
        <v>1</v>
      </c>
      <c r="AJ404" s="132"/>
      <c r="AK404" s="132"/>
      <c r="AL404" s="132"/>
      <c r="AM404" s="132"/>
      <c r="AN404" s="132"/>
      <c r="AO404" s="132"/>
      <c r="AP404" s="132"/>
      <c r="AQ404" s="132"/>
      <c r="AR404" s="134"/>
    </row>
    <row r="405" spans="9:44" ht="12" customHeight="1">
      <c r="I405" s="152" t="str">
        <f t="shared" si="229"/>
        <v>Transport Aviation Crude oil</v>
      </c>
      <c r="J405" s="155" t="s">
        <v>198</v>
      </c>
      <c r="K405" s="152" t="str">
        <f t="shared" si="230"/>
        <v>TRA-AVOILExt</v>
      </c>
      <c r="L405" s="110" t="str">
        <f t="shared" si="228"/>
        <v>TRA-AVOILExt</v>
      </c>
      <c r="P405" s="131" t="str">
        <f t="shared" si="211"/>
        <v>TRA-AVOILExt</v>
      </c>
      <c r="Q405" s="123" t="str">
        <f t="shared" si="207"/>
        <v>TRA-OIL</v>
      </c>
      <c r="R405" s="121" t="str">
        <f t="shared" si="212"/>
        <v>TRA-AV</v>
      </c>
      <c r="S405" s="128">
        <f t="shared" si="213"/>
        <v>0.6</v>
      </c>
      <c r="T405" s="128">
        <f t="shared" si="214"/>
        <v>2</v>
      </c>
      <c r="U405" s="128">
        <f t="shared" si="215"/>
        <v>1</v>
      </c>
      <c r="V405" s="128">
        <f t="shared" si="216"/>
        <v>0</v>
      </c>
      <c r="W405" s="128">
        <f t="shared" si="217"/>
        <v>0</v>
      </c>
      <c r="X405" s="128">
        <f t="shared" si="218"/>
        <v>0</v>
      </c>
      <c r="Y405" s="128">
        <f t="shared" si="219"/>
        <v>0</v>
      </c>
      <c r="Z405" s="128">
        <f t="shared" si="220"/>
        <v>0</v>
      </c>
      <c r="AA405" s="128">
        <f t="shared" si="221"/>
        <v>0</v>
      </c>
      <c r="AB405" s="128">
        <f t="shared" si="222"/>
        <v>0</v>
      </c>
      <c r="AC405" s="128">
        <f t="shared" si="223"/>
        <v>0</v>
      </c>
      <c r="AD405" s="128">
        <f t="shared" si="224"/>
        <v>0</v>
      </c>
      <c r="AG405" s="133">
        <v>0.6</v>
      </c>
      <c r="AH405" s="132">
        <v>2</v>
      </c>
      <c r="AI405" s="132">
        <v>1</v>
      </c>
      <c r="AJ405" s="132"/>
      <c r="AK405" s="132"/>
      <c r="AL405" s="132"/>
      <c r="AM405" s="132"/>
      <c r="AN405" s="132"/>
      <c r="AO405" s="132"/>
      <c r="AP405" s="132"/>
      <c r="AQ405" s="132"/>
      <c r="AR405" s="134"/>
    </row>
    <row r="406" spans="9:44" ht="12" customHeight="1">
      <c r="I406" s="152" t="str">
        <f t="shared" si="229"/>
        <v>Transport Aviation Natural Gas</v>
      </c>
      <c r="J406" s="155" t="s">
        <v>198</v>
      </c>
      <c r="K406" s="152" t="str">
        <f t="shared" si="230"/>
        <v>TRA-AVNGAExt</v>
      </c>
      <c r="L406" s="110" t="str">
        <f t="shared" si="228"/>
        <v>TRA-AVNGAExt</v>
      </c>
      <c r="P406" s="131" t="str">
        <f t="shared" si="211"/>
        <v>TRA-AVNGAExt</v>
      </c>
      <c r="Q406" s="123" t="str">
        <f t="shared" si="207"/>
        <v>TRA-NGA</v>
      </c>
      <c r="R406" s="121" t="str">
        <f t="shared" si="212"/>
        <v>TRA-AV</v>
      </c>
      <c r="S406" s="128">
        <f t="shared" si="213"/>
        <v>0.6</v>
      </c>
      <c r="T406" s="128">
        <f t="shared" si="214"/>
        <v>2</v>
      </c>
      <c r="U406" s="128">
        <f t="shared" si="215"/>
        <v>1</v>
      </c>
      <c r="V406" s="128">
        <f t="shared" si="216"/>
        <v>0</v>
      </c>
      <c r="W406" s="128">
        <f t="shared" si="217"/>
        <v>0</v>
      </c>
      <c r="X406" s="128">
        <f t="shared" si="218"/>
        <v>0</v>
      </c>
      <c r="Y406" s="128">
        <f t="shared" si="219"/>
        <v>0</v>
      </c>
      <c r="Z406" s="128">
        <f t="shared" si="220"/>
        <v>0</v>
      </c>
      <c r="AA406" s="128">
        <f t="shared" si="221"/>
        <v>0</v>
      </c>
      <c r="AB406" s="128">
        <f t="shared" si="222"/>
        <v>0</v>
      </c>
      <c r="AC406" s="128">
        <f t="shared" si="223"/>
        <v>0</v>
      </c>
      <c r="AD406" s="128">
        <f t="shared" si="224"/>
        <v>0</v>
      </c>
      <c r="AG406" s="133">
        <v>0.6</v>
      </c>
      <c r="AH406" s="132">
        <v>2</v>
      </c>
      <c r="AI406" s="132">
        <v>1</v>
      </c>
      <c r="AJ406" s="132"/>
      <c r="AK406" s="132"/>
      <c r="AL406" s="132"/>
      <c r="AM406" s="132"/>
      <c r="AN406" s="132"/>
      <c r="AO406" s="132"/>
      <c r="AP406" s="132"/>
      <c r="AQ406" s="132"/>
      <c r="AR406" s="134"/>
    </row>
    <row r="407" spans="9:44" ht="12" customHeight="1">
      <c r="I407" s="152" t="str">
        <f t="shared" si="229"/>
        <v>Transport Aviation Hydro</v>
      </c>
      <c r="J407" s="155" t="s">
        <v>205</v>
      </c>
      <c r="K407" s="152" t="str">
        <f t="shared" si="230"/>
        <v>TRA-AVHYDExt</v>
      </c>
      <c r="L407" s="110" t="str">
        <f t="shared" si="228"/>
        <v/>
      </c>
      <c r="P407" s="131" t="str">
        <f t="shared" si="211"/>
        <v/>
      </c>
      <c r="Q407" s="123" t="str">
        <f t="shared" si="207"/>
        <v/>
      </c>
      <c r="R407" s="121" t="str">
        <f t="shared" si="212"/>
        <v/>
      </c>
      <c r="S407" s="128" t="str">
        <f t="shared" si="213"/>
        <v/>
      </c>
      <c r="T407" s="128" t="str">
        <f t="shared" si="214"/>
        <v/>
      </c>
      <c r="U407" s="128" t="str">
        <f t="shared" si="215"/>
        <v/>
      </c>
      <c r="V407" s="128" t="str">
        <f t="shared" si="216"/>
        <v/>
      </c>
      <c r="W407" s="128" t="str">
        <f t="shared" si="217"/>
        <v/>
      </c>
      <c r="X407" s="128" t="str">
        <f t="shared" si="218"/>
        <v/>
      </c>
      <c r="Y407" s="128" t="str">
        <f t="shared" si="219"/>
        <v/>
      </c>
      <c r="Z407" s="128" t="str">
        <f t="shared" si="220"/>
        <v/>
      </c>
      <c r="AA407" s="128" t="str">
        <f t="shared" si="221"/>
        <v/>
      </c>
      <c r="AB407" s="128" t="str">
        <f t="shared" si="222"/>
        <v/>
      </c>
      <c r="AC407" s="128" t="str">
        <f t="shared" si="223"/>
        <v/>
      </c>
      <c r="AD407" s="128" t="str">
        <f t="shared" si="224"/>
        <v/>
      </c>
      <c r="AG407" s="133">
        <v>0.6</v>
      </c>
      <c r="AH407" s="132">
        <v>2</v>
      </c>
      <c r="AI407" s="132">
        <v>1</v>
      </c>
      <c r="AJ407" s="132"/>
      <c r="AK407" s="132"/>
      <c r="AL407" s="132"/>
      <c r="AM407" s="132"/>
      <c r="AN407" s="132"/>
      <c r="AO407" s="132"/>
      <c r="AP407" s="132"/>
      <c r="AQ407" s="132"/>
      <c r="AR407" s="134"/>
    </row>
    <row r="408" spans="9:44" ht="12" customHeight="1">
      <c r="I408" s="152" t="str">
        <f t="shared" si="229"/>
        <v>Transport Aviation Geothermal</v>
      </c>
      <c r="J408" s="155" t="s">
        <v>205</v>
      </c>
      <c r="K408" s="152" t="str">
        <f t="shared" si="230"/>
        <v>TRA-AVGEOExt</v>
      </c>
      <c r="L408" s="110" t="str">
        <f t="shared" si="228"/>
        <v/>
      </c>
      <c r="P408" s="131" t="str">
        <f t="shared" si="211"/>
        <v/>
      </c>
      <c r="Q408" s="123" t="str">
        <f t="shared" si="207"/>
        <v/>
      </c>
      <c r="R408" s="121" t="str">
        <f t="shared" si="212"/>
        <v/>
      </c>
      <c r="S408" s="128" t="str">
        <f t="shared" si="213"/>
        <v/>
      </c>
      <c r="T408" s="128" t="str">
        <f t="shared" si="214"/>
        <v/>
      </c>
      <c r="U408" s="128" t="str">
        <f t="shared" si="215"/>
        <v/>
      </c>
      <c r="V408" s="128" t="str">
        <f t="shared" si="216"/>
        <v/>
      </c>
      <c r="W408" s="128" t="str">
        <f t="shared" si="217"/>
        <v/>
      </c>
      <c r="X408" s="128" t="str">
        <f t="shared" si="218"/>
        <v/>
      </c>
      <c r="Y408" s="128" t="str">
        <f t="shared" si="219"/>
        <v/>
      </c>
      <c r="Z408" s="128" t="str">
        <f t="shared" si="220"/>
        <v/>
      </c>
      <c r="AA408" s="128" t="str">
        <f t="shared" si="221"/>
        <v/>
      </c>
      <c r="AB408" s="128" t="str">
        <f t="shared" si="222"/>
        <v/>
      </c>
      <c r="AC408" s="128" t="str">
        <f t="shared" si="223"/>
        <v/>
      </c>
      <c r="AD408" s="128" t="str">
        <f t="shared" si="224"/>
        <v/>
      </c>
      <c r="AG408" s="133">
        <v>0.6</v>
      </c>
      <c r="AH408" s="132">
        <v>2</v>
      </c>
      <c r="AI408" s="132">
        <v>1</v>
      </c>
      <c r="AJ408" s="132"/>
      <c r="AK408" s="132"/>
      <c r="AL408" s="132"/>
      <c r="AM408" s="132"/>
      <c r="AN408" s="132"/>
      <c r="AO408" s="132"/>
      <c r="AP408" s="132"/>
      <c r="AQ408" s="132"/>
      <c r="AR408" s="134"/>
    </row>
    <row r="409" spans="9:44" ht="12" customHeight="1">
      <c r="I409" s="152" t="str">
        <f t="shared" si="229"/>
        <v>Transport Aviation Solar</v>
      </c>
      <c r="J409" s="155" t="s">
        <v>205</v>
      </c>
      <c r="K409" s="152" t="str">
        <f t="shared" si="230"/>
        <v>TRA-AVSOLExt</v>
      </c>
      <c r="L409" s="110" t="str">
        <f t="shared" si="228"/>
        <v/>
      </c>
      <c r="P409" s="131" t="str">
        <f t="shared" si="211"/>
        <v/>
      </c>
      <c r="Q409" s="123" t="str">
        <f t="shared" si="207"/>
        <v/>
      </c>
      <c r="R409" s="121" t="str">
        <f t="shared" si="212"/>
        <v/>
      </c>
      <c r="S409" s="128" t="str">
        <f t="shared" si="213"/>
        <v/>
      </c>
      <c r="T409" s="128" t="str">
        <f t="shared" si="214"/>
        <v/>
      </c>
      <c r="U409" s="128" t="str">
        <f t="shared" si="215"/>
        <v/>
      </c>
      <c r="V409" s="128" t="str">
        <f t="shared" si="216"/>
        <v/>
      </c>
      <c r="W409" s="128" t="str">
        <f t="shared" si="217"/>
        <v/>
      </c>
      <c r="X409" s="128" t="str">
        <f t="shared" si="218"/>
        <v/>
      </c>
      <c r="Y409" s="128" t="str">
        <f t="shared" si="219"/>
        <v/>
      </c>
      <c r="Z409" s="128" t="str">
        <f t="shared" si="220"/>
        <v/>
      </c>
      <c r="AA409" s="128" t="str">
        <f t="shared" si="221"/>
        <v/>
      </c>
      <c r="AB409" s="128" t="str">
        <f t="shared" si="222"/>
        <v/>
      </c>
      <c r="AC409" s="128" t="str">
        <f t="shared" si="223"/>
        <v/>
      </c>
      <c r="AD409" s="128" t="str">
        <f t="shared" si="224"/>
        <v/>
      </c>
      <c r="AG409" s="133">
        <v>0.6</v>
      </c>
      <c r="AH409" s="132">
        <v>2</v>
      </c>
      <c r="AI409" s="132">
        <v>1</v>
      </c>
      <c r="AJ409" s="132"/>
      <c r="AK409" s="132"/>
      <c r="AL409" s="132"/>
      <c r="AM409" s="132"/>
      <c r="AN409" s="132"/>
      <c r="AO409" s="132"/>
      <c r="AP409" s="132"/>
      <c r="AQ409" s="132"/>
      <c r="AR409" s="134"/>
    </row>
    <row r="410" spans="9:44" ht="12" customHeight="1">
      <c r="I410" s="152" t="str">
        <f t="shared" si="229"/>
        <v>Transport Aviation Wind</v>
      </c>
      <c r="J410" s="155" t="s">
        <v>205</v>
      </c>
      <c r="K410" s="152" t="str">
        <f t="shared" si="230"/>
        <v>TRA-AVWINExt</v>
      </c>
      <c r="L410" s="110" t="str">
        <f t="shared" ref="L410:L416" si="231">IF(J410="Yes",K410,"")</f>
        <v/>
      </c>
      <c r="P410" s="131" t="str">
        <f t="shared" si="211"/>
        <v/>
      </c>
      <c r="Q410" s="123" t="str">
        <f t="shared" si="207"/>
        <v/>
      </c>
      <c r="R410" s="121" t="str">
        <f t="shared" si="212"/>
        <v/>
      </c>
      <c r="S410" s="128" t="str">
        <f t="shared" si="213"/>
        <v/>
      </c>
      <c r="T410" s="128" t="str">
        <f t="shared" si="214"/>
        <v/>
      </c>
      <c r="U410" s="128" t="str">
        <f t="shared" si="215"/>
        <v/>
      </c>
      <c r="V410" s="128" t="str">
        <f t="shared" si="216"/>
        <v/>
      </c>
      <c r="W410" s="128" t="str">
        <f t="shared" si="217"/>
        <v/>
      </c>
      <c r="X410" s="128" t="str">
        <f t="shared" si="218"/>
        <v/>
      </c>
      <c r="Y410" s="128" t="str">
        <f t="shared" si="219"/>
        <v/>
      </c>
      <c r="Z410" s="128" t="str">
        <f t="shared" si="220"/>
        <v/>
      </c>
      <c r="AA410" s="128" t="str">
        <f t="shared" si="221"/>
        <v/>
      </c>
      <c r="AB410" s="128" t="str">
        <f t="shared" si="222"/>
        <v/>
      </c>
      <c r="AC410" s="128" t="str">
        <f t="shared" si="223"/>
        <v/>
      </c>
      <c r="AD410" s="128" t="str">
        <f t="shared" si="224"/>
        <v/>
      </c>
      <c r="AG410" s="133">
        <v>0.6</v>
      </c>
      <c r="AH410" s="132">
        <v>2</v>
      </c>
      <c r="AI410" s="132">
        <v>1</v>
      </c>
      <c r="AJ410" s="132"/>
      <c r="AK410" s="132"/>
      <c r="AL410" s="132"/>
      <c r="AM410" s="132"/>
      <c r="AN410" s="132"/>
      <c r="AO410" s="132"/>
      <c r="AP410" s="132"/>
      <c r="AQ410" s="132"/>
      <c r="AR410" s="134"/>
    </row>
    <row r="411" spans="9:44" ht="12" customHeight="1">
      <c r="I411" s="152" t="str">
        <f t="shared" si="229"/>
        <v>Transport Aviation Bio Liquids</v>
      </c>
      <c r="J411" s="155" t="s">
        <v>205</v>
      </c>
      <c r="K411" s="152" t="str">
        <f t="shared" si="230"/>
        <v>TRA-AVBILExt</v>
      </c>
      <c r="L411" s="110" t="str">
        <f t="shared" si="231"/>
        <v/>
      </c>
      <c r="P411" s="131" t="str">
        <f t="shared" si="211"/>
        <v/>
      </c>
      <c r="Q411" s="123" t="str">
        <f t="shared" si="207"/>
        <v/>
      </c>
      <c r="R411" s="121" t="str">
        <f t="shared" si="212"/>
        <v/>
      </c>
      <c r="S411" s="128" t="str">
        <f t="shared" si="213"/>
        <v/>
      </c>
      <c r="T411" s="128" t="str">
        <f t="shared" si="214"/>
        <v/>
      </c>
      <c r="U411" s="128" t="str">
        <f t="shared" si="215"/>
        <v/>
      </c>
      <c r="V411" s="128" t="str">
        <f t="shared" si="216"/>
        <v/>
      </c>
      <c r="W411" s="128" t="str">
        <f t="shared" si="217"/>
        <v/>
      </c>
      <c r="X411" s="128" t="str">
        <f t="shared" si="218"/>
        <v/>
      </c>
      <c r="Y411" s="128" t="str">
        <f t="shared" si="219"/>
        <v/>
      </c>
      <c r="Z411" s="128" t="str">
        <f t="shared" si="220"/>
        <v/>
      </c>
      <c r="AA411" s="128" t="str">
        <f t="shared" si="221"/>
        <v/>
      </c>
      <c r="AB411" s="128" t="str">
        <f t="shared" si="222"/>
        <v/>
      </c>
      <c r="AC411" s="128" t="str">
        <f t="shared" si="223"/>
        <v/>
      </c>
      <c r="AD411" s="128" t="str">
        <f t="shared" si="224"/>
        <v/>
      </c>
      <c r="AG411" s="133">
        <v>0.6</v>
      </c>
      <c r="AH411" s="132">
        <v>2</v>
      </c>
      <c r="AI411" s="132">
        <v>1</v>
      </c>
      <c r="AJ411" s="132"/>
      <c r="AK411" s="132"/>
      <c r="AL411" s="132"/>
      <c r="AM411" s="132"/>
      <c r="AN411" s="132"/>
      <c r="AO411" s="132"/>
      <c r="AP411" s="132"/>
      <c r="AQ411" s="132"/>
      <c r="AR411" s="134"/>
    </row>
    <row r="412" spans="9:44" ht="12" customHeight="1">
      <c r="I412" s="152" t="str">
        <f t="shared" si="229"/>
        <v>Transport Aviation Biogas</v>
      </c>
      <c r="J412" s="155" t="s">
        <v>205</v>
      </c>
      <c r="K412" s="152" t="str">
        <f t="shared" si="230"/>
        <v>TRA-AVBIGExt</v>
      </c>
      <c r="L412" s="110" t="str">
        <f t="shared" si="231"/>
        <v/>
      </c>
      <c r="P412" s="131" t="str">
        <f t="shared" si="211"/>
        <v/>
      </c>
      <c r="Q412" s="123" t="str">
        <f t="shared" si="207"/>
        <v/>
      </c>
      <c r="R412" s="121" t="str">
        <f t="shared" si="212"/>
        <v/>
      </c>
      <c r="S412" s="128" t="str">
        <f t="shared" si="213"/>
        <v/>
      </c>
      <c r="T412" s="128" t="str">
        <f t="shared" si="214"/>
        <v/>
      </c>
      <c r="U412" s="128" t="str">
        <f t="shared" si="215"/>
        <v/>
      </c>
      <c r="V412" s="128" t="str">
        <f t="shared" si="216"/>
        <v/>
      </c>
      <c r="W412" s="128" t="str">
        <f t="shared" si="217"/>
        <v/>
      </c>
      <c r="X412" s="128" t="str">
        <f t="shared" si="218"/>
        <v/>
      </c>
      <c r="Y412" s="128" t="str">
        <f t="shared" si="219"/>
        <v/>
      </c>
      <c r="Z412" s="128" t="str">
        <f t="shared" si="220"/>
        <v/>
      </c>
      <c r="AA412" s="128" t="str">
        <f t="shared" si="221"/>
        <v/>
      </c>
      <c r="AB412" s="128" t="str">
        <f t="shared" si="222"/>
        <v/>
      </c>
      <c r="AC412" s="128" t="str">
        <f t="shared" si="223"/>
        <v/>
      </c>
      <c r="AD412" s="128" t="str">
        <f t="shared" si="224"/>
        <v/>
      </c>
      <c r="AG412" s="133">
        <v>0.6</v>
      </c>
      <c r="AH412" s="132">
        <v>2</v>
      </c>
      <c r="AI412" s="132">
        <v>1</v>
      </c>
      <c r="AJ412" s="132"/>
      <c r="AK412" s="132"/>
      <c r="AL412" s="132"/>
      <c r="AM412" s="132"/>
      <c r="AN412" s="132"/>
      <c r="AO412" s="132"/>
      <c r="AP412" s="132"/>
      <c r="AQ412" s="132"/>
      <c r="AR412" s="134"/>
    </row>
    <row r="413" spans="9:44" ht="12" customHeight="1">
      <c r="I413" s="152" t="str">
        <f t="shared" si="229"/>
        <v>Transport Aviation Wood</v>
      </c>
      <c r="J413" s="155" t="s">
        <v>205</v>
      </c>
      <c r="K413" s="152" t="str">
        <f t="shared" si="230"/>
        <v>TRA-AVWODExt</v>
      </c>
      <c r="L413" s="110" t="str">
        <f t="shared" si="231"/>
        <v/>
      </c>
      <c r="P413" s="131" t="str">
        <f t="shared" si="211"/>
        <v/>
      </c>
      <c r="Q413" s="123" t="str">
        <f t="shared" si="207"/>
        <v/>
      </c>
      <c r="R413" s="121" t="str">
        <f t="shared" si="212"/>
        <v/>
      </c>
      <c r="S413" s="128" t="str">
        <f t="shared" si="213"/>
        <v/>
      </c>
      <c r="T413" s="128" t="str">
        <f t="shared" si="214"/>
        <v/>
      </c>
      <c r="U413" s="128" t="str">
        <f t="shared" si="215"/>
        <v/>
      </c>
      <c r="V413" s="128" t="str">
        <f t="shared" si="216"/>
        <v/>
      </c>
      <c r="W413" s="128" t="str">
        <f t="shared" si="217"/>
        <v/>
      </c>
      <c r="X413" s="128" t="str">
        <f t="shared" si="218"/>
        <v/>
      </c>
      <c r="Y413" s="128" t="str">
        <f t="shared" si="219"/>
        <v/>
      </c>
      <c r="Z413" s="128" t="str">
        <f t="shared" si="220"/>
        <v/>
      </c>
      <c r="AA413" s="128" t="str">
        <f t="shared" si="221"/>
        <v/>
      </c>
      <c r="AB413" s="128" t="str">
        <f t="shared" si="222"/>
        <v/>
      </c>
      <c r="AC413" s="128" t="str">
        <f t="shared" si="223"/>
        <v/>
      </c>
      <c r="AD413" s="128" t="str">
        <f t="shared" si="224"/>
        <v/>
      </c>
      <c r="AG413" s="133">
        <v>0.6</v>
      </c>
      <c r="AH413" s="132">
        <v>2</v>
      </c>
      <c r="AI413" s="132">
        <v>1</v>
      </c>
      <c r="AJ413" s="132"/>
      <c r="AK413" s="132"/>
      <c r="AL413" s="132"/>
      <c r="AM413" s="132"/>
      <c r="AN413" s="132"/>
      <c r="AO413" s="132"/>
      <c r="AP413" s="132"/>
      <c r="AQ413" s="132"/>
      <c r="AR413" s="134"/>
    </row>
    <row r="414" spans="9:44" ht="12" customHeight="1">
      <c r="I414" s="152" t="str">
        <f t="shared" si="229"/>
        <v>Transport Aviation Tidal</v>
      </c>
      <c r="J414" s="155" t="s">
        <v>205</v>
      </c>
      <c r="K414" s="152" t="str">
        <f t="shared" si="230"/>
        <v>TRA-AVTIDExt</v>
      </c>
      <c r="L414" s="110" t="str">
        <f t="shared" si="231"/>
        <v/>
      </c>
      <c r="P414" s="131" t="str">
        <f t="shared" si="211"/>
        <v/>
      </c>
      <c r="Q414" s="123" t="str">
        <f t="shared" si="207"/>
        <v/>
      </c>
      <c r="R414" s="121" t="str">
        <f t="shared" si="212"/>
        <v/>
      </c>
      <c r="S414" s="128" t="str">
        <f t="shared" si="213"/>
        <v/>
      </c>
      <c r="T414" s="128" t="str">
        <f t="shared" si="214"/>
        <v/>
      </c>
      <c r="U414" s="128" t="str">
        <f t="shared" si="215"/>
        <v/>
      </c>
      <c r="V414" s="128" t="str">
        <f t="shared" si="216"/>
        <v/>
      </c>
      <c r="W414" s="128" t="str">
        <f t="shared" si="217"/>
        <v/>
      </c>
      <c r="X414" s="128" t="str">
        <f t="shared" si="218"/>
        <v/>
      </c>
      <c r="Y414" s="128" t="str">
        <f t="shared" si="219"/>
        <v/>
      </c>
      <c r="Z414" s="128" t="str">
        <f t="shared" si="220"/>
        <v/>
      </c>
      <c r="AA414" s="128" t="str">
        <f t="shared" si="221"/>
        <v/>
      </c>
      <c r="AB414" s="128" t="str">
        <f t="shared" si="222"/>
        <v/>
      </c>
      <c r="AC414" s="128" t="str">
        <f t="shared" si="223"/>
        <v/>
      </c>
      <c r="AD414" s="128" t="str">
        <f t="shared" si="224"/>
        <v/>
      </c>
      <c r="AG414" s="133">
        <v>0.6</v>
      </c>
      <c r="AH414" s="132">
        <v>2</v>
      </c>
      <c r="AI414" s="132">
        <v>1</v>
      </c>
      <c r="AJ414" s="132"/>
      <c r="AK414" s="132"/>
      <c r="AL414" s="132"/>
      <c r="AM414" s="132"/>
      <c r="AN414" s="132"/>
      <c r="AO414" s="132"/>
      <c r="AP414" s="132"/>
      <c r="AQ414" s="132"/>
      <c r="AR414" s="134"/>
    </row>
    <row r="415" spans="9:44" ht="12" customHeight="1">
      <c r="I415" s="153" t="str">
        <f t="shared" si="229"/>
        <v>Transport Aviation Electricity</v>
      </c>
      <c r="J415" s="164" t="s">
        <v>205</v>
      </c>
      <c r="K415" s="153" t="str">
        <f t="shared" si="230"/>
        <v>TRA-AVELCExt</v>
      </c>
      <c r="L415" s="110" t="str">
        <f t="shared" si="231"/>
        <v/>
      </c>
      <c r="P415" s="131" t="str">
        <f t="shared" si="211"/>
        <v/>
      </c>
      <c r="Q415" s="123" t="str">
        <f t="shared" si="207"/>
        <v/>
      </c>
      <c r="R415" s="121" t="str">
        <f t="shared" si="212"/>
        <v/>
      </c>
      <c r="S415" s="128" t="str">
        <f t="shared" si="213"/>
        <v/>
      </c>
      <c r="T415" s="128" t="str">
        <f t="shared" si="214"/>
        <v/>
      </c>
      <c r="U415" s="128" t="str">
        <f t="shared" si="215"/>
        <v/>
      </c>
      <c r="V415" s="128" t="str">
        <f t="shared" si="216"/>
        <v/>
      </c>
      <c r="W415" s="128" t="str">
        <f t="shared" si="217"/>
        <v/>
      </c>
      <c r="X415" s="128" t="str">
        <f t="shared" si="218"/>
        <v/>
      </c>
      <c r="Y415" s="128" t="str">
        <f t="shared" si="219"/>
        <v/>
      </c>
      <c r="Z415" s="128" t="str">
        <f t="shared" si="220"/>
        <v/>
      </c>
      <c r="AA415" s="128" t="str">
        <f t="shared" si="221"/>
        <v/>
      </c>
      <c r="AB415" s="128" t="str">
        <f t="shared" si="222"/>
        <v/>
      </c>
      <c r="AC415" s="128" t="str">
        <f t="shared" si="223"/>
        <v/>
      </c>
      <c r="AD415" s="128" t="str">
        <f t="shared" si="224"/>
        <v/>
      </c>
      <c r="AG415" s="133">
        <v>0.6</v>
      </c>
      <c r="AH415" s="132">
        <v>2</v>
      </c>
      <c r="AI415" s="132">
        <v>1</v>
      </c>
      <c r="AJ415" s="132"/>
      <c r="AK415" s="132"/>
      <c r="AL415" s="132"/>
      <c r="AM415" s="132"/>
      <c r="AN415" s="132"/>
      <c r="AO415" s="132"/>
      <c r="AP415" s="132"/>
      <c r="AQ415" s="132"/>
      <c r="AR415" s="134"/>
    </row>
    <row r="416" spans="9:44" ht="12" customHeight="1">
      <c r="I416" s="151" t="str">
        <f>$C$377&amp;" "&amp;$E$380&amp;" "&amp;RIGHT(G377,LEN(G377)-FIND(" ",G377))</f>
        <v>Transport Shipping Coal</v>
      </c>
      <c r="J416" s="155" t="s">
        <v>198</v>
      </c>
      <c r="K416" s="152" t="str">
        <f>$D$377&amp;$F$380&amp;RIGHT(H377,3)&amp;$B$253</f>
        <v>TRA-SHCOAExt</v>
      </c>
      <c r="L416" s="110" t="str">
        <f t="shared" si="231"/>
        <v>TRA-SHCOAExt</v>
      </c>
      <c r="P416" s="131" t="str">
        <f t="shared" si="211"/>
        <v>TRA-SHCOAExt</v>
      </c>
      <c r="Q416" s="123" t="str">
        <f t="shared" si="207"/>
        <v>TRA-COA</v>
      </c>
      <c r="R416" s="121" t="str">
        <f t="shared" si="212"/>
        <v>TRA-SH</v>
      </c>
      <c r="S416" s="128">
        <f t="shared" si="213"/>
        <v>0.6</v>
      </c>
      <c r="T416" s="128">
        <f t="shared" si="214"/>
        <v>2</v>
      </c>
      <c r="U416" s="128">
        <f t="shared" si="215"/>
        <v>1</v>
      </c>
      <c r="V416" s="128">
        <f t="shared" si="216"/>
        <v>0</v>
      </c>
      <c r="W416" s="128">
        <f t="shared" si="217"/>
        <v>0</v>
      </c>
      <c r="X416" s="128">
        <f t="shared" si="218"/>
        <v>0</v>
      </c>
      <c r="Y416" s="128">
        <f t="shared" si="219"/>
        <v>0</v>
      </c>
      <c r="Z416" s="128">
        <f t="shared" si="220"/>
        <v>0</v>
      </c>
      <c r="AA416" s="128">
        <f t="shared" si="221"/>
        <v>0</v>
      </c>
      <c r="AB416" s="128">
        <f t="shared" si="222"/>
        <v>0</v>
      </c>
      <c r="AC416" s="128">
        <f t="shared" si="223"/>
        <v>0</v>
      </c>
      <c r="AD416" s="128">
        <f t="shared" si="224"/>
        <v>0</v>
      </c>
      <c r="AG416" s="133">
        <v>0.6</v>
      </c>
      <c r="AH416" s="132">
        <v>2</v>
      </c>
      <c r="AI416" s="132">
        <v>1</v>
      </c>
      <c r="AJ416" s="132"/>
      <c r="AK416" s="132"/>
      <c r="AL416" s="132"/>
      <c r="AM416" s="132"/>
      <c r="AN416" s="132"/>
      <c r="AO416" s="132"/>
      <c r="AP416" s="132"/>
      <c r="AQ416" s="132"/>
      <c r="AR416" s="134"/>
    </row>
    <row r="417" spans="9:44" ht="12" customHeight="1">
      <c r="I417" s="152" t="str">
        <f t="shared" ref="I417:I428" si="232">$C$377&amp;" "&amp;$E$380&amp;" "&amp;RIGHT(G378,LEN(G378)-FIND(" ",G378))</f>
        <v>Transport Shipping Lignite</v>
      </c>
      <c r="J417" s="155" t="s">
        <v>198</v>
      </c>
      <c r="K417" s="152" t="str">
        <f t="shared" ref="K417:K428" si="233">$D$377&amp;$F$380&amp;RIGHT(H378,3)&amp;$B$253</f>
        <v>TRA-SHCOLExt</v>
      </c>
      <c r="L417" s="110" t="str">
        <f t="shared" ref="L417:L424" si="234">IF(J417="Yes",K417,"")</f>
        <v>TRA-SHCOLExt</v>
      </c>
      <c r="P417" s="131" t="str">
        <f t="shared" si="211"/>
        <v>TRA-SHCOLExt</v>
      </c>
      <c r="Q417" s="123" t="str">
        <f t="shared" si="207"/>
        <v>TRA-COL</v>
      </c>
      <c r="R417" s="121" t="str">
        <f t="shared" si="212"/>
        <v>TRA-SH</v>
      </c>
      <c r="S417" s="128">
        <f t="shared" si="213"/>
        <v>0.6</v>
      </c>
      <c r="T417" s="128">
        <f t="shared" si="214"/>
        <v>2</v>
      </c>
      <c r="U417" s="128">
        <f t="shared" si="215"/>
        <v>1</v>
      </c>
      <c r="V417" s="128">
        <f t="shared" si="216"/>
        <v>0</v>
      </c>
      <c r="W417" s="128">
        <f t="shared" si="217"/>
        <v>0</v>
      </c>
      <c r="X417" s="128">
        <f t="shared" si="218"/>
        <v>0</v>
      </c>
      <c r="Y417" s="128">
        <f t="shared" si="219"/>
        <v>0</v>
      </c>
      <c r="Z417" s="128">
        <f t="shared" si="220"/>
        <v>0</v>
      </c>
      <c r="AA417" s="128">
        <f t="shared" si="221"/>
        <v>0</v>
      </c>
      <c r="AB417" s="128">
        <f t="shared" si="222"/>
        <v>0</v>
      </c>
      <c r="AC417" s="128">
        <f t="shared" si="223"/>
        <v>0</v>
      </c>
      <c r="AD417" s="128">
        <f t="shared" si="224"/>
        <v>0</v>
      </c>
      <c r="AG417" s="133">
        <v>0.6</v>
      </c>
      <c r="AH417" s="132">
        <v>2</v>
      </c>
      <c r="AI417" s="132">
        <v>1</v>
      </c>
      <c r="AJ417" s="132"/>
      <c r="AK417" s="132"/>
      <c r="AL417" s="132"/>
      <c r="AM417" s="132"/>
      <c r="AN417" s="132"/>
      <c r="AO417" s="132"/>
      <c r="AP417" s="132"/>
      <c r="AQ417" s="132"/>
      <c r="AR417" s="134"/>
    </row>
    <row r="418" spans="9:44" ht="12" customHeight="1">
      <c r="I418" s="152" t="str">
        <f t="shared" si="232"/>
        <v>Transport Shipping Crude oil</v>
      </c>
      <c r="J418" s="155" t="s">
        <v>198</v>
      </c>
      <c r="K418" s="152" t="str">
        <f t="shared" si="233"/>
        <v>TRA-SHOILExt</v>
      </c>
      <c r="L418" s="110" t="str">
        <f t="shared" si="234"/>
        <v>TRA-SHOILExt</v>
      </c>
      <c r="P418" s="131" t="str">
        <f t="shared" si="211"/>
        <v>TRA-SHOILExt</v>
      </c>
      <c r="Q418" s="123" t="str">
        <f t="shared" si="207"/>
        <v>TRA-OIL</v>
      </c>
      <c r="R418" s="121" t="str">
        <f t="shared" si="212"/>
        <v>TRA-SH</v>
      </c>
      <c r="S418" s="128">
        <f t="shared" si="213"/>
        <v>0.6</v>
      </c>
      <c r="T418" s="128">
        <f t="shared" si="214"/>
        <v>2</v>
      </c>
      <c r="U418" s="128">
        <f t="shared" si="215"/>
        <v>1</v>
      </c>
      <c r="V418" s="128">
        <f t="shared" si="216"/>
        <v>0</v>
      </c>
      <c r="W418" s="128">
        <f t="shared" si="217"/>
        <v>0</v>
      </c>
      <c r="X418" s="128">
        <f t="shared" si="218"/>
        <v>0</v>
      </c>
      <c r="Y418" s="128">
        <f t="shared" si="219"/>
        <v>0</v>
      </c>
      <c r="Z418" s="128">
        <f t="shared" si="220"/>
        <v>0</v>
      </c>
      <c r="AA418" s="128">
        <f t="shared" si="221"/>
        <v>0</v>
      </c>
      <c r="AB418" s="128">
        <f t="shared" si="222"/>
        <v>0</v>
      </c>
      <c r="AC418" s="128">
        <f t="shared" si="223"/>
        <v>0</v>
      </c>
      <c r="AD418" s="128">
        <f t="shared" si="224"/>
        <v>0</v>
      </c>
      <c r="AG418" s="133">
        <v>0.6</v>
      </c>
      <c r="AH418" s="132">
        <v>2</v>
      </c>
      <c r="AI418" s="132">
        <v>1</v>
      </c>
      <c r="AJ418" s="132"/>
      <c r="AK418" s="132"/>
      <c r="AL418" s="132"/>
      <c r="AM418" s="132"/>
      <c r="AN418" s="132"/>
      <c r="AO418" s="132"/>
      <c r="AP418" s="132"/>
      <c r="AQ418" s="132"/>
      <c r="AR418" s="134"/>
    </row>
    <row r="419" spans="9:44" ht="12" customHeight="1">
      <c r="I419" s="152" t="str">
        <f t="shared" si="232"/>
        <v>Transport Shipping Natural Gas</v>
      </c>
      <c r="J419" s="155" t="s">
        <v>198</v>
      </c>
      <c r="K419" s="152" t="str">
        <f t="shared" si="233"/>
        <v>TRA-SHNGAExt</v>
      </c>
      <c r="L419" s="110" t="str">
        <f t="shared" si="234"/>
        <v>TRA-SHNGAExt</v>
      </c>
      <c r="P419" s="131" t="str">
        <f t="shared" si="211"/>
        <v>TRA-SHNGAExt</v>
      </c>
      <c r="Q419" s="123" t="str">
        <f t="shared" si="207"/>
        <v>TRA-NGA</v>
      </c>
      <c r="R419" s="121" t="str">
        <f t="shared" si="212"/>
        <v>TRA-SH</v>
      </c>
      <c r="S419" s="128">
        <f t="shared" si="213"/>
        <v>0.6</v>
      </c>
      <c r="T419" s="128">
        <f t="shared" si="214"/>
        <v>2</v>
      </c>
      <c r="U419" s="128">
        <f t="shared" si="215"/>
        <v>1</v>
      </c>
      <c r="V419" s="128">
        <f t="shared" si="216"/>
        <v>0</v>
      </c>
      <c r="W419" s="128">
        <f t="shared" si="217"/>
        <v>0</v>
      </c>
      <c r="X419" s="128">
        <f t="shared" si="218"/>
        <v>0</v>
      </c>
      <c r="Y419" s="128">
        <f t="shared" si="219"/>
        <v>0</v>
      </c>
      <c r="Z419" s="128">
        <f t="shared" si="220"/>
        <v>0</v>
      </c>
      <c r="AA419" s="128">
        <f t="shared" si="221"/>
        <v>0</v>
      </c>
      <c r="AB419" s="128">
        <f t="shared" si="222"/>
        <v>0</v>
      </c>
      <c r="AC419" s="128">
        <f t="shared" si="223"/>
        <v>0</v>
      </c>
      <c r="AD419" s="128">
        <f t="shared" si="224"/>
        <v>0</v>
      </c>
      <c r="AG419" s="133">
        <v>0.6</v>
      </c>
      <c r="AH419" s="132">
        <v>2</v>
      </c>
      <c r="AI419" s="132">
        <v>1</v>
      </c>
      <c r="AJ419" s="132"/>
      <c r="AK419" s="132"/>
      <c r="AL419" s="132"/>
      <c r="AM419" s="132"/>
      <c r="AN419" s="132"/>
      <c r="AO419" s="132"/>
      <c r="AP419" s="132"/>
      <c r="AQ419" s="132"/>
      <c r="AR419" s="134"/>
    </row>
    <row r="420" spans="9:44" ht="12" customHeight="1">
      <c r="I420" s="152" t="str">
        <f t="shared" si="232"/>
        <v>Transport Shipping Hydro</v>
      </c>
      <c r="J420" s="155" t="s">
        <v>205</v>
      </c>
      <c r="K420" s="152" t="str">
        <f t="shared" si="233"/>
        <v>TRA-SHHYDExt</v>
      </c>
      <c r="L420" s="110" t="str">
        <f t="shared" si="234"/>
        <v/>
      </c>
      <c r="P420" s="131" t="str">
        <f t="shared" si="211"/>
        <v/>
      </c>
      <c r="Q420" s="123" t="str">
        <f t="shared" si="207"/>
        <v/>
      </c>
      <c r="R420" s="121" t="str">
        <f t="shared" si="212"/>
        <v/>
      </c>
      <c r="S420" s="128" t="str">
        <f t="shared" si="213"/>
        <v/>
      </c>
      <c r="T420" s="128" t="str">
        <f t="shared" si="214"/>
        <v/>
      </c>
      <c r="U420" s="128" t="str">
        <f t="shared" si="215"/>
        <v/>
      </c>
      <c r="V420" s="128" t="str">
        <f t="shared" si="216"/>
        <v/>
      </c>
      <c r="W420" s="128" t="str">
        <f t="shared" si="217"/>
        <v/>
      </c>
      <c r="X420" s="128" t="str">
        <f t="shared" si="218"/>
        <v/>
      </c>
      <c r="Y420" s="128" t="str">
        <f t="shared" si="219"/>
        <v/>
      </c>
      <c r="Z420" s="128" t="str">
        <f t="shared" si="220"/>
        <v/>
      </c>
      <c r="AA420" s="128" t="str">
        <f t="shared" si="221"/>
        <v/>
      </c>
      <c r="AB420" s="128" t="str">
        <f t="shared" si="222"/>
        <v/>
      </c>
      <c r="AC420" s="128" t="str">
        <f t="shared" si="223"/>
        <v/>
      </c>
      <c r="AD420" s="128" t="str">
        <f t="shared" si="224"/>
        <v/>
      </c>
      <c r="AG420" s="133">
        <v>0.6</v>
      </c>
      <c r="AH420" s="132">
        <v>2</v>
      </c>
      <c r="AI420" s="132">
        <v>1</v>
      </c>
      <c r="AJ420" s="132"/>
      <c r="AK420" s="132"/>
      <c r="AL420" s="132"/>
      <c r="AM420" s="132"/>
      <c r="AN420" s="132"/>
      <c r="AO420" s="132"/>
      <c r="AP420" s="132"/>
      <c r="AQ420" s="132"/>
      <c r="AR420" s="134"/>
    </row>
    <row r="421" spans="9:44" ht="12" customHeight="1">
      <c r="I421" s="152" t="str">
        <f t="shared" si="232"/>
        <v>Transport Shipping Geothermal</v>
      </c>
      <c r="J421" s="155" t="s">
        <v>205</v>
      </c>
      <c r="K421" s="152" t="str">
        <f t="shared" si="233"/>
        <v>TRA-SHGEOExt</v>
      </c>
      <c r="L421" s="110" t="str">
        <f t="shared" si="234"/>
        <v/>
      </c>
      <c r="P421" s="131" t="str">
        <f t="shared" si="211"/>
        <v/>
      </c>
      <c r="Q421" s="123" t="str">
        <f t="shared" si="207"/>
        <v/>
      </c>
      <c r="R421" s="121" t="str">
        <f t="shared" si="212"/>
        <v/>
      </c>
      <c r="S421" s="128" t="str">
        <f t="shared" si="213"/>
        <v/>
      </c>
      <c r="T421" s="128" t="str">
        <f t="shared" si="214"/>
        <v/>
      </c>
      <c r="U421" s="128" t="str">
        <f t="shared" si="215"/>
        <v/>
      </c>
      <c r="V421" s="128" t="str">
        <f t="shared" si="216"/>
        <v/>
      </c>
      <c r="W421" s="128" t="str">
        <f t="shared" si="217"/>
        <v/>
      </c>
      <c r="X421" s="128" t="str">
        <f t="shared" si="218"/>
        <v/>
      </c>
      <c r="Y421" s="128" t="str">
        <f t="shared" si="219"/>
        <v/>
      </c>
      <c r="Z421" s="128" t="str">
        <f t="shared" si="220"/>
        <v/>
      </c>
      <c r="AA421" s="128" t="str">
        <f t="shared" si="221"/>
        <v/>
      </c>
      <c r="AB421" s="128" t="str">
        <f t="shared" si="222"/>
        <v/>
      </c>
      <c r="AC421" s="128" t="str">
        <f t="shared" si="223"/>
        <v/>
      </c>
      <c r="AD421" s="128" t="str">
        <f t="shared" si="224"/>
        <v/>
      </c>
      <c r="AG421" s="133">
        <v>0.6</v>
      </c>
      <c r="AH421" s="132">
        <v>2</v>
      </c>
      <c r="AI421" s="132">
        <v>1</v>
      </c>
      <c r="AJ421" s="132"/>
      <c r="AK421" s="132"/>
      <c r="AL421" s="132"/>
      <c r="AM421" s="132"/>
      <c r="AN421" s="132"/>
      <c r="AO421" s="132"/>
      <c r="AP421" s="132"/>
      <c r="AQ421" s="132"/>
      <c r="AR421" s="134"/>
    </row>
    <row r="422" spans="9:44" ht="12" customHeight="1">
      <c r="I422" s="152" t="str">
        <f t="shared" si="232"/>
        <v>Transport Shipping Solar</v>
      </c>
      <c r="J422" s="155" t="s">
        <v>205</v>
      </c>
      <c r="K422" s="152" t="str">
        <f t="shared" si="233"/>
        <v>TRA-SHSOLExt</v>
      </c>
      <c r="L422" s="110" t="str">
        <f t="shared" si="234"/>
        <v/>
      </c>
      <c r="P422" s="131" t="str">
        <f t="shared" si="211"/>
        <v/>
      </c>
      <c r="Q422" s="123" t="str">
        <f t="shared" si="207"/>
        <v/>
      </c>
      <c r="R422" s="121" t="str">
        <f t="shared" si="212"/>
        <v/>
      </c>
      <c r="S422" s="128" t="str">
        <f t="shared" si="213"/>
        <v/>
      </c>
      <c r="T422" s="128" t="str">
        <f t="shared" si="214"/>
        <v/>
      </c>
      <c r="U422" s="128" t="str">
        <f t="shared" si="215"/>
        <v/>
      </c>
      <c r="V422" s="128" t="str">
        <f t="shared" si="216"/>
        <v/>
      </c>
      <c r="W422" s="128" t="str">
        <f t="shared" si="217"/>
        <v/>
      </c>
      <c r="X422" s="128" t="str">
        <f t="shared" si="218"/>
        <v/>
      </c>
      <c r="Y422" s="128" t="str">
        <f t="shared" si="219"/>
        <v/>
      </c>
      <c r="Z422" s="128" t="str">
        <f t="shared" si="220"/>
        <v/>
      </c>
      <c r="AA422" s="128" t="str">
        <f t="shared" si="221"/>
        <v/>
      </c>
      <c r="AB422" s="128" t="str">
        <f t="shared" si="222"/>
        <v/>
      </c>
      <c r="AC422" s="128" t="str">
        <f t="shared" si="223"/>
        <v/>
      </c>
      <c r="AD422" s="128" t="str">
        <f t="shared" si="224"/>
        <v/>
      </c>
      <c r="AG422" s="133">
        <v>0.6</v>
      </c>
      <c r="AH422" s="132">
        <v>2</v>
      </c>
      <c r="AI422" s="132">
        <v>1</v>
      </c>
      <c r="AJ422" s="132"/>
      <c r="AK422" s="132"/>
      <c r="AL422" s="132"/>
      <c r="AM422" s="132"/>
      <c r="AN422" s="132"/>
      <c r="AO422" s="132"/>
      <c r="AP422" s="132"/>
      <c r="AQ422" s="132"/>
      <c r="AR422" s="134"/>
    </row>
    <row r="423" spans="9:44" ht="12" customHeight="1">
      <c r="I423" s="152" t="str">
        <f t="shared" si="232"/>
        <v>Transport Shipping Wind</v>
      </c>
      <c r="J423" s="155" t="s">
        <v>205</v>
      </c>
      <c r="K423" s="152" t="str">
        <f t="shared" si="233"/>
        <v>TRA-SHWINExt</v>
      </c>
      <c r="L423" s="110" t="str">
        <f t="shared" si="234"/>
        <v/>
      </c>
      <c r="P423" s="131" t="str">
        <f t="shared" si="211"/>
        <v/>
      </c>
      <c r="Q423" s="123" t="str">
        <f t="shared" si="207"/>
        <v/>
      </c>
      <c r="R423" s="121" t="str">
        <f t="shared" si="212"/>
        <v/>
      </c>
      <c r="S423" s="128" t="str">
        <f t="shared" si="213"/>
        <v/>
      </c>
      <c r="T423" s="128" t="str">
        <f t="shared" si="214"/>
        <v/>
      </c>
      <c r="U423" s="128" t="str">
        <f t="shared" si="215"/>
        <v/>
      </c>
      <c r="V423" s="128" t="str">
        <f t="shared" si="216"/>
        <v/>
      </c>
      <c r="W423" s="128" t="str">
        <f t="shared" si="217"/>
        <v/>
      </c>
      <c r="X423" s="128" t="str">
        <f t="shared" si="218"/>
        <v/>
      </c>
      <c r="Y423" s="128" t="str">
        <f t="shared" si="219"/>
        <v/>
      </c>
      <c r="Z423" s="128" t="str">
        <f t="shared" si="220"/>
        <v/>
      </c>
      <c r="AA423" s="128" t="str">
        <f t="shared" si="221"/>
        <v/>
      </c>
      <c r="AB423" s="128" t="str">
        <f t="shared" si="222"/>
        <v/>
      </c>
      <c r="AC423" s="128" t="str">
        <f t="shared" si="223"/>
        <v/>
      </c>
      <c r="AD423" s="128" t="str">
        <f t="shared" si="224"/>
        <v/>
      </c>
      <c r="AG423" s="133">
        <v>0.6</v>
      </c>
      <c r="AH423" s="132">
        <v>2</v>
      </c>
      <c r="AI423" s="132">
        <v>1</v>
      </c>
      <c r="AJ423" s="132"/>
      <c r="AK423" s="132"/>
      <c r="AL423" s="132"/>
      <c r="AM423" s="132"/>
      <c r="AN423" s="132"/>
      <c r="AO423" s="132"/>
      <c r="AP423" s="132"/>
      <c r="AQ423" s="132"/>
      <c r="AR423" s="134"/>
    </row>
    <row r="424" spans="9:44" ht="12" customHeight="1">
      <c r="I424" s="152" t="str">
        <f t="shared" si="232"/>
        <v>Transport Shipping Bio Liquids</v>
      </c>
      <c r="J424" s="155" t="s">
        <v>205</v>
      </c>
      <c r="K424" s="152" t="str">
        <f t="shared" si="233"/>
        <v>TRA-SHBILExt</v>
      </c>
      <c r="L424" s="110" t="str">
        <f t="shared" si="234"/>
        <v/>
      </c>
      <c r="P424" s="131" t="str">
        <f t="shared" si="211"/>
        <v/>
      </c>
      <c r="Q424" s="123" t="str">
        <f t="shared" si="207"/>
        <v/>
      </c>
      <c r="R424" s="121" t="str">
        <f t="shared" si="212"/>
        <v/>
      </c>
      <c r="S424" s="128" t="str">
        <f t="shared" si="213"/>
        <v/>
      </c>
      <c r="T424" s="128" t="str">
        <f t="shared" si="214"/>
        <v/>
      </c>
      <c r="U424" s="128" t="str">
        <f t="shared" si="215"/>
        <v/>
      </c>
      <c r="V424" s="128" t="str">
        <f t="shared" si="216"/>
        <v/>
      </c>
      <c r="W424" s="128" t="str">
        <f t="shared" si="217"/>
        <v/>
      </c>
      <c r="X424" s="128" t="str">
        <f t="shared" si="218"/>
        <v/>
      </c>
      <c r="Y424" s="128" t="str">
        <f t="shared" si="219"/>
        <v/>
      </c>
      <c r="Z424" s="128" t="str">
        <f t="shared" si="220"/>
        <v/>
      </c>
      <c r="AA424" s="128" t="str">
        <f t="shared" si="221"/>
        <v/>
      </c>
      <c r="AB424" s="128" t="str">
        <f t="shared" si="222"/>
        <v/>
      </c>
      <c r="AC424" s="128" t="str">
        <f t="shared" si="223"/>
        <v/>
      </c>
      <c r="AD424" s="128" t="str">
        <f t="shared" si="224"/>
        <v/>
      </c>
      <c r="AG424" s="133">
        <v>0.6</v>
      </c>
      <c r="AH424" s="132">
        <v>2</v>
      </c>
      <c r="AI424" s="132">
        <v>1</v>
      </c>
      <c r="AJ424" s="132"/>
      <c r="AK424" s="132"/>
      <c r="AL424" s="132"/>
      <c r="AM424" s="132"/>
      <c r="AN424" s="132"/>
      <c r="AO424" s="132"/>
      <c r="AP424" s="132"/>
      <c r="AQ424" s="132"/>
      <c r="AR424" s="134"/>
    </row>
    <row r="425" spans="9:44" ht="12" customHeight="1">
      <c r="I425" s="152" t="str">
        <f t="shared" si="232"/>
        <v>Transport Shipping Biogas</v>
      </c>
      <c r="J425" s="155" t="s">
        <v>205</v>
      </c>
      <c r="K425" s="152" t="str">
        <f t="shared" si="233"/>
        <v>TRA-SHBIGExt</v>
      </c>
      <c r="L425" s="110" t="str">
        <f t="shared" ref="L425:L428" si="235">IF(J425="Yes",K425,"")</f>
        <v/>
      </c>
      <c r="P425" s="131" t="str">
        <f t="shared" si="211"/>
        <v/>
      </c>
      <c r="Q425" s="123" t="str">
        <f t="shared" si="207"/>
        <v/>
      </c>
      <c r="R425" s="121" t="str">
        <f t="shared" si="212"/>
        <v/>
      </c>
      <c r="S425" s="128" t="str">
        <f t="shared" si="213"/>
        <v/>
      </c>
      <c r="T425" s="128" t="str">
        <f t="shared" si="214"/>
        <v/>
      </c>
      <c r="U425" s="128" t="str">
        <f t="shared" si="215"/>
        <v/>
      </c>
      <c r="V425" s="128" t="str">
        <f t="shared" si="216"/>
        <v/>
      </c>
      <c r="W425" s="128" t="str">
        <f t="shared" si="217"/>
        <v/>
      </c>
      <c r="X425" s="128" t="str">
        <f t="shared" si="218"/>
        <v/>
      </c>
      <c r="Y425" s="128" t="str">
        <f t="shared" si="219"/>
        <v/>
      </c>
      <c r="Z425" s="128" t="str">
        <f t="shared" si="220"/>
        <v/>
      </c>
      <c r="AA425" s="128" t="str">
        <f t="shared" si="221"/>
        <v/>
      </c>
      <c r="AB425" s="128" t="str">
        <f t="shared" si="222"/>
        <v/>
      </c>
      <c r="AC425" s="128" t="str">
        <f t="shared" si="223"/>
        <v/>
      </c>
      <c r="AD425" s="128" t="str">
        <f t="shared" si="224"/>
        <v/>
      </c>
      <c r="AG425" s="133">
        <v>0.6</v>
      </c>
      <c r="AH425" s="132">
        <v>2</v>
      </c>
      <c r="AI425" s="132">
        <v>1</v>
      </c>
      <c r="AJ425" s="132"/>
      <c r="AK425" s="132"/>
      <c r="AL425" s="132"/>
      <c r="AM425" s="132"/>
      <c r="AN425" s="132"/>
      <c r="AO425" s="132"/>
      <c r="AP425" s="132"/>
      <c r="AQ425" s="132"/>
      <c r="AR425" s="134"/>
    </row>
    <row r="426" spans="9:44" ht="12" customHeight="1">
      <c r="I426" s="152" t="str">
        <f t="shared" si="232"/>
        <v>Transport Shipping Wood</v>
      </c>
      <c r="J426" s="155" t="s">
        <v>205</v>
      </c>
      <c r="K426" s="152" t="str">
        <f t="shared" si="233"/>
        <v>TRA-SHWODExt</v>
      </c>
      <c r="L426" s="110" t="str">
        <f t="shared" si="235"/>
        <v/>
      </c>
      <c r="P426" s="131" t="str">
        <f t="shared" si="211"/>
        <v/>
      </c>
      <c r="Q426" s="123" t="str">
        <f t="shared" si="207"/>
        <v/>
      </c>
      <c r="R426" s="121" t="str">
        <f t="shared" si="212"/>
        <v/>
      </c>
      <c r="S426" s="128" t="str">
        <f t="shared" si="213"/>
        <v/>
      </c>
      <c r="T426" s="128" t="str">
        <f t="shared" si="214"/>
        <v/>
      </c>
      <c r="U426" s="128" t="str">
        <f t="shared" si="215"/>
        <v/>
      </c>
      <c r="V426" s="128" t="str">
        <f t="shared" si="216"/>
        <v/>
      </c>
      <c r="W426" s="128" t="str">
        <f t="shared" si="217"/>
        <v/>
      </c>
      <c r="X426" s="128" t="str">
        <f t="shared" si="218"/>
        <v/>
      </c>
      <c r="Y426" s="128" t="str">
        <f t="shared" si="219"/>
        <v/>
      </c>
      <c r="Z426" s="128" t="str">
        <f t="shared" si="220"/>
        <v/>
      </c>
      <c r="AA426" s="128" t="str">
        <f t="shared" si="221"/>
        <v/>
      </c>
      <c r="AB426" s="128" t="str">
        <f t="shared" si="222"/>
        <v/>
      </c>
      <c r="AC426" s="128" t="str">
        <f t="shared" si="223"/>
        <v/>
      </c>
      <c r="AD426" s="128" t="str">
        <f t="shared" si="224"/>
        <v/>
      </c>
      <c r="AG426" s="133">
        <v>0.6</v>
      </c>
      <c r="AH426" s="132">
        <v>2</v>
      </c>
      <c r="AI426" s="132">
        <v>1</v>
      </c>
      <c r="AJ426" s="132"/>
      <c r="AK426" s="132"/>
      <c r="AL426" s="132"/>
      <c r="AM426" s="132"/>
      <c r="AN426" s="132"/>
      <c r="AO426" s="132"/>
      <c r="AP426" s="132"/>
      <c r="AQ426" s="132"/>
      <c r="AR426" s="134"/>
    </row>
    <row r="427" spans="9:44" ht="12" customHeight="1">
      <c r="I427" s="152" t="str">
        <f t="shared" si="232"/>
        <v>Transport Shipping Tidal</v>
      </c>
      <c r="J427" s="155" t="s">
        <v>205</v>
      </c>
      <c r="K427" s="152" t="str">
        <f t="shared" si="233"/>
        <v>TRA-SHTIDExt</v>
      </c>
      <c r="L427" s="110" t="str">
        <f t="shared" si="235"/>
        <v/>
      </c>
      <c r="P427" s="131" t="str">
        <f t="shared" si="211"/>
        <v/>
      </c>
      <c r="Q427" s="123" t="str">
        <f t="shared" si="207"/>
        <v/>
      </c>
      <c r="R427" s="121" t="str">
        <f t="shared" si="212"/>
        <v/>
      </c>
      <c r="S427" s="128" t="str">
        <f t="shared" si="213"/>
        <v/>
      </c>
      <c r="T427" s="128" t="str">
        <f t="shared" si="214"/>
        <v/>
      </c>
      <c r="U427" s="128" t="str">
        <f t="shared" si="215"/>
        <v/>
      </c>
      <c r="V427" s="128" t="str">
        <f t="shared" si="216"/>
        <v/>
      </c>
      <c r="W427" s="128" t="str">
        <f t="shared" si="217"/>
        <v/>
      </c>
      <c r="X427" s="128" t="str">
        <f t="shared" si="218"/>
        <v/>
      </c>
      <c r="Y427" s="128" t="str">
        <f t="shared" si="219"/>
        <v/>
      </c>
      <c r="Z427" s="128" t="str">
        <f t="shared" si="220"/>
        <v/>
      </c>
      <c r="AA427" s="128" t="str">
        <f t="shared" si="221"/>
        <v/>
      </c>
      <c r="AB427" s="128" t="str">
        <f t="shared" si="222"/>
        <v/>
      </c>
      <c r="AC427" s="128" t="str">
        <f t="shared" si="223"/>
        <v/>
      </c>
      <c r="AD427" s="128" t="str">
        <f t="shared" si="224"/>
        <v/>
      </c>
      <c r="AG427" s="133">
        <v>0.6</v>
      </c>
      <c r="AH427" s="132">
        <v>2</v>
      </c>
      <c r="AI427" s="132">
        <v>1</v>
      </c>
      <c r="AJ427" s="132"/>
      <c r="AK427" s="132"/>
      <c r="AL427" s="132"/>
      <c r="AM427" s="132"/>
      <c r="AN427" s="132"/>
      <c r="AO427" s="132"/>
      <c r="AP427" s="132"/>
      <c r="AQ427" s="132"/>
      <c r="AR427" s="134"/>
    </row>
    <row r="428" spans="9:44" ht="12" customHeight="1" thickBot="1">
      <c r="I428" s="153" t="str">
        <f t="shared" si="232"/>
        <v>Transport Shipping Electricity</v>
      </c>
      <c r="J428" s="164" t="s">
        <v>205</v>
      </c>
      <c r="K428" s="153" t="str">
        <f t="shared" si="233"/>
        <v>TRA-SHELCExt</v>
      </c>
      <c r="L428" s="110" t="str">
        <f t="shared" si="235"/>
        <v/>
      </c>
      <c r="P428" s="131" t="str">
        <f t="shared" si="211"/>
        <v/>
      </c>
      <c r="Q428" s="123" t="str">
        <f t="shared" si="207"/>
        <v/>
      </c>
      <c r="R428" s="121" t="str">
        <f t="shared" si="212"/>
        <v/>
      </c>
      <c r="S428" s="128" t="str">
        <f t="shared" si="213"/>
        <v/>
      </c>
      <c r="T428" s="128" t="str">
        <f t="shared" si="214"/>
        <v/>
      </c>
      <c r="U428" s="128" t="str">
        <f t="shared" si="215"/>
        <v/>
      </c>
      <c r="V428" s="128" t="str">
        <f t="shared" si="216"/>
        <v/>
      </c>
      <c r="W428" s="128" t="str">
        <f t="shared" si="217"/>
        <v/>
      </c>
      <c r="X428" s="128" t="str">
        <f t="shared" si="218"/>
        <v/>
      </c>
      <c r="Y428" s="128" t="str">
        <f t="shared" si="219"/>
        <v/>
      </c>
      <c r="Z428" s="128" t="str">
        <f t="shared" si="220"/>
        <v/>
      </c>
      <c r="AA428" s="128" t="str">
        <f t="shared" si="221"/>
        <v/>
      </c>
      <c r="AB428" s="128" t="str">
        <f t="shared" si="222"/>
        <v/>
      </c>
      <c r="AC428" s="128" t="str">
        <f t="shared" si="223"/>
        <v/>
      </c>
      <c r="AD428" s="128" t="str">
        <f t="shared" si="224"/>
        <v/>
      </c>
      <c r="AG428" s="135">
        <v>0.6</v>
      </c>
      <c r="AH428" s="136">
        <v>2</v>
      </c>
      <c r="AI428" s="136">
        <v>1</v>
      </c>
      <c r="AJ428" s="136"/>
      <c r="AK428" s="136"/>
      <c r="AL428" s="136"/>
      <c r="AM428" s="136"/>
      <c r="AN428" s="136"/>
      <c r="AO428" s="136"/>
      <c r="AP428" s="136"/>
      <c r="AQ428" s="136"/>
      <c r="AR428" s="148"/>
    </row>
    <row r="434" spans="2:44" ht="12" customHeight="1" thickBot="1"/>
    <row r="435" spans="2:44" ht="12" customHeight="1">
      <c r="B435" s="118" t="s">
        <v>62</v>
      </c>
      <c r="C435" s="118" t="s">
        <v>64</v>
      </c>
      <c r="D435" s="118" t="s">
        <v>201</v>
      </c>
      <c r="E435" s="118" t="s">
        <v>194</v>
      </c>
      <c r="F435" s="118" t="s">
        <v>199</v>
      </c>
      <c r="G435" s="118" t="s">
        <v>197</v>
      </c>
      <c r="H435" s="118" t="s">
        <v>200</v>
      </c>
      <c r="I435" s="118" t="s">
        <v>196</v>
      </c>
      <c r="J435" s="118" t="s">
        <v>195</v>
      </c>
      <c r="K435" s="118" t="s">
        <v>203</v>
      </c>
      <c r="L435" s="118" t="s">
        <v>204</v>
      </c>
      <c r="P435" s="129" t="s">
        <v>1</v>
      </c>
      <c r="Q435" s="130" t="s">
        <v>5</v>
      </c>
      <c r="R435" s="130" t="s">
        <v>6</v>
      </c>
      <c r="S435" s="169" t="s">
        <v>56</v>
      </c>
      <c r="T435" s="169" t="s">
        <v>188</v>
      </c>
      <c r="U435" s="169" t="s">
        <v>189</v>
      </c>
      <c r="V435" s="169" t="s">
        <v>190</v>
      </c>
      <c r="W435" s="169" t="s">
        <v>209</v>
      </c>
      <c r="X435" s="169" t="s">
        <v>191</v>
      </c>
      <c r="Y435" s="169" t="s">
        <v>192</v>
      </c>
      <c r="Z435" s="169" t="s">
        <v>210</v>
      </c>
      <c r="AA435" s="169" t="s">
        <v>211</v>
      </c>
      <c r="AB435" s="169" t="s">
        <v>193</v>
      </c>
      <c r="AC435" s="170" t="s">
        <v>362</v>
      </c>
      <c r="AD435" s="170" t="s">
        <v>212</v>
      </c>
      <c r="AG435" s="145" t="s">
        <v>56</v>
      </c>
      <c r="AH435" s="146" t="s">
        <v>188</v>
      </c>
      <c r="AI435" s="146" t="s">
        <v>189</v>
      </c>
      <c r="AJ435" s="146" t="s">
        <v>190</v>
      </c>
      <c r="AK435" s="146" t="s">
        <v>209</v>
      </c>
      <c r="AL435" s="146" t="s">
        <v>191</v>
      </c>
      <c r="AM435" s="146" t="s">
        <v>192</v>
      </c>
      <c r="AN435" s="146" t="s">
        <v>210</v>
      </c>
      <c r="AO435" s="146" t="s">
        <v>211</v>
      </c>
      <c r="AP435" s="146" t="s">
        <v>193</v>
      </c>
      <c r="AQ435" s="146" t="s">
        <v>362</v>
      </c>
      <c r="AR435" s="147" t="s">
        <v>212</v>
      </c>
    </row>
    <row r="436" spans="2:44" ht="12" customHeight="1">
      <c r="B436" s="125" t="s">
        <v>202</v>
      </c>
      <c r="C436" s="117" t="s">
        <v>47</v>
      </c>
      <c r="D436" s="125" t="s">
        <v>274</v>
      </c>
      <c r="E436" s="115"/>
      <c r="F436" s="119"/>
      <c r="G436" s="116" t="str">
        <f>C436&amp;" Coal"</f>
        <v>Agriculture Coal</v>
      </c>
      <c r="H436" s="122" t="s">
        <v>275</v>
      </c>
      <c r="I436" s="151" t="str">
        <f t="shared" ref="I436:I448" si="236">$C$436&amp;" "&amp;$E$436&amp;" "&amp;RIGHT(G436,LEN(G436)-FIND(" ",G436))</f>
        <v>Agriculture  Coal</v>
      </c>
      <c r="J436" s="166" t="s">
        <v>198</v>
      </c>
      <c r="K436" s="151" t="str">
        <f>$D$436&amp;$F$436&amp;RIGHT(H436,3)&amp;$B$436</f>
        <v>AGR-COAExt</v>
      </c>
      <c r="L436" s="110" t="str">
        <f t="shared" ref="L436:L448" si="237">IF(J436="Yes",K436,"")</f>
        <v>AGR-COAExt</v>
      </c>
      <c r="P436" s="131"/>
      <c r="Q436" s="123"/>
      <c r="R436" s="121"/>
      <c r="S436" s="128"/>
      <c r="T436" s="128"/>
      <c r="U436" s="128"/>
      <c r="V436" s="128"/>
      <c r="W436" s="128"/>
      <c r="X436" s="128"/>
      <c r="Y436" s="128"/>
      <c r="Z436" s="128"/>
      <c r="AA436" s="128"/>
      <c r="AB436" s="128"/>
      <c r="AC436" s="128"/>
      <c r="AD436" s="128"/>
      <c r="AG436" s="133">
        <v>0.6</v>
      </c>
      <c r="AH436" s="132">
        <v>2</v>
      </c>
      <c r="AI436" s="132">
        <v>1</v>
      </c>
      <c r="AJ436" s="132"/>
      <c r="AK436" s="132"/>
      <c r="AL436" s="132"/>
      <c r="AM436" s="132"/>
      <c r="AN436" s="132"/>
      <c r="AO436" s="132"/>
      <c r="AP436" s="132"/>
      <c r="AQ436" s="132"/>
      <c r="AR436" s="134"/>
    </row>
    <row r="437" spans="2:44" ht="12" customHeight="1">
      <c r="B437" s="125"/>
      <c r="C437" s="117"/>
      <c r="D437" s="125"/>
      <c r="E437" s="115"/>
      <c r="F437" s="119"/>
      <c r="G437" s="116" t="str">
        <f>C436&amp;" Lignite"</f>
        <v>Agriculture Lignite</v>
      </c>
      <c r="H437" s="122" t="s">
        <v>276</v>
      </c>
      <c r="I437" s="152" t="str">
        <f t="shared" si="236"/>
        <v>Agriculture  Lignite</v>
      </c>
      <c r="J437" s="125" t="s">
        <v>198</v>
      </c>
      <c r="K437" s="152" t="str">
        <f t="shared" ref="K437:K448" si="238">$D$436&amp;$F$436&amp;RIGHT(H437,3)&amp;$B$436</f>
        <v>AGR-COLExt</v>
      </c>
      <c r="L437" s="110" t="str">
        <f t="shared" si="237"/>
        <v>AGR-COLExt</v>
      </c>
      <c r="P437" s="131"/>
      <c r="Q437" s="123"/>
      <c r="R437" s="121"/>
      <c r="S437" s="128"/>
      <c r="T437" s="128"/>
      <c r="U437" s="128"/>
      <c r="V437" s="128"/>
      <c r="W437" s="128"/>
      <c r="X437" s="128"/>
      <c r="Y437" s="128"/>
      <c r="Z437" s="128"/>
      <c r="AA437" s="128"/>
      <c r="AB437" s="128"/>
      <c r="AC437" s="128"/>
      <c r="AD437" s="128"/>
      <c r="AG437" s="133">
        <v>0.6</v>
      </c>
      <c r="AH437" s="132">
        <v>2</v>
      </c>
      <c r="AI437" s="132">
        <v>1</v>
      </c>
      <c r="AJ437" s="132"/>
      <c r="AK437" s="132"/>
      <c r="AL437" s="132"/>
      <c r="AM437" s="132"/>
      <c r="AN437" s="132"/>
      <c r="AO437" s="132"/>
      <c r="AP437" s="132"/>
      <c r="AQ437" s="132"/>
      <c r="AR437" s="134"/>
    </row>
    <row r="438" spans="2:44" ht="12" customHeight="1">
      <c r="B438" s="125"/>
      <c r="C438" s="117"/>
      <c r="D438" s="125"/>
      <c r="E438" s="115"/>
      <c r="F438" s="119"/>
      <c r="G438" s="116" t="str">
        <f>C436&amp;" Crude oil"</f>
        <v>Agriculture Crude oil</v>
      </c>
      <c r="H438" s="122" t="s">
        <v>277</v>
      </c>
      <c r="I438" s="152" t="str">
        <f t="shared" si="236"/>
        <v>Agriculture  Crude oil</v>
      </c>
      <c r="J438" s="125" t="s">
        <v>198</v>
      </c>
      <c r="K438" s="152" t="str">
        <f t="shared" si="238"/>
        <v>AGR-OILExt</v>
      </c>
      <c r="L438" s="110" t="str">
        <f t="shared" si="237"/>
        <v>AGR-OILExt</v>
      </c>
      <c r="P438" s="131"/>
      <c r="Q438" s="123"/>
      <c r="R438" s="121"/>
      <c r="S438" s="128"/>
      <c r="T438" s="128"/>
      <c r="U438" s="128"/>
      <c r="V438" s="128"/>
      <c r="W438" s="128"/>
      <c r="X438" s="128"/>
      <c r="Y438" s="128"/>
      <c r="Z438" s="128"/>
      <c r="AA438" s="128"/>
      <c r="AB438" s="128"/>
      <c r="AC438" s="128"/>
      <c r="AD438" s="128"/>
      <c r="AG438" s="133">
        <v>0.6</v>
      </c>
      <c r="AH438" s="132">
        <v>2</v>
      </c>
      <c r="AI438" s="132">
        <v>1</v>
      </c>
      <c r="AJ438" s="132"/>
      <c r="AK438" s="132"/>
      <c r="AL438" s="132"/>
      <c r="AM438" s="132"/>
      <c r="AN438" s="132"/>
      <c r="AO438" s="132"/>
      <c r="AP438" s="132"/>
      <c r="AQ438" s="132"/>
      <c r="AR438" s="134"/>
    </row>
    <row r="439" spans="2:44" ht="12" customHeight="1">
      <c r="B439" s="125"/>
      <c r="C439" s="117"/>
      <c r="D439" s="125"/>
      <c r="E439" s="115"/>
      <c r="F439" s="119"/>
      <c r="G439" s="116" t="str">
        <f>C436&amp;" Natural Gas"</f>
        <v>Agriculture Natural Gas</v>
      </c>
      <c r="H439" s="122" t="s">
        <v>278</v>
      </c>
      <c r="I439" s="152" t="str">
        <f t="shared" si="236"/>
        <v>Agriculture  Natural Gas</v>
      </c>
      <c r="J439" s="125" t="s">
        <v>198</v>
      </c>
      <c r="K439" s="152" t="str">
        <f t="shared" si="238"/>
        <v>AGR-NGAExt</v>
      </c>
      <c r="L439" s="110" t="str">
        <f t="shared" si="237"/>
        <v>AGR-NGAExt</v>
      </c>
      <c r="P439" s="131"/>
      <c r="Q439" s="123"/>
      <c r="R439" s="121"/>
      <c r="S439" s="128"/>
      <c r="T439" s="128"/>
      <c r="U439" s="128"/>
      <c r="V439" s="128"/>
      <c r="W439" s="128"/>
      <c r="X439" s="128"/>
      <c r="Y439" s="128"/>
      <c r="Z439" s="128"/>
      <c r="AA439" s="128"/>
      <c r="AB439" s="128"/>
      <c r="AC439" s="128"/>
      <c r="AD439" s="128"/>
      <c r="AG439" s="133">
        <v>0.6</v>
      </c>
      <c r="AH439" s="132">
        <v>2</v>
      </c>
      <c r="AI439" s="132">
        <v>1</v>
      </c>
      <c r="AJ439" s="132"/>
      <c r="AK439" s="132"/>
      <c r="AL439" s="132"/>
      <c r="AM439" s="132"/>
      <c r="AN439" s="132"/>
      <c r="AO439" s="132"/>
      <c r="AP439" s="132"/>
      <c r="AQ439" s="132"/>
      <c r="AR439" s="134"/>
    </row>
    <row r="440" spans="2:44" ht="12" customHeight="1">
      <c r="B440" s="125"/>
      <c r="C440" s="117"/>
      <c r="D440" s="125"/>
      <c r="E440" s="115"/>
      <c r="F440" s="119"/>
      <c r="G440" s="116" t="str">
        <f>C436&amp;" Hydro"</f>
        <v>Agriculture Hydro</v>
      </c>
      <c r="H440" s="122" t="s">
        <v>279</v>
      </c>
      <c r="I440" s="152" t="str">
        <f t="shared" si="236"/>
        <v>Agriculture  Hydro</v>
      </c>
      <c r="J440" s="125" t="s">
        <v>198</v>
      </c>
      <c r="K440" s="152" t="str">
        <f t="shared" si="238"/>
        <v>AGR-HYDExt</v>
      </c>
      <c r="L440" s="110" t="str">
        <f t="shared" si="237"/>
        <v>AGR-HYDExt</v>
      </c>
      <c r="P440" s="131"/>
      <c r="Q440" s="123"/>
      <c r="R440" s="121"/>
      <c r="S440" s="128"/>
      <c r="T440" s="128"/>
      <c r="U440" s="128"/>
      <c r="V440" s="128"/>
      <c r="W440" s="128"/>
      <c r="X440" s="128"/>
      <c r="Y440" s="128"/>
      <c r="Z440" s="128"/>
      <c r="AA440" s="128"/>
      <c r="AB440" s="128"/>
      <c r="AC440" s="128"/>
      <c r="AD440" s="128"/>
      <c r="AG440" s="133">
        <v>0.6</v>
      </c>
      <c r="AH440" s="132">
        <v>2</v>
      </c>
      <c r="AI440" s="132">
        <v>1</v>
      </c>
      <c r="AJ440" s="132"/>
      <c r="AK440" s="132"/>
      <c r="AL440" s="132"/>
      <c r="AM440" s="132"/>
      <c r="AN440" s="132"/>
      <c r="AO440" s="132"/>
      <c r="AP440" s="132"/>
      <c r="AQ440" s="132"/>
      <c r="AR440" s="134"/>
    </row>
    <row r="441" spans="2:44" ht="12" customHeight="1">
      <c r="B441" s="125"/>
      <c r="C441" s="117"/>
      <c r="D441" s="125"/>
      <c r="E441" s="115"/>
      <c r="F441" s="119"/>
      <c r="G441" s="116" t="str">
        <f>C436&amp;" Geothermal"</f>
        <v>Agriculture Geothermal</v>
      </c>
      <c r="H441" s="122" t="s">
        <v>280</v>
      </c>
      <c r="I441" s="152" t="str">
        <f t="shared" si="236"/>
        <v>Agriculture  Geothermal</v>
      </c>
      <c r="J441" s="125" t="s">
        <v>205</v>
      </c>
      <c r="K441" s="152" t="str">
        <f t="shared" si="238"/>
        <v>AGR-GEOExt</v>
      </c>
      <c r="L441" s="110" t="str">
        <f t="shared" si="237"/>
        <v/>
      </c>
      <c r="P441" s="131"/>
      <c r="Q441" s="123"/>
      <c r="R441" s="121"/>
      <c r="S441" s="128"/>
      <c r="T441" s="128"/>
      <c r="U441" s="128"/>
      <c r="V441" s="128"/>
      <c r="W441" s="128"/>
      <c r="X441" s="128"/>
      <c r="Y441" s="128"/>
      <c r="Z441" s="128"/>
      <c r="AA441" s="128"/>
      <c r="AB441" s="128"/>
      <c r="AC441" s="128"/>
      <c r="AD441" s="128"/>
      <c r="AG441" s="133">
        <v>0.6</v>
      </c>
      <c r="AH441" s="132">
        <v>2</v>
      </c>
      <c r="AI441" s="132">
        <v>1</v>
      </c>
      <c r="AJ441" s="132"/>
      <c r="AK441" s="132"/>
      <c r="AL441" s="132"/>
      <c r="AM441" s="132"/>
      <c r="AN441" s="132"/>
      <c r="AO441" s="132"/>
      <c r="AP441" s="132"/>
      <c r="AQ441" s="132"/>
      <c r="AR441" s="134"/>
    </row>
    <row r="442" spans="2:44" ht="12" customHeight="1">
      <c r="B442" s="125"/>
      <c r="C442" s="117"/>
      <c r="D442" s="125"/>
      <c r="E442" s="115"/>
      <c r="F442" s="119"/>
      <c r="G442" s="116" t="str">
        <f>C436&amp;" Solar"</f>
        <v>Agriculture Solar</v>
      </c>
      <c r="H442" s="125" t="s">
        <v>281</v>
      </c>
      <c r="I442" s="152" t="str">
        <f t="shared" si="236"/>
        <v>Agriculture  Solar</v>
      </c>
      <c r="J442" s="125" t="s">
        <v>198</v>
      </c>
      <c r="K442" s="152" t="str">
        <f t="shared" si="238"/>
        <v>AGR-SOLExt</v>
      </c>
      <c r="L442" s="110" t="str">
        <f t="shared" si="237"/>
        <v>AGR-SOLExt</v>
      </c>
      <c r="P442" s="131"/>
      <c r="Q442" s="123"/>
      <c r="R442" s="121"/>
      <c r="S442" s="128"/>
      <c r="T442" s="128"/>
      <c r="U442" s="128"/>
      <c r="V442" s="128"/>
      <c r="W442" s="128"/>
      <c r="X442" s="128"/>
      <c r="Y442" s="128"/>
      <c r="Z442" s="128"/>
      <c r="AA442" s="128"/>
      <c r="AB442" s="128"/>
      <c r="AC442" s="128"/>
      <c r="AD442" s="128"/>
      <c r="AG442" s="133">
        <v>0.6</v>
      </c>
      <c r="AH442" s="132">
        <v>2</v>
      </c>
      <c r="AI442" s="132">
        <v>1</v>
      </c>
      <c r="AJ442" s="132"/>
      <c r="AK442" s="132"/>
      <c r="AL442" s="132"/>
      <c r="AM442" s="132"/>
      <c r="AN442" s="132"/>
      <c r="AO442" s="132"/>
      <c r="AP442" s="132"/>
      <c r="AQ442" s="132"/>
      <c r="AR442" s="134"/>
    </row>
    <row r="443" spans="2:44" ht="12" customHeight="1">
      <c r="B443" s="125"/>
      <c r="C443" s="117"/>
      <c r="D443" s="125"/>
      <c r="E443" s="115"/>
      <c r="F443" s="119"/>
      <c r="G443" s="116" t="str">
        <f>C436&amp;" Wind"</f>
        <v>Agriculture Wind</v>
      </c>
      <c r="H443" s="125" t="s">
        <v>282</v>
      </c>
      <c r="I443" s="152" t="str">
        <f t="shared" si="236"/>
        <v>Agriculture  Wind</v>
      </c>
      <c r="J443" s="125" t="s">
        <v>205</v>
      </c>
      <c r="K443" s="152" t="str">
        <f t="shared" si="238"/>
        <v>AGR-WINExt</v>
      </c>
      <c r="L443" s="110" t="str">
        <f t="shared" si="237"/>
        <v/>
      </c>
      <c r="P443" s="131"/>
      <c r="Q443" s="123"/>
      <c r="R443" s="121"/>
      <c r="S443" s="128"/>
      <c r="T443" s="128"/>
      <c r="U443" s="128"/>
      <c r="V443" s="128"/>
      <c r="W443" s="128"/>
      <c r="X443" s="128"/>
      <c r="Y443" s="128"/>
      <c r="Z443" s="128"/>
      <c r="AA443" s="128"/>
      <c r="AB443" s="128"/>
      <c r="AC443" s="128"/>
      <c r="AD443" s="128"/>
      <c r="AG443" s="133">
        <v>0.6</v>
      </c>
      <c r="AH443" s="132">
        <v>2</v>
      </c>
      <c r="AI443" s="132">
        <v>1</v>
      </c>
      <c r="AJ443" s="132"/>
      <c r="AK443" s="132"/>
      <c r="AL443" s="132"/>
      <c r="AM443" s="132"/>
      <c r="AN443" s="132"/>
      <c r="AO443" s="132"/>
      <c r="AP443" s="132"/>
      <c r="AQ443" s="132"/>
      <c r="AR443" s="134"/>
    </row>
    <row r="444" spans="2:44" ht="12" customHeight="1">
      <c r="B444" s="125"/>
      <c r="C444" s="117"/>
      <c r="D444" s="125"/>
      <c r="E444" s="115"/>
      <c r="F444" s="119"/>
      <c r="G444" s="116" t="str">
        <f>C436&amp;" Bio Liquids"</f>
        <v>Agriculture Bio Liquids</v>
      </c>
      <c r="H444" s="125" t="s">
        <v>283</v>
      </c>
      <c r="I444" s="152" t="str">
        <f t="shared" si="236"/>
        <v>Agriculture  Bio Liquids</v>
      </c>
      <c r="J444" s="125" t="s">
        <v>198</v>
      </c>
      <c r="K444" s="152" t="str">
        <f t="shared" si="238"/>
        <v>AGR-BILExt</v>
      </c>
      <c r="L444" s="110" t="str">
        <f t="shared" si="237"/>
        <v>AGR-BILExt</v>
      </c>
      <c r="P444" s="131"/>
      <c r="Q444" s="123"/>
      <c r="R444" s="121"/>
      <c r="S444" s="128"/>
      <c r="T444" s="128"/>
      <c r="U444" s="128"/>
      <c r="V444" s="128"/>
      <c r="W444" s="128"/>
      <c r="X444" s="128"/>
      <c r="Y444" s="128"/>
      <c r="Z444" s="128"/>
      <c r="AA444" s="128"/>
      <c r="AB444" s="128"/>
      <c r="AC444" s="128"/>
      <c r="AD444" s="128"/>
      <c r="AG444" s="133">
        <v>0.6</v>
      </c>
      <c r="AH444" s="132">
        <v>2</v>
      </c>
      <c r="AI444" s="132">
        <v>1</v>
      </c>
      <c r="AJ444" s="132"/>
      <c r="AK444" s="132"/>
      <c r="AL444" s="132"/>
      <c r="AM444" s="132"/>
      <c r="AN444" s="132"/>
      <c r="AO444" s="132"/>
      <c r="AP444" s="132"/>
      <c r="AQ444" s="132"/>
      <c r="AR444" s="134"/>
    </row>
    <row r="445" spans="2:44" ht="12" customHeight="1">
      <c r="B445" s="125"/>
      <c r="C445" s="117"/>
      <c r="D445" s="125"/>
      <c r="E445" s="117"/>
      <c r="F445" s="125"/>
      <c r="G445" s="116" t="str">
        <f>C436&amp;" Biogas"</f>
        <v>Agriculture Biogas</v>
      </c>
      <c r="H445" s="125" t="s">
        <v>284</v>
      </c>
      <c r="I445" s="152" t="str">
        <f t="shared" si="236"/>
        <v>Agriculture  Biogas</v>
      </c>
      <c r="J445" s="125" t="s">
        <v>198</v>
      </c>
      <c r="K445" s="152" t="str">
        <f t="shared" si="238"/>
        <v>AGR-BIGExt</v>
      </c>
      <c r="L445" s="110" t="str">
        <f t="shared" si="237"/>
        <v>AGR-BIGExt</v>
      </c>
      <c r="P445" s="131"/>
      <c r="Q445" s="123"/>
      <c r="R445" s="121"/>
      <c r="S445" s="128"/>
      <c r="T445" s="128"/>
      <c r="U445" s="128"/>
      <c r="V445" s="128"/>
      <c r="W445" s="128"/>
      <c r="X445" s="128"/>
      <c r="Y445" s="128"/>
      <c r="Z445" s="128"/>
      <c r="AA445" s="128"/>
      <c r="AB445" s="128"/>
      <c r="AC445" s="128"/>
      <c r="AD445" s="128"/>
      <c r="AG445" s="133">
        <v>0.6</v>
      </c>
      <c r="AH445" s="132">
        <v>2</v>
      </c>
      <c r="AI445" s="132">
        <v>1</v>
      </c>
      <c r="AJ445" s="132"/>
      <c r="AK445" s="132"/>
      <c r="AL445" s="132"/>
      <c r="AM445" s="132"/>
      <c r="AN445" s="132"/>
      <c r="AO445" s="132"/>
      <c r="AP445" s="132"/>
      <c r="AQ445" s="132"/>
      <c r="AR445" s="134"/>
    </row>
    <row r="446" spans="2:44" ht="12" customHeight="1">
      <c r="B446" s="125"/>
      <c r="C446" s="117"/>
      <c r="D446" s="125"/>
      <c r="E446" s="117"/>
      <c r="F446" s="125"/>
      <c r="G446" s="116" t="str">
        <f>C436&amp;" Wood"</f>
        <v>Agriculture Wood</v>
      </c>
      <c r="H446" s="125" t="s">
        <v>285</v>
      </c>
      <c r="I446" s="152" t="str">
        <f t="shared" si="236"/>
        <v>Agriculture  Wood</v>
      </c>
      <c r="J446" s="125" t="s">
        <v>198</v>
      </c>
      <c r="K446" s="152" t="str">
        <f t="shared" si="238"/>
        <v>AGR-WODExt</v>
      </c>
      <c r="L446" s="110" t="str">
        <f t="shared" si="237"/>
        <v>AGR-WODExt</v>
      </c>
      <c r="P446" s="131"/>
      <c r="Q446" s="123"/>
      <c r="R446" s="121"/>
      <c r="S446" s="128"/>
      <c r="T446" s="128"/>
      <c r="U446" s="128"/>
      <c r="V446" s="128"/>
      <c r="W446" s="128"/>
      <c r="X446" s="128"/>
      <c r="Y446" s="128"/>
      <c r="Z446" s="128"/>
      <c r="AA446" s="128"/>
      <c r="AB446" s="128"/>
      <c r="AC446" s="128"/>
      <c r="AD446" s="128"/>
      <c r="AG446" s="133">
        <v>0.6</v>
      </c>
      <c r="AH446" s="132">
        <v>2</v>
      </c>
      <c r="AI446" s="132">
        <v>1</v>
      </c>
      <c r="AJ446" s="132"/>
      <c r="AK446" s="132"/>
      <c r="AL446" s="132"/>
      <c r="AM446" s="132"/>
      <c r="AN446" s="132"/>
      <c r="AO446" s="132"/>
      <c r="AP446" s="132"/>
      <c r="AQ446" s="132"/>
      <c r="AR446" s="134"/>
    </row>
    <row r="447" spans="2:44" ht="12" customHeight="1">
      <c r="B447" s="125"/>
      <c r="C447" s="117"/>
      <c r="D447" s="125"/>
      <c r="E447" s="117"/>
      <c r="F447" s="125"/>
      <c r="G447" s="116" t="str">
        <f>C436&amp;" Tidal"</f>
        <v>Agriculture Tidal</v>
      </c>
      <c r="H447" s="125" t="s">
        <v>286</v>
      </c>
      <c r="I447" s="152" t="str">
        <f t="shared" si="236"/>
        <v>Agriculture  Tidal</v>
      </c>
      <c r="J447" s="125" t="s">
        <v>205</v>
      </c>
      <c r="K447" s="152" t="str">
        <f t="shared" si="238"/>
        <v>AGR-TIDExt</v>
      </c>
      <c r="L447" s="110" t="str">
        <f t="shared" si="237"/>
        <v/>
      </c>
      <c r="P447" s="131"/>
      <c r="Q447" s="123"/>
      <c r="R447" s="121"/>
      <c r="S447" s="128"/>
      <c r="T447" s="128"/>
      <c r="U447" s="128"/>
      <c r="V447" s="128"/>
      <c r="W447" s="128"/>
      <c r="X447" s="128"/>
      <c r="Y447" s="128"/>
      <c r="Z447" s="128"/>
      <c r="AA447" s="128"/>
      <c r="AB447" s="128"/>
      <c r="AC447" s="128"/>
      <c r="AD447" s="128"/>
      <c r="AG447" s="133">
        <v>0.6</v>
      </c>
      <c r="AH447" s="132">
        <v>2</v>
      </c>
      <c r="AI447" s="132">
        <v>1</v>
      </c>
      <c r="AJ447" s="132"/>
      <c r="AK447" s="132"/>
      <c r="AL447" s="132"/>
      <c r="AM447" s="132"/>
      <c r="AN447" s="132"/>
      <c r="AO447" s="132"/>
      <c r="AP447" s="132"/>
      <c r="AQ447" s="132"/>
      <c r="AR447" s="134"/>
    </row>
    <row r="448" spans="2:44" ht="12" customHeight="1" thickBot="1">
      <c r="B448" s="125"/>
      <c r="C448" s="117"/>
      <c r="D448" s="125"/>
      <c r="E448" s="117"/>
      <c r="F448" s="125"/>
      <c r="G448" s="116" t="str">
        <f>C436&amp;" Electricity"</f>
        <v>Agriculture Electricity</v>
      </c>
      <c r="H448" s="125" t="s">
        <v>287</v>
      </c>
      <c r="I448" s="153" t="str">
        <f t="shared" si="236"/>
        <v>Agriculture  Electricity</v>
      </c>
      <c r="J448" s="167" t="s">
        <v>198</v>
      </c>
      <c r="K448" s="153" t="str">
        <f t="shared" si="238"/>
        <v>AGR-ELCExt</v>
      </c>
      <c r="L448" s="110" t="str">
        <f t="shared" si="237"/>
        <v>AGR-ELCExt</v>
      </c>
      <c r="P448" s="131"/>
      <c r="Q448" s="123"/>
      <c r="R448" s="121"/>
      <c r="S448" s="128"/>
      <c r="T448" s="128"/>
      <c r="U448" s="128"/>
      <c r="V448" s="128"/>
      <c r="W448" s="128"/>
      <c r="X448" s="128"/>
      <c r="Y448" s="128"/>
      <c r="Z448" s="128"/>
      <c r="AA448" s="128"/>
      <c r="AB448" s="128"/>
      <c r="AC448" s="128"/>
      <c r="AD448" s="128"/>
      <c r="AG448" s="135">
        <v>0.6</v>
      </c>
      <c r="AH448" s="136">
        <v>2</v>
      </c>
      <c r="AI448" s="136">
        <v>1</v>
      </c>
      <c r="AJ448" s="136"/>
      <c r="AK448" s="136"/>
      <c r="AL448" s="136"/>
      <c r="AM448" s="136"/>
      <c r="AN448" s="136"/>
      <c r="AO448" s="136"/>
      <c r="AP448" s="136"/>
      <c r="AQ448" s="136"/>
      <c r="AR448" s="148"/>
    </row>
    <row r="23558" spans="8:8" ht="12" customHeight="1">
      <c r="H23558" s="110" t="s">
        <v>293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U54"/>
  <sheetViews>
    <sheetView topLeftCell="A13" zoomScale="90" zoomScaleNormal="90" workbookViewId="0">
      <selection activeCell="A40" sqref="A40"/>
    </sheetView>
  </sheetViews>
  <sheetFormatPr defaultRowHeight="15"/>
  <cols>
    <col min="1" max="3" width="9.140625" style="216"/>
    <col min="4" max="4" width="22.28515625" style="216" bestFit="1" customWidth="1"/>
    <col min="5" max="5" width="55.42578125" style="216" bestFit="1" customWidth="1"/>
    <col min="6" max="14" width="9.140625" style="216"/>
    <col min="15" max="15" width="21" style="216" customWidth="1"/>
    <col min="16" max="16" width="33" style="216" bestFit="1" customWidth="1"/>
    <col min="17" max="16384" width="9.140625" style="216"/>
  </cols>
  <sheetData>
    <row r="4" spans="2:21">
      <c r="B4" s="214" t="s">
        <v>14</v>
      </c>
      <c r="C4" s="214"/>
      <c r="D4" s="215"/>
      <c r="E4" s="215"/>
      <c r="F4" s="215"/>
      <c r="G4" s="215"/>
      <c r="H4" s="215"/>
      <c r="I4" s="215"/>
      <c r="J4" s="215"/>
      <c r="M4" s="217" t="s">
        <v>15</v>
      </c>
      <c r="N4" s="217"/>
      <c r="O4" s="218"/>
      <c r="P4" s="218"/>
      <c r="Q4" s="218"/>
      <c r="R4" s="218"/>
      <c r="S4" s="218"/>
      <c r="T4" s="218"/>
      <c r="U4" s="218"/>
    </row>
    <row r="5" spans="2:21">
      <c r="B5" s="219" t="s">
        <v>7</v>
      </c>
      <c r="C5" s="220" t="s">
        <v>30</v>
      </c>
      <c r="D5" s="219" t="s">
        <v>0</v>
      </c>
      <c r="E5" s="219" t="s">
        <v>3</v>
      </c>
      <c r="F5" s="219" t="s">
        <v>4</v>
      </c>
      <c r="G5" s="219" t="s">
        <v>8</v>
      </c>
      <c r="H5" s="219" t="s">
        <v>9</v>
      </c>
      <c r="I5" s="219" t="s">
        <v>10</v>
      </c>
      <c r="J5" s="219" t="s">
        <v>12</v>
      </c>
      <c r="M5" s="221" t="s">
        <v>11</v>
      </c>
      <c r="N5" s="222" t="s">
        <v>30</v>
      </c>
      <c r="O5" s="221" t="s">
        <v>1</v>
      </c>
      <c r="P5" s="221" t="s">
        <v>2</v>
      </c>
      <c r="Q5" s="221" t="s">
        <v>16</v>
      </c>
      <c r="R5" s="221" t="s">
        <v>17</v>
      </c>
      <c r="S5" s="221" t="s">
        <v>18</v>
      </c>
      <c r="T5" s="221" t="s">
        <v>19</v>
      </c>
      <c r="U5" s="221" t="s">
        <v>20</v>
      </c>
    </row>
    <row r="6" spans="2:21" ht="48.75" thickBot="1">
      <c r="B6" s="223" t="s">
        <v>35</v>
      </c>
      <c r="C6" s="223" t="s">
        <v>31</v>
      </c>
      <c r="D6" s="223" t="s">
        <v>26</v>
      </c>
      <c r="E6" s="223" t="s">
        <v>27</v>
      </c>
      <c r="F6" s="223" t="s">
        <v>4</v>
      </c>
      <c r="G6" s="223" t="s">
        <v>38</v>
      </c>
      <c r="H6" s="223" t="s">
        <v>39</v>
      </c>
      <c r="I6" s="223" t="s">
        <v>28</v>
      </c>
      <c r="J6" s="223" t="s">
        <v>29</v>
      </c>
      <c r="M6" s="224" t="s">
        <v>36</v>
      </c>
      <c r="N6" s="224" t="s">
        <v>31</v>
      </c>
      <c r="O6" s="224" t="s">
        <v>21</v>
      </c>
      <c r="P6" s="224" t="s">
        <v>22</v>
      </c>
      <c r="Q6" s="224" t="s">
        <v>23</v>
      </c>
      <c r="R6" s="224" t="s">
        <v>24</v>
      </c>
      <c r="S6" s="224" t="s">
        <v>41</v>
      </c>
      <c r="T6" s="224" t="s">
        <v>40</v>
      </c>
      <c r="U6" s="224" t="s">
        <v>25</v>
      </c>
    </row>
    <row r="7" spans="2:21">
      <c r="B7" s="225" t="s">
        <v>310</v>
      </c>
      <c r="C7" s="225"/>
      <c r="D7" s="226" t="s">
        <v>368</v>
      </c>
      <c r="E7" s="227" t="s">
        <v>369</v>
      </c>
      <c r="F7" s="225" t="s">
        <v>53</v>
      </c>
      <c r="G7" s="225"/>
      <c r="H7" s="225"/>
      <c r="I7" s="225"/>
      <c r="J7" s="225"/>
      <c r="M7" s="228" t="s">
        <v>55</v>
      </c>
      <c r="N7" s="228"/>
      <c r="O7" s="228"/>
      <c r="P7" s="228"/>
      <c r="Q7" s="228"/>
      <c r="R7" s="228"/>
      <c r="S7" s="228"/>
      <c r="T7" s="228"/>
      <c r="U7" s="228"/>
    </row>
    <row r="8" spans="2:21">
      <c r="B8" s="225" t="s">
        <v>310</v>
      </c>
      <c r="C8" s="225"/>
      <c r="D8" s="226" t="s">
        <v>370</v>
      </c>
      <c r="E8" s="227" t="s">
        <v>371</v>
      </c>
      <c r="F8" s="225" t="s">
        <v>53</v>
      </c>
      <c r="G8" s="225"/>
      <c r="H8" s="225"/>
      <c r="I8" s="225"/>
      <c r="J8" s="225"/>
      <c r="M8" s="229" t="s">
        <v>311</v>
      </c>
      <c r="N8" s="229"/>
      <c r="O8" s="127" t="s">
        <v>372</v>
      </c>
      <c r="P8" s="230" t="s">
        <v>373</v>
      </c>
      <c r="Q8" s="229" t="s">
        <v>53</v>
      </c>
      <c r="R8" s="229" t="s">
        <v>374</v>
      </c>
      <c r="S8" s="229"/>
      <c r="T8" s="229"/>
      <c r="U8" s="229"/>
    </row>
    <row r="9" spans="2:21">
      <c r="B9" s="225" t="s">
        <v>310</v>
      </c>
      <c r="C9" s="225"/>
      <c r="D9" s="226" t="s">
        <v>375</v>
      </c>
      <c r="E9" s="227" t="s">
        <v>376</v>
      </c>
      <c r="F9" s="225" t="s">
        <v>53</v>
      </c>
      <c r="G9" s="225"/>
      <c r="H9" s="225"/>
      <c r="I9" s="225"/>
      <c r="J9" s="225"/>
      <c r="M9" s="229" t="s">
        <v>311</v>
      </c>
      <c r="N9" s="229"/>
      <c r="O9" s="127" t="s">
        <v>377</v>
      </c>
      <c r="P9" s="230" t="s">
        <v>378</v>
      </c>
      <c r="Q9" s="229" t="s">
        <v>53</v>
      </c>
      <c r="R9" s="229" t="s">
        <v>374</v>
      </c>
      <c r="S9" s="229"/>
      <c r="T9" s="229"/>
      <c r="U9" s="229"/>
    </row>
    <row r="10" spans="2:21">
      <c r="B10" s="225" t="s">
        <v>310</v>
      </c>
      <c r="C10" s="225"/>
      <c r="D10" s="226" t="s">
        <v>379</v>
      </c>
      <c r="E10" s="227" t="s">
        <v>380</v>
      </c>
      <c r="F10" s="225" t="s">
        <v>53</v>
      </c>
      <c r="G10" s="225"/>
      <c r="H10" s="225"/>
      <c r="I10" s="225"/>
      <c r="J10" s="225"/>
      <c r="M10" s="229" t="s">
        <v>311</v>
      </c>
      <c r="N10" s="229"/>
      <c r="O10" s="127" t="s">
        <v>381</v>
      </c>
      <c r="P10" s="230" t="s">
        <v>382</v>
      </c>
      <c r="Q10" s="229" t="s">
        <v>53</v>
      </c>
      <c r="R10" s="229" t="s">
        <v>374</v>
      </c>
      <c r="S10" s="229"/>
      <c r="T10" s="229"/>
      <c r="U10" s="229"/>
    </row>
    <row r="11" spans="2:21">
      <c r="B11" s="225" t="s">
        <v>310</v>
      </c>
      <c r="C11" s="225"/>
      <c r="D11" s="226" t="s">
        <v>383</v>
      </c>
      <c r="E11" s="227" t="s">
        <v>380</v>
      </c>
      <c r="F11" s="225" t="s">
        <v>53</v>
      </c>
      <c r="G11" s="225"/>
      <c r="H11" s="225"/>
      <c r="I11" s="225"/>
      <c r="J11" s="225"/>
      <c r="M11" s="229" t="s">
        <v>311</v>
      </c>
      <c r="N11" s="229"/>
      <c r="O11" s="127" t="s">
        <v>384</v>
      </c>
      <c r="P11" s="230" t="s">
        <v>385</v>
      </c>
      <c r="Q11" s="229" t="s">
        <v>53</v>
      </c>
      <c r="R11" s="229" t="s">
        <v>374</v>
      </c>
      <c r="S11" s="229"/>
      <c r="T11" s="229"/>
      <c r="U11" s="229"/>
    </row>
    <row r="12" spans="2:21">
      <c r="B12" s="225" t="s">
        <v>310</v>
      </c>
      <c r="C12" s="225"/>
      <c r="D12" s="226" t="s">
        <v>386</v>
      </c>
      <c r="E12" s="227" t="s">
        <v>380</v>
      </c>
      <c r="F12" s="225" t="s">
        <v>53</v>
      </c>
      <c r="G12" s="225"/>
      <c r="H12" s="225"/>
      <c r="I12" s="225"/>
      <c r="J12" s="225"/>
      <c r="M12" s="229" t="s">
        <v>311</v>
      </c>
      <c r="N12" s="229"/>
      <c r="O12" s="127" t="s">
        <v>387</v>
      </c>
      <c r="P12" s="230" t="s">
        <v>388</v>
      </c>
      <c r="Q12" s="229" t="s">
        <v>53</v>
      </c>
      <c r="R12" s="229" t="s">
        <v>374</v>
      </c>
      <c r="S12" s="229"/>
      <c r="T12" s="229"/>
      <c r="U12" s="229"/>
    </row>
    <row r="13" spans="2:21">
      <c r="B13" s="225" t="s">
        <v>310</v>
      </c>
      <c r="C13" s="225"/>
      <c r="D13" s="226" t="s">
        <v>389</v>
      </c>
      <c r="E13" s="227" t="s">
        <v>380</v>
      </c>
      <c r="F13" s="225" t="s">
        <v>53</v>
      </c>
      <c r="G13" s="225"/>
      <c r="H13" s="225"/>
      <c r="I13" s="225"/>
      <c r="J13" s="225"/>
      <c r="M13" s="229" t="s">
        <v>311</v>
      </c>
      <c r="N13" s="229"/>
      <c r="O13" s="127" t="s">
        <v>390</v>
      </c>
      <c r="P13" s="230" t="s">
        <v>391</v>
      </c>
      <c r="Q13" s="229" t="s">
        <v>53</v>
      </c>
      <c r="R13" s="229" t="s">
        <v>374</v>
      </c>
      <c r="S13" s="229"/>
      <c r="T13" s="229"/>
      <c r="U13" s="229"/>
    </row>
    <row r="14" spans="2:21">
      <c r="B14" s="225" t="s">
        <v>310</v>
      </c>
      <c r="C14" s="225"/>
      <c r="D14" s="226" t="s">
        <v>392</v>
      </c>
      <c r="E14" s="227" t="s">
        <v>393</v>
      </c>
      <c r="F14" s="225" t="s">
        <v>53</v>
      </c>
      <c r="G14" s="225"/>
      <c r="H14" s="225"/>
      <c r="I14" s="225"/>
      <c r="J14" s="225"/>
      <c r="M14" s="229" t="s">
        <v>311</v>
      </c>
      <c r="N14" s="229"/>
      <c r="O14" s="127" t="s">
        <v>394</v>
      </c>
      <c r="P14" s="230" t="s">
        <v>395</v>
      </c>
      <c r="Q14" s="229" t="s">
        <v>53</v>
      </c>
      <c r="R14" s="229" t="s">
        <v>374</v>
      </c>
      <c r="S14" s="229"/>
      <c r="T14" s="229"/>
      <c r="U14" s="229"/>
    </row>
    <row r="15" spans="2:21">
      <c r="B15" s="225" t="s">
        <v>310</v>
      </c>
      <c r="C15" s="225"/>
      <c r="D15" s="226" t="s">
        <v>396</v>
      </c>
      <c r="E15" s="227" t="s">
        <v>397</v>
      </c>
      <c r="F15" s="225" t="s">
        <v>53</v>
      </c>
      <c r="G15" s="225"/>
      <c r="H15" s="225"/>
      <c r="I15" s="225"/>
      <c r="J15" s="225"/>
      <c r="M15" s="229" t="s">
        <v>311</v>
      </c>
      <c r="N15" s="229"/>
      <c r="O15" s="127" t="s">
        <v>398</v>
      </c>
      <c r="P15" s="230" t="s">
        <v>399</v>
      </c>
      <c r="Q15" s="229" t="s">
        <v>53</v>
      </c>
      <c r="R15" s="229" t="s">
        <v>374</v>
      </c>
      <c r="S15" s="229"/>
      <c r="T15" s="229"/>
      <c r="U15" s="229"/>
    </row>
    <row r="16" spans="2:21">
      <c r="B16" s="225" t="s">
        <v>310</v>
      </c>
      <c r="C16" s="225"/>
      <c r="D16" s="226" t="s">
        <v>400</v>
      </c>
      <c r="E16" s="227" t="s">
        <v>401</v>
      </c>
      <c r="F16" s="225" t="s">
        <v>53</v>
      </c>
      <c r="G16" s="225"/>
      <c r="H16" s="225"/>
      <c r="I16" s="225"/>
      <c r="J16" s="225"/>
      <c r="M16" s="229" t="s">
        <v>311</v>
      </c>
      <c r="N16" s="229"/>
      <c r="O16" s="127" t="s">
        <v>402</v>
      </c>
      <c r="P16" s="230" t="s">
        <v>403</v>
      </c>
      <c r="Q16" s="229" t="s">
        <v>53</v>
      </c>
      <c r="R16" s="229" t="s">
        <v>374</v>
      </c>
      <c r="S16" s="229"/>
      <c r="T16" s="229"/>
      <c r="U16" s="229"/>
    </row>
    <row r="17" spans="2:21">
      <c r="B17" s="225" t="s">
        <v>310</v>
      </c>
      <c r="C17" s="225"/>
      <c r="D17" s="226" t="s">
        <v>404</v>
      </c>
      <c r="E17" s="227" t="s">
        <v>405</v>
      </c>
      <c r="F17" s="225" t="s">
        <v>53</v>
      </c>
      <c r="G17" s="225"/>
      <c r="H17" s="225"/>
      <c r="I17" s="225"/>
      <c r="J17" s="225"/>
      <c r="M17" s="229" t="s">
        <v>311</v>
      </c>
      <c r="N17" s="229"/>
      <c r="O17" s="127" t="s">
        <v>406</v>
      </c>
      <c r="P17" s="230" t="s">
        <v>407</v>
      </c>
      <c r="Q17" s="229" t="s">
        <v>53</v>
      </c>
      <c r="R17" s="229" t="s">
        <v>374</v>
      </c>
      <c r="S17" s="229"/>
      <c r="T17" s="229"/>
      <c r="U17" s="229"/>
    </row>
    <row r="18" spans="2:21">
      <c r="B18" s="225" t="s">
        <v>310</v>
      </c>
      <c r="C18" s="225"/>
      <c r="D18" s="226" t="s">
        <v>408</v>
      </c>
      <c r="E18" s="227" t="s">
        <v>409</v>
      </c>
      <c r="F18" s="225" t="s">
        <v>53</v>
      </c>
      <c r="G18" s="225"/>
      <c r="H18" s="225"/>
      <c r="I18" s="225"/>
      <c r="J18" s="225"/>
      <c r="M18" s="229" t="s">
        <v>311</v>
      </c>
      <c r="N18" s="229"/>
      <c r="O18" s="127" t="s">
        <v>410</v>
      </c>
      <c r="P18" s="230" t="s">
        <v>411</v>
      </c>
      <c r="Q18" s="229" t="s">
        <v>53</v>
      </c>
      <c r="R18" s="229" t="s">
        <v>374</v>
      </c>
      <c r="S18" s="229"/>
      <c r="T18" s="229"/>
      <c r="U18" s="229"/>
    </row>
    <row r="19" spans="2:21">
      <c r="B19" s="225" t="s">
        <v>310</v>
      </c>
      <c r="C19" s="225"/>
      <c r="D19" s="226" t="s">
        <v>412</v>
      </c>
      <c r="E19" s="227" t="s">
        <v>409</v>
      </c>
      <c r="F19" s="225" t="s">
        <v>53</v>
      </c>
      <c r="G19" s="225"/>
      <c r="H19" s="225"/>
      <c r="I19" s="225"/>
      <c r="J19" s="225"/>
      <c r="M19" s="229" t="s">
        <v>311</v>
      </c>
      <c r="N19" s="229"/>
      <c r="O19" s="127" t="s">
        <v>413</v>
      </c>
      <c r="P19" s="230" t="s">
        <v>414</v>
      </c>
      <c r="Q19" s="229" t="s">
        <v>53</v>
      </c>
      <c r="R19" s="229" t="s">
        <v>374</v>
      </c>
      <c r="S19" s="229"/>
      <c r="T19" s="229"/>
      <c r="U19" s="229"/>
    </row>
    <row r="20" spans="2:21">
      <c r="B20" s="225" t="s">
        <v>310</v>
      </c>
      <c r="C20" s="225"/>
      <c r="D20" s="226" t="s">
        <v>415</v>
      </c>
      <c r="E20" s="227" t="s">
        <v>409</v>
      </c>
      <c r="F20" s="225" t="s">
        <v>53</v>
      </c>
      <c r="G20" s="225"/>
      <c r="H20" s="225"/>
      <c r="I20" s="225"/>
      <c r="J20" s="225"/>
      <c r="M20" s="229" t="s">
        <v>311</v>
      </c>
      <c r="N20" s="229"/>
      <c r="O20" s="127" t="s">
        <v>416</v>
      </c>
      <c r="P20" s="230" t="s">
        <v>417</v>
      </c>
      <c r="Q20" s="229" t="s">
        <v>53</v>
      </c>
      <c r="R20" s="229" t="s">
        <v>374</v>
      </c>
      <c r="S20" s="229"/>
      <c r="T20" s="229"/>
      <c r="U20" s="229"/>
    </row>
    <row r="21" spans="2:21">
      <c r="B21" s="225" t="s">
        <v>310</v>
      </c>
      <c r="C21" s="225"/>
      <c r="D21" s="226" t="s">
        <v>418</v>
      </c>
      <c r="E21" s="227" t="s">
        <v>409</v>
      </c>
      <c r="F21" s="225" t="s">
        <v>53</v>
      </c>
      <c r="G21" s="225"/>
      <c r="H21" s="225"/>
      <c r="I21" s="225"/>
      <c r="J21" s="225"/>
      <c r="M21" s="229" t="s">
        <v>311</v>
      </c>
      <c r="N21" s="229"/>
      <c r="O21" s="127" t="s">
        <v>419</v>
      </c>
      <c r="P21" s="230" t="s">
        <v>420</v>
      </c>
      <c r="Q21" s="229" t="s">
        <v>53</v>
      </c>
      <c r="R21" s="229" t="s">
        <v>374</v>
      </c>
      <c r="S21" s="229"/>
      <c r="T21" s="229"/>
      <c r="U21" s="229"/>
    </row>
    <row r="22" spans="2:21">
      <c r="B22" s="225" t="s">
        <v>310</v>
      </c>
      <c r="C22" s="225"/>
      <c r="D22" s="226" t="s">
        <v>421</v>
      </c>
      <c r="E22" s="227" t="s">
        <v>422</v>
      </c>
      <c r="F22" s="225" t="s">
        <v>53</v>
      </c>
      <c r="G22" s="225"/>
      <c r="H22" s="225"/>
      <c r="I22" s="225"/>
      <c r="J22" s="225"/>
      <c r="M22" s="229" t="s">
        <v>311</v>
      </c>
      <c r="N22" s="229"/>
      <c r="O22" s="127" t="s">
        <v>423</v>
      </c>
      <c r="P22" s="230" t="s">
        <v>424</v>
      </c>
      <c r="Q22" s="229" t="s">
        <v>53</v>
      </c>
      <c r="R22" s="229" t="s">
        <v>374</v>
      </c>
      <c r="S22" s="229"/>
      <c r="T22" s="229"/>
      <c r="U22" s="229"/>
    </row>
    <row r="23" spans="2:21">
      <c r="B23" s="225" t="s">
        <v>310</v>
      </c>
      <c r="C23" s="225"/>
      <c r="D23" s="226" t="s">
        <v>425</v>
      </c>
      <c r="E23" s="227" t="s">
        <v>426</v>
      </c>
      <c r="F23" s="225" t="s">
        <v>53</v>
      </c>
      <c r="G23" s="225"/>
      <c r="H23" s="225"/>
      <c r="I23" s="225"/>
      <c r="J23" s="225"/>
      <c r="M23" s="229" t="s">
        <v>311</v>
      </c>
      <c r="N23" s="229"/>
      <c r="O23" s="127" t="s">
        <v>427</v>
      </c>
      <c r="P23" s="230" t="s">
        <v>428</v>
      </c>
      <c r="Q23" s="229" t="s">
        <v>53</v>
      </c>
      <c r="R23" s="229" t="s">
        <v>374</v>
      </c>
      <c r="S23" s="229"/>
      <c r="T23" s="229"/>
      <c r="U23" s="229"/>
    </row>
    <row r="24" spans="2:21">
      <c r="B24" s="225" t="s">
        <v>310</v>
      </c>
      <c r="C24" s="225"/>
      <c r="D24" s="226" t="s">
        <v>429</v>
      </c>
      <c r="E24" s="227" t="s">
        <v>430</v>
      </c>
      <c r="F24" s="225" t="s">
        <v>53</v>
      </c>
      <c r="G24" s="225"/>
      <c r="H24" s="225"/>
      <c r="I24" s="225"/>
      <c r="J24" s="225"/>
      <c r="M24" s="229" t="s">
        <v>311</v>
      </c>
      <c r="N24" s="229"/>
      <c r="O24" s="127" t="s">
        <v>431</v>
      </c>
      <c r="P24" s="230" t="s">
        <v>432</v>
      </c>
      <c r="Q24" s="229" t="s">
        <v>53</v>
      </c>
      <c r="R24" s="229" t="s">
        <v>374</v>
      </c>
      <c r="S24" s="229"/>
      <c r="T24" s="229"/>
      <c r="U24" s="229"/>
    </row>
    <row r="25" spans="2:21">
      <c r="B25" s="225" t="s">
        <v>310</v>
      </c>
      <c r="C25" s="225"/>
      <c r="D25" s="226" t="s">
        <v>433</v>
      </c>
      <c r="E25" s="227" t="s">
        <v>430</v>
      </c>
      <c r="F25" s="225" t="s">
        <v>53</v>
      </c>
      <c r="G25" s="225"/>
      <c r="H25" s="225"/>
      <c r="I25" s="225"/>
      <c r="J25" s="225"/>
      <c r="M25" s="229" t="s">
        <v>311</v>
      </c>
      <c r="N25" s="229"/>
      <c r="O25" s="127" t="s">
        <v>434</v>
      </c>
      <c r="P25" s="230" t="s">
        <v>435</v>
      </c>
      <c r="Q25" s="229" t="s">
        <v>53</v>
      </c>
      <c r="R25" s="229" t="s">
        <v>374</v>
      </c>
      <c r="S25" s="229"/>
      <c r="T25" s="229"/>
      <c r="U25" s="229"/>
    </row>
    <row r="26" spans="2:21">
      <c r="B26" s="225" t="s">
        <v>310</v>
      </c>
      <c r="C26" s="225"/>
      <c r="D26" s="226" t="s">
        <v>436</v>
      </c>
      <c r="E26" s="227" t="s">
        <v>430</v>
      </c>
      <c r="F26" s="225" t="s">
        <v>53</v>
      </c>
      <c r="G26" s="225"/>
      <c r="H26" s="225"/>
      <c r="I26" s="225"/>
      <c r="J26" s="225"/>
      <c r="M26" s="229" t="s">
        <v>311</v>
      </c>
      <c r="N26" s="229"/>
      <c r="O26" s="127" t="s">
        <v>437</v>
      </c>
      <c r="P26" s="230" t="s">
        <v>438</v>
      </c>
      <c r="Q26" s="229" t="s">
        <v>53</v>
      </c>
      <c r="R26" s="229" t="s">
        <v>374</v>
      </c>
      <c r="S26" s="229"/>
      <c r="T26" s="229"/>
      <c r="U26" s="229"/>
    </row>
    <row r="27" spans="2:21">
      <c r="B27" s="225" t="s">
        <v>310</v>
      </c>
      <c r="C27" s="225"/>
      <c r="D27" s="226" t="s">
        <v>439</v>
      </c>
      <c r="E27" s="227" t="s">
        <v>440</v>
      </c>
      <c r="F27" s="225" t="s">
        <v>53</v>
      </c>
      <c r="G27" s="225"/>
      <c r="H27" s="225"/>
      <c r="I27" s="225"/>
      <c r="J27" s="225"/>
      <c r="M27" s="229" t="s">
        <v>311</v>
      </c>
      <c r="N27" s="229"/>
      <c r="O27" s="127" t="s">
        <v>441</v>
      </c>
      <c r="P27" s="230" t="s">
        <v>442</v>
      </c>
      <c r="Q27" s="229" t="s">
        <v>53</v>
      </c>
      <c r="R27" s="229" t="s">
        <v>374</v>
      </c>
      <c r="S27" s="229"/>
      <c r="T27" s="229"/>
      <c r="U27" s="229"/>
    </row>
    <row r="28" spans="2:21">
      <c r="B28" s="225" t="s">
        <v>310</v>
      </c>
      <c r="C28" s="225"/>
      <c r="D28" s="226" t="s">
        <v>443</v>
      </c>
      <c r="E28" s="227" t="s">
        <v>444</v>
      </c>
      <c r="F28" s="225" t="s">
        <v>53</v>
      </c>
      <c r="G28" s="225"/>
      <c r="H28" s="225"/>
      <c r="I28" s="225"/>
      <c r="J28" s="225"/>
      <c r="M28" s="229" t="s">
        <v>311</v>
      </c>
      <c r="N28" s="229"/>
      <c r="O28" s="127" t="s">
        <v>445</v>
      </c>
      <c r="P28" s="230" t="s">
        <v>446</v>
      </c>
      <c r="Q28" s="229" t="s">
        <v>53</v>
      </c>
      <c r="R28" s="229" t="s">
        <v>374</v>
      </c>
      <c r="S28" s="229"/>
      <c r="T28" s="229"/>
      <c r="U28" s="229"/>
    </row>
    <row r="29" spans="2:21">
      <c r="B29" s="225" t="s">
        <v>310</v>
      </c>
      <c r="C29" s="225"/>
      <c r="D29" s="226" t="s">
        <v>447</v>
      </c>
      <c r="E29" s="227" t="s">
        <v>448</v>
      </c>
      <c r="F29" s="225" t="s">
        <v>53</v>
      </c>
      <c r="G29" s="225"/>
      <c r="H29" s="225"/>
      <c r="I29" s="225"/>
      <c r="J29" s="225"/>
      <c r="M29" s="229" t="s">
        <v>311</v>
      </c>
      <c r="N29" s="229"/>
      <c r="O29" s="127" t="s">
        <v>449</v>
      </c>
      <c r="P29" s="230" t="s">
        <v>450</v>
      </c>
      <c r="Q29" s="229" t="s">
        <v>53</v>
      </c>
      <c r="R29" s="229" t="s">
        <v>374</v>
      </c>
      <c r="S29" s="229"/>
      <c r="T29" s="229"/>
      <c r="U29" s="229"/>
    </row>
    <row r="30" spans="2:21">
      <c r="B30" s="225" t="s">
        <v>310</v>
      </c>
      <c r="C30" s="225"/>
      <c r="D30" s="226" t="s">
        <v>451</v>
      </c>
      <c r="E30" s="227" t="s">
        <v>448</v>
      </c>
      <c r="F30" s="225" t="s">
        <v>53</v>
      </c>
      <c r="G30" s="225"/>
      <c r="H30" s="225"/>
      <c r="I30" s="225"/>
      <c r="J30" s="225"/>
      <c r="M30" s="229" t="s">
        <v>311</v>
      </c>
      <c r="N30" s="229"/>
      <c r="O30" s="127" t="s">
        <v>452</v>
      </c>
      <c r="P30" s="230" t="s">
        <v>453</v>
      </c>
      <c r="Q30" s="229" t="s">
        <v>53</v>
      </c>
      <c r="R30" s="229" t="s">
        <v>374</v>
      </c>
      <c r="S30" s="229"/>
      <c r="T30" s="229"/>
      <c r="U30" s="229"/>
    </row>
    <row r="31" spans="2:21">
      <c r="B31" s="225" t="s">
        <v>310</v>
      </c>
      <c r="C31" s="225"/>
      <c r="D31" s="226" t="s">
        <v>454</v>
      </c>
      <c r="E31" s="227" t="s">
        <v>455</v>
      </c>
      <c r="F31" s="225" t="s">
        <v>53</v>
      </c>
      <c r="G31" s="225"/>
      <c r="H31" s="225"/>
      <c r="I31" s="225"/>
      <c r="J31" s="225"/>
      <c r="M31" s="229" t="s">
        <v>311</v>
      </c>
      <c r="N31" s="229"/>
      <c r="O31" s="127" t="s">
        <v>456</v>
      </c>
      <c r="P31" s="230" t="s">
        <v>457</v>
      </c>
      <c r="Q31" s="229" t="s">
        <v>53</v>
      </c>
      <c r="R31" s="229" t="s">
        <v>374</v>
      </c>
      <c r="S31" s="229"/>
      <c r="T31" s="229"/>
      <c r="U31" s="229"/>
    </row>
    <row r="32" spans="2:21">
      <c r="B32" s="225" t="s">
        <v>310</v>
      </c>
      <c r="C32" s="225"/>
      <c r="D32" s="226" t="s">
        <v>458</v>
      </c>
      <c r="E32" s="227" t="s">
        <v>459</v>
      </c>
      <c r="F32" s="225" t="s">
        <v>53</v>
      </c>
      <c r="G32" s="225"/>
      <c r="H32" s="225"/>
      <c r="I32" s="225"/>
      <c r="J32" s="225"/>
      <c r="M32" s="229" t="s">
        <v>311</v>
      </c>
      <c r="N32" s="229"/>
      <c r="O32" s="127" t="s">
        <v>460</v>
      </c>
      <c r="P32" s="230" t="s">
        <v>461</v>
      </c>
      <c r="Q32" s="229" t="s">
        <v>53</v>
      </c>
      <c r="R32" s="229" t="s">
        <v>374</v>
      </c>
      <c r="S32" s="229"/>
      <c r="T32" s="229"/>
      <c r="U32" s="229"/>
    </row>
    <row r="33" spans="2:21">
      <c r="B33" s="225" t="s">
        <v>310</v>
      </c>
      <c r="C33" s="225"/>
      <c r="D33" s="226" t="s">
        <v>462</v>
      </c>
      <c r="E33" s="227" t="s">
        <v>459</v>
      </c>
      <c r="F33" s="225" t="s">
        <v>53</v>
      </c>
      <c r="G33" s="225"/>
      <c r="H33" s="225"/>
      <c r="I33" s="225"/>
      <c r="J33" s="225"/>
      <c r="M33" s="229" t="s">
        <v>311</v>
      </c>
      <c r="N33" s="229"/>
      <c r="O33" s="127" t="s">
        <v>463</v>
      </c>
      <c r="P33" s="230" t="s">
        <v>464</v>
      </c>
      <c r="Q33" s="229" t="s">
        <v>53</v>
      </c>
      <c r="R33" s="229" t="s">
        <v>374</v>
      </c>
      <c r="S33" s="229"/>
      <c r="T33" s="229"/>
      <c r="U33" s="229"/>
    </row>
    <row r="34" spans="2:21">
      <c r="B34" s="225" t="s">
        <v>310</v>
      </c>
      <c r="C34" s="225"/>
      <c r="D34" s="226" t="s">
        <v>465</v>
      </c>
      <c r="E34" s="227" t="s">
        <v>466</v>
      </c>
      <c r="F34" s="225" t="s">
        <v>53</v>
      </c>
      <c r="G34" s="225"/>
      <c r="H34" s="225"/>
      <c r="I34" s="225"/>
      <c r="J34" s="225"/>
      <c r="M34" s="229" t="s">
        <v>311</v>
      </c>
      <c r="N34" s="229"/>
      <c r="O34" s="127" t="s">
        <v>467</v>
      </c>
      <c r="P34" s="230" t="s">
        <v>468</v>
      </c>
      <c r="Q34" s="229" t="s">
        <v>53</v>
      </c>
      <c r="R34" s="229" t="s">
        <v>374</v>
      </c>
      <c r="S34" s="229"/>
      <c r="T34" s="229"/>
      <c r="U34" s="229"/>
    </row>
    <row r="35" spans="2:21">
      <c r="B35" s="225" t="s">
        <v>310</v>
      </c>
      <c r="C35" s="225"/>
      <c r="D35" s="231" t="s">
        <v>469</v>
      </c>
      <c r="E35" s="231" t="s">
        <v>470</v>
      </c>
      <c r="F35" s="225" t="s">
        <v>53</v>
      </c>
      <c r="G35" s="225"/>
      <c r="H35" s="225"/>
      <c r="I35" s="225"/>
      <c r="J35" s="225"/>
      <c r="M35" s="229" t="s">
        <v>311</v>
      </c>
      <c r="N35" s="229"/>
      <c r="O35" s="127" t="s">
        <v>471</v>
      </c>
      <c r="P35" s="230" t="s">
        <v>472</v>
      </c>
      <c r="Q35" s="229" t="s">
        <v>53</v>
      </c>
      <c r="R35" s="229" t="s">
        <v>374</v>
      </c>
      <c r="S35" s="229"/>
      <c r="T35" s="229"/>
      <c r="U35" s="229"/>
    </row>
    <row r="36" spans="2:21">
      <c r="B36" s="225" t="s">
        <v>310</v>
      </c>
      <c r="C36" s="225"/>
      <c r="D36" s="231" t="s">
        <v>473</v>
      </c>
      <c r="E36" s="231" t="s">
        <v>474</v>
      </c>
      <c r="F36" s="225" t="s">
        <v>53</v>
      </c>
      <c r="G36" s="225"/>
      <c r="H36" s="225"/>
      <c r="I36" s="225"/>
      <c r="J36" s="225"/>
      <c r="M36" s="229" t="s">
        <v>311</v>
      </c>
      <c r="N36" s="229"/>
      <c r="O36" s="127" t="s">
        <v>475</v>
      </c>
      <c r="P36" s="230" t="s">
        <v>476</v>
      </c>
      <c r="Q36" s="229" t="s">
        <v>53</v>
      </c>
      <c r="R36" s="229" t="s">
        <v>374</v>
      </c>
      <c r="S36" s="229"/>
      <c r="T36" s="229"/>
      <c r="U36" s="229"/>
    </row>
    <row r="37" spans="2:21">
      <c r="B37" s="225" t="s">
        <v>310</v>
      </c>
      <c r="C37" s="225"/>
      <c r="D37" s="231" t="s">
        <v>477</v>
      </c>
      <c r="E37" s="231" t="s">
        <v>478</v>
      </c>
      <c r="F37" s="225" t="s">
        <v>53</v>
      </c>
      <c r="G37" s="225"/>
      <c r="H37" s="225"/>
      <c r="I37" s="225"/>
      <c r="J37" s="225"/>
      <c r="M37" s="229" t="s">
        <v>311</v>
      </c>
      <c r="N37" s="229"/>
      <c r="O37" s="127" t="s">
        <v>479</v>
      </c>
      <c r="P37" s="230" t="s">
        <v>476</v>
      </c>
      <c r="Q37" s="229" t="s">
        <v>53</v>
      </c>
      <c r="R37" s="229" t="s">
        <v>374</v>
      </c>
      <c r="S37" s="229"/>
      <c r="T37" s="229"/>
      <c r="U37" s="229"/>
    </row>
    <row r="38" spans="2:21">
      <c r="B38" s="225" t="s">
        <v>310</v>
      </c>
      <c r="C38" s="225"/>
      <c r="D38" s="231" t="s">
        <v>480</v>
      </c>
      <c r="E38" s="231" t="s">
        <v>481</v>
      </c>
      <c r="F38" s="225" t="s">
        <v>53</v>
      </c>
      <c r="G38" s="225"/>
      <c r="H38" s="225"/>
      <c r="I38" s="225"/>
      <c r="J38" s="225"/>
      <c r="M38" s="229" t="s">
        <v>311</v>
      </c>
      <c r="N38" s="229"/>
      <c r="O38" s="127" t="s">
        <v>482</v>
      </c>
      <c r="P38" s="230" t="s">
        <v>483</v>
      </c>
      <c r="Q38" s="229" t="s">
        <v>53</v>
      </c>
      <c r="R38" s="229" t="s">
        <v>374</v>
      </c>
      <c r="S38" s="229"/>
      <c r="T38" s="229"/>
      <c r="U38" s="229"/>
    </row>
    <row r="39" spans="2:21">
      <c r="B39" s="225" t="s">
        <v>310</v>
      </c>
      <c r="C39" s="225"/>
      <c r="D39" s="231" t="s">
        <v>484</v>
      </c>
      <c r="E39" s="231" t="s">
        <v>485</v>
      </c>
      <c r="F39" s="225" t="s">
        <v>53</v>
      </c>
      <c r="G39" s="225"/>
      <c r="H39" s="225"/>
      <c r="I39" s="225"/>
      <c r="J39" s="225"/>
      <c r="M39" s="229" t="s">
        <v>311</v>
      </c>
      <c r="N39" s="229"/>
      <c r="O39" s="127" t="s">
        <v>486</v>
      </c>
      <c r="P39" s="230" t="s">
        <v>487</v>
      </c>
      <c r="Q39" s="229" t="s">
        <v>53</v>
      </c>
      <c r="R39" s="229" t="s">
        <v>374</v>
      </c>
      <c r="S39" s="229"/>
      <c r="T39" s="229"/>
      <c r="U39" s="229"/>
    </row>
    <row r="40" spans="2:21">
      <c r="B40" s="225" t="s">
        <v>310</v>
      </c>
      <c r="C40" s="225"/>
      <c r="D40" s="231" t="s">
        <v>488</v>
      </c>
      <c r="E40" s="231" t="s">
        <v>489</v>
      </c>
      <c r="F40" s="225" t="s">
        <v>53</v>
      </c>
      <c r="G40" s="225"/>
      <c r="H40" s="225"/>
      <c r="I40" s="225"/>
      <c r="J40" s="225"/>
      <c r="M40" s="229" t="s">
        <v>311</v>
      </c>
      <c r="N40" s="229"/>
      <c r="O40" s="127" t="s">
        <v>536</v>
      </c>
      <c r="P40" s="230" t="s">
        <v>487</v>
      </c>
      <c r="Q40" s="229" t="s">
        <v>53</v>
      </c>
      <c r="R40" s="229" t="s">
        <v>374</v>
      </c>
      <c r="S40" s="229"/>
      <c r="T40" s="229"/>
      <c r="U40" s="229"/>
    </row>
    <row r="41" spans="2:21">
      <c r="B41" s="225" t="s">
        <v>310</v>
      </c>
      <c r="C41" s="225"/>
      <c r="D41" s="231" t="s">
        <v>490</v>
      </c>
      <c r="E41" s="231" t="s">
        <v>491</v>
      </c>
      <c r="F41" s="225" t="s">
        <v>53</v>
      </c>
      <c r="G41" s="225"/>
      <c r="H41" s="225"/>
      <c r="I41" s="225"/>
      <c r="J41" s="225"/>
      <c r="M41" s="229" t="s">
        <v>311</v>
      </c>
      <c r="N41" s="229"/>
      <c r="O41" s="127" t="s">
        <v>492</v>
      </c>
      <c r="P41" s="230" t="s">
        <v>493</v>
      </c>
      <c r="Q41" s="229" t="s">
        <v>53</v>
      </c>
      <c r="R41" s="229" t="s">
        <v>374</v>
      </c>
      <c r="S41" s="229"/>
      <c r="T41" s="229"/>
      <c r="U41" s="229"/>
    </row>
    <row r="42" spans="2:21">
      <c r="B42" s="225"/>
      <c r="C42" s="225"/>
      <c r="F42" s="225"/>
      <c r="G42" s="225"/>
      <c r="H42" s="225"/>
      <c r="I42" s="225"/>
      <c r="J42" s="225"/>
      <c r="M42" s="229" t="s">
        <v>311</v>
      </c>
      <c r="N42" s="229"/>
      <c r="O42" s="127" t="s">
        <v>494</v>
      </c>
      <c r="P42" s="230" t="s">
        <v>495</v>
      </c>
      <c r="Q42" s="229" t="s">
        <v>53</v>
      </c>
      <c r="R42" s="229" t="s">
        <v>374</v>
      </c>
      <c r="S42" s="229"/>
      <c r="T42" s="229"/>
      <c r="U42" s="229"/>
    </row>
    <row r="43" spans="2:21">
      <c r="M43" s="229" t="s">
        <v>311</v>
      </c>
      <c r="N43" s="229"/>
      <c r="O43" s="127" t="s">
        <v>496</v>
      </c>
      <c r="P43" s="230" t="s">
        <v>497</v>
      </c>
      <c r="Q43" s="229" t="s">
        <v>53</v>
      </c>
      <c r="R43" s="229" t="s">
        <v>374</v>
      </c>
      <c r="S43" s="229"/>
      <c r="T43" s="229"/>
      <c r="U43" s="229"/>
    </row>
    <row r="44" spans="2:21">
      <c r="M44" s="229" t="s">
        <v>311</v>
      </c>
      <c r="N44" s="229"/>
      <c r="O44" s="127" t="s">
        <v>498</v>
      </c>
      <c r="P44" s="230" t="s">
        <v>499</v>
      </c>
      <c r="Q44" s="229" t="s">
        <v>53</v>
      </c>
      <c r="R44" s="229" t="s">
        <v>374</v>
      </c>
      <c r="S44" s="229"/>
      <c r="T44" s="229"/>
      <c r="U44" s="229"/>
    </row>
    <row r="45" spans="2:21">
      <c r="M45" s="229" t="s">
        <v>311</v>
      </c>
      <c r="N45" s="229"/>
      <c r="O45" s="127" t="s">
        <v>500</v>
      </c>
      <c r="P45" s="230" t="s">
        <v>499</v>
      </c>
      <c r="Q45" s="229" t="s">
        <v>53</v>
      </c>
      <c r="R45" s="229" t="s">
        <v>374</v>
      </c>
      <c r="S45" s="229"/>
      <c r="T45" s="229"/>
      <c r="U45" s="229"/>
    </row>
    <row r="46" spans="2:21">
      <c r="M46" s="229" t="s">
        <v>311</v>
      </c>
      <c r="N46" s="229"/>
      <c r="O46" s="127" t="s">
        <v>501</v>
      </c>
      <c r="P46" s="230" t="s">
        <v>502</v>
      </c>
      <c r="Q46" s="229" t="s">
        <v>53</v>
      </c>
      <c r="R46" s="229" t="s">
        <v>374</v>
      </c>
      <c r="S46" s="229"/>
      <c r="T46" s="229"/>
      <c r="U46" s="229"/>
    </row>
    <row r="47" spans="2:21">
      <c r="M47" s="229" t="s">
        <v>311</v>
      </c>
      <c r="N47" s="229"/>
      <c r="O47" s="127" t="s">
        <v>503</v>
      </c>
      <c r="P47" s="230" t="s">
        <v>504</v>
      </c>
      <c r="Q47" s="229" t="s">
        <v>53</v>
      </c>
      <c r="R47" s="229" t="s">
        <v>374</v>
      </c>
      <c r="S47" s="229"/>
      <c r="T47" s="229"/>
      <c r="U47" s="229"/>
    </row>
    <row r="48" spans="2:21">
      <c r="M48" s="229" t="s">
        <v>311</v>
      </c>
      <c r="N48" s="229"/>
      <c r="O48" s="127" t="s">
        <v>505</v>
      </c>
      <c r="P48" s="230" t="s">
        <v>506</v>
      </c>
      <c r="Q48" s="229" t="s">
        <v>53</v>
      </c>
      <c r="R48" s="229" t="s">
        <v>507</v>
      </c>
      <c r="S48" s="229"/>
      <c r="T48" s="229"/>
      <c r="U48" s="229"/>
    </row>
    <row r="49" spans="13:21">
      <c r="M49" s="229" t="s">
        <v>311</v>
      </c>
      <c r="N49" s="229"/>
      <c r="O49" s="127" t="s">
        <v>508</v>
      </c>
      <c r="P49" s="230" t="s">
        <v>509</v>
      </c>
      <c r="Q49" s="229" t="s">
        <v>53</v>
      </c>
      <c r="R49" s="229" t="s">
        <v>507</v>
      </c>
      <c r="S49" s="229"/>
      <c r="T49" s="229"/>
      <c r="U49" s="229"/>
    </row>
    <row r="50" spans="13:21">
      <c r="M50" s="229" t="s">
        <v>311</v>
      </c>
      <c r="N50" s="229"/>
      <c r="O50" s="127" t="s">
        <v>510</v>
      </c>
      <c r="P50" s="230" t="s">
        <v>511</v>
      </c>
      <c r="Q50" s="229" t="s">
        <v>53</v>
      </c>
      <c r="R50" s="229" t="s">
        <v>507</v>
      </c>
      <c r="S50" s="229"/>
      <c r="T50" s="229"/>
      <c r="U50" s="229"/>
    </row>
    <row r="51" spans="13:21">
      <c r="M51" s="229" t="s">
        <v>311</v>
      </c>
      <c r="N51" s="229"/>
      <c r="O51" s="127" t="s">
        <v>512</v>
      </c>
      <c r="P51" s="230" t="s">
        <v>513</v>
      </c>
      <c r="Q51" s="229" t="s">
        <v>53</v>
      </c>
      <c r="R51" s="229" t="s">
        <v>507</v>
      </c>
      <c r="S51" s="229"/>
      <c r="T51" s="229"/>
      <c r="U51" s="229"/>
    </row>
    <row r="52" spans="13:21">
      <c r="M52" s="229"/>
      <c r="N52" s="229"/>
      <c r="O52" s="127"/>
      <c r="P52" s="230"/>
      <c r="Q52" s="229"/>
      <c r="R52" s="229"/>
      <c r="S52" s="229"/>
      <c r="T52" s="229"/>
      <c r="U52" s="229"/>
    </row>
    <row r="53" spans="13:21">
      <c r="M53" s="229"/>
      <c r="N53" s="229"/>
      <c r="O53" s="127"/>
      <c r="P53" s="230"/>
      <c r="Q53" s="229"/>
      <c r="R53" s="229"/>
      <c r="S53" s="229"/>
      <c r="T53" s="229"/>
      <c r="U53" s="229"/>
    </row>
    <row r="54" spans="13:21">
      <c r="M54" s="229"/>
      <c r="N54" s="229"/>
      <c r="O54" s="127"/>
      <c r="P54" s="230"/>
      <c r="Q54" s="229"/>
      <c r="R54" s="229"/>
      <c r="S54" s="229"/>
      <c r="T54" s="229"/>
      <c r="U54" s="22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S274"/>
  <sheetViews>
    <sheetView topLeftCell="A28" zoomScale="85" zoomScaleNormal="85" workbookViewId="0">
      <selection activeCell="E45" sqref="E45"/>
    </sheetView>
  </sheetViews>
  <sheetFormatPr defaultRowHeight="12.75"/>
  <cols>
    <col min="1" max="4" width="10.42578125" style="66" customWidth="1"/>
    <col min="5" max="5" width="70.5703125" style="66" customWidth="1"/>
    <col min="6" max="43" width="10.42578125" style="66" customWidth="1"/>
    <col min="44" max="16384" width="9.140625" style="66"/>
  </cols>
  <sheetData>
    <row r="1" spans="2:18" ht="15.75" customHeight="1">
      <c r="B1" s="64" t="s">
        <v>50</v>
      </c>
      <c r="C1" s="64" t="s">
        <v>51</v>
      </c>
      <c r="D1" s="64" t="s">
        <v>52</v>
      </c>
      <c r="E1" s="64" t="s">
        <v>68</v>
      </c>
      <c r="F1" s="64" t="s">
        <v>61</v>
      </c>
      <c r="G1" s="64" t="s">
        <v>62</v>
      </c>
      <c r="H1" s="65"/>
    </row>
    <row r="2" spans="2:18" ht="15.75" customHeight="1">
      <c r="B2" s="67" t="s">
        <v>290</v>
      </c>
      <c r="C2" s="67" t="s">
        <v>47</v>
      </c>
      <c r="D2" s="67" t="s">
        <v>66</v>
      </c>
      <c r="E2" s="67" t="s">
        <v>53</v>
      </c>
      <c r="F2" s="67" t="s">
        <v>288</v>
      </c>
      <c r="G2" s="67" t="s">
        <v>63</v>
      </c>
      <c r="H2" s="68"/>
    </row>
    <row r="3" spans="2:18" ht="15.75" customHeight="1"/>
    <row r="4" spans="2:18" s="71" customFormat="1" ht="15.75" customHeight="1">
      <c r="B4" s="69" t="s">
        <v>14</v>
      </c>
      <c r="C4" s="69"/>
      <c r="D4" s="70"/>
      <c r="E4" s="70"/>
      <c r="F4" s="70"/>
      <c r="G4" s="70"/>
      <c r="H4" s="70"/>
      <c r="I4" s="70"/>
      <c r="J4" s="70"/>
    </row>
    <row r="5" spans="2:18" ht="15.75" customHeight="1">
      <c r="B5" s="84" t="s">
        <v>7</v>
      </c>
      <c r="C5" s="85" t="s">
        <v>30</v>
      </c>
      <c r="D5" s="84" t="s">
        <v>0</v>
      </c>
      <c r="E5" s="84" t="s">
        <v>3</v>
      </c>
      <c r="F5" s="84" t="s">
        <v>4</v>
      </c>
      <c r="G5" s="84" t="s">
        <v>8</v>
      </c>
      <c r="H5" s="84" t="s">
        <v>9</v>
      </c>
      <c r="I5" s="84" t="s">
        <v>10</v>
      </c>
      <c r="J5" s="84" t="s">
        <v>12</v>
      </c>
    </row>
    <row r="6" spans="2:18" ht="33.75" customHeight="1">
      <c r="B6" s="205" t="s">
        <v>35</v>
      </c>
      <c r="C6" s="205" t="s">
        <v>31</v>
      </c>
      <c r="D6" s="205" t="s">
        <v>26</v>
      </c>
      <c r="E6" s="205" t="s">
        <v>27</v>
      </c>
      <c r="F6" s="205" t="s">
        <v>4</v>
      </c>
      <c r="G6" s="205" t="s">
        <v>38</v>
      </c>
      <c r="H6" s="205" t="s">
        <v>39</v>
      </c>
      <c r="I6" s="205" t="s">
        <v>28</v>
      </c>
      <c r="J6" s="205" t="s">
        <v>29</v>
      </c>
    </row>
    <row r="7" spans="2:18" ht="15.75" customHeight="1">
      <c r="B7" s="184" t="s">
        <v>49</v>
      </c>
      <c r="C7" s="184"/>
      <c r="D7" s="182" t="s">
        <v>275</v>
      </c>
      <c r="E7" s="183" t="s">
        <v>291</v>
      </c>
      <c r="F7" s="184" t="s">
        <v>53</v>
      </c>
      <c r="G7" s="184" t="s">
        <v>348</v>
      </c>
      <c r="H7" s="184" t="s">
        <v>154</v>
      </c>
      <c r="I7" s="184"/>
      <c r="J7" s="184"/>
    </row>
    <row r="8" spans="2:18" ht="15.75" customHeight="1">
      <c r="B8" s="184" t="s">
        <v>49</v>
      </c>
      <c r="C8" s="184"/>
      <c r="D8" s="182" t="s">
        <v>525</v>
      </c>
      <c r="E8" s="183" t="s">
        <v>529</v>
      </c>
      <c r="F8" s="184" t="s">
        <v>53</v>
      </c>
      <c r="G8" s="184" t="s">
        <v>348</v>
      </c>
      <c r="H8" s="184" t="s">
        <v>154</v>
      </c>
      <c r="I8" s="184"/>
      <c r="J8" s="184"/>
    </row>
    <row r="9" spans="2:18" ht="15.75" customHeight="1">
      <c r="B9" s="184" t="s">
        <v>49</v>
      </c>
      <c r="C9" s="184"/>
      <c r="D9" s="182" t="s">
        <v>526</v>
      </c>
      <c r="E9" s="183" t="s">
        <v>530</v>
      </c>
      <c r="F9" s="184" t="s">
        <v>53</v>
      </c>
      <c r="G9" s="184" t="s">
        <v>348</v>
      </c>
      <c r="H9" s="184" t="s">
        <v>154</v>
      </c>
      <c r="I9" s="184"/>
      <c r="J9" s="184"/>
      <c r="K9" s="71"/>
      <c r="L9" s="71"/>
      <c r="M9" s="76"/>
      <c r="N9" s="71"/>
      <c r="O9" s="71"/>
      <c r="P9" s="71"/>
      <c r="Q9" s="71"/>
      <c r="R9" s="71"/>
    </row>
    <row r="10" spans="2:18" ht="15.75" customHeight="1">
      <c r="B10" s="184" t="s">
        <v>49</v>
      </c>
      <c r="C10" s="184"/>
      <c r="D10" s="182" t="s">
        <v>527</v>
      </c>
      <c r="E10" s="183" t="s">
        <v>531</v>
      </c>
      <c r="F10" s="184" t="s">
        <v>53</v>
      </c>
      <c r="G10" s="184" t="s">
        <v>348</v>
      </c>
      <c r="H10" s="184" t="s">
        <v>154</v>
      </c>
      <c r="I10" s="184"/>
      <c r="J10" s="184"/>
      <c r="L10" s="77"/>
      <c r="M10" s="78"/>
    </row>
    <row r="11" spans="2:18" ht="15.75" customHeight="1">
      <c r="B11" s="184" t="s">
        <v>49</v>
      </c>
      <c r="C11" s="184"/>
      <c r="D11" s="182" t="s">
        <v>528</v>
      </c>
      <c r="E11" s="183" t="s">
        <v>532</v>
      </c>
      <c r="F11" s="184" t="s">
        <v>53</v>
      </c>
      <c r="G11" s="184" t="s">
        <v>348</v>
      </c>
      <c r="H11" s="184" t="s">
        <v>154</v>
      </c>
      <c r="I11" s="184"/>
      <c r="J11" s="184"/>
      <c r="L11" s="77"/>
      <c r="M11" s="78"/>
    </row>
    <row r="12" spans="2:18" ht="15.75" customHeight="1">
      <c r="B12" s="184" t="s">
        <v>49</v>
      </c>
      <c r="C12" s="184"/>
      <c r="D12" s="182" t="s">
        <v>285</v>
      </c>
      <c r="E12" s="183" t="s">
        <v>534</v>
      </c>
      <c r="F12" s="184" t="s">
        <v>53</v>
      </c>
      <c r="G12" s="184" t="s">
        <v>348</v>
      </c>
      <c r="H12" s="184" t="s">
        <v>154</v>
      </c>
      <c r="I12" s="184"/>
      <c r="J12" s="184"/>
      <c r="L12" s="77"/>
      <c r="M12" s="78"/>
    </row>
    <row r="13" spans="2:18" ht="15.75" customHeight="1">
      <c r="B13" s="184" t="s">
        <v>49</v>
      </c>
      <c r="C13" s="184"/>
      <c r="D13" s="182" t="s">
        <v>533</v>
      </c>
      <c r="E13" s="183" t="s">
        <v>535</v>
      </c>
      <c r="F13" s="184" t="s">
        <v>53</v>
      </c>
      <c r="G13" s="184" t="s">
        <v>348</v>
      </c>
      <c r="H13" s="184" t="s">
        <v>154</v>
      </c>
      <c r="I13" s="184"/>
      <c r="J13" s="184"/>
      <c r="L13" s="77"/>
      <c r="M13" s="78"/>
    </row>
    <row r="14" spans="2:18" ht="15.75" customHeight="1">
      <c r="B14" s="184" t="s">
        <v>65</v>
      </c>
      <c r="C14" s="184"/>
      <c r="D14" s="182" t="s">
        <v>343</v>
      </c>
      <c r="E14" s="183" t="s">
        <v>345</v>
      </c>
      <c r="F14" s="184" t="s">
        <v>336</v>
      </c>
      <c r="G14" s="184"/>
      <c r="H14" s="184"/>
      <c r="I14" s="184"/>
      <c r="J14" s="184"/>
      <c r="L14" s="77"/>
      <c r="M14" s="78"/>
    </row>
    <row r="15" spans="2:18" ht="15.75" customHeight="1">
      <c r="B15" s="206"/>
      <c r="C15" s="206"/>
      <c r="D15" s="207"/>
      <c r="E15" s="208"/>
      <c r="F15" s="206"/>
      <c r="G15" s="206"/>
      <c r="H15" s="206"/>
      <c r="I15" s="206"/>
      <c r="J15" s="206"/>
      <c r="L15" s="77"/>
      <c r="M15" s="78"/>
    </row>
    <row r="16" spans="2:18" ht="15.75" customHeight="1">
      <c r="H16" s="206"/>
      <c r="I16" s="206"/>
      <c r="J16" s="206"/>
      <c r="L16" s="77"/>
      <c r="M16" s="78"/>
    </row>
    <row r="17" spans="2:19" ht="15.75" customHeight="1">
      <c r="B17" s="206"/>
      <c r="C17" s="206"/>
      <c r="D17" s="207"/>
      <c r="E17" s="208"/>
      <c r="F17" s="206"/>
      <c r="G17" s="206"/>
      <c r="H17" s="206"/>
      <c r="I17" s="206"/>
      <c r="J17" s="206"/>
      <c r="K17" s="77"/>
      <c r="L17" s="78"/>
    </row>
    <row r="18" spans="2:19" ht="15.75" customHeight="1">
      <c r="B18" s="74"/>
      <c r="C18" s="74"/>
      <c r="D18" s="74"/>
      <c r="E18" s="75"/>
      <c r="F18" s="74"/>
      <c r="G18" s="74"/>
      <c r="H18" s="74"/>
      <c r="I18" s="74"/>
      <c r="J18" s="74"/>
      <c r="K18" s="77"/>
      <c r="L18" s="78"/>
    </row>
    <row r="19" spans="2:19" ht="15.75" customHeight="1">
      <c r="D19" s="79" t="s">
        <v>13</v>
      </c>
      <c r="E19" s="79"/>
      <c r="F19" s="79"/>
    </row>
    <row r="20" spans="2:19" ht="15.75" customHeight="1">
      <c r="B20" s="80" t="s">
        <v>1</v>
      </c>
      <c r="C20" s="80" t="s">
        <v>5</v>
      </c>
      <c r="D20" s="80" t="s">
        <v>6</v>
      </c>
      <c r="E20" s="81" t="s">
        <v>74</v>
      </c>
      <c r="F20" s="81" t="s">
        <v>366</v>
      </c>
      <c r="G20" s="81" t="s">
        <v>360</v>
      </c>
      <c r="H20" s="81" t="s">
        <v>347</v>
      </c>
      <c r="I20" s="82" t="s">
        <v>56</v>
      </c>
      <c r="J20" s="82" t="s">
        <v>54</v>
      </c>
      <c r="K20" s="82" t="s">
        <v>361</v>
      </c>
      <c r="L20" s="82" t="s">
        <v>340</v>
      </c>
      <c r="M20" s="82" t="s">
        <v>341</v>
      </c>
      <c r="N20" s="82" t="s">
        <v>342</v>
      </c>
      <c r="O20" s="82" t="s">
        <v>346</v>
      </c>
      <c r="P20" s="82" t="s">
        <v>339</v>
      </c>
      <c r="Q20" s="82" t="s">
        <v>349</v>
      </c>
      <c r="R20" s="82" t="s">
        <v>350</v>
      </c>
    </row>
    <row r="21" spans="2:19" ht="15.75" customHeight="1">
      <c r="B21" s="209" t="s">
        <v>37</v>
      </c>
      <c r="C21" s="209" t="s">
        <v>32</v>
      </c>
      <c r="D21" s="209" t="s">
        <v>33</v>
      </c>
      <c r="E21" s="209" t="s">
        <v>73</v>
      </c>
      <c r="F21" s="209" t="s">
        <v>73</v>
      </c>
      <c r="G21" s="209" t="s">
        <v>73</v>
      </c>
      <c r="H21" s="209" t="s">
        <v>73</v>
      </c>
      <c r="I21" s="209" t="s">
        <v>58</v>
      </c>
      <c r="J21" s="209" t="s">
        <v>77</v>
      </c>
      <c r="K21" s="209"/>
      <c r="L21" s="209"/>
      <c r="M21" s="209"/>
      <c r="N21" s="209"/>
      <c r="O21" s="209"/>
      <c r="P21" s="209" t="s">
        <v>351</v>
      </c>
      <c r="Q21" s="209" t="s">
        <v>352</v>
      </c>
      <c r="R21" s="209" t="s">
        <v>353</v>
      </c>
    </row>
    <row r="22" spans="2:19" ht="15.75" customHeight="1">
      <c r="B22" s="209" t="s">
        <v>59</v>
      </c>
      <c r="C22" s="209"/>
      <c r="D22" s="209"/>
      <c r="E22" s="209"/>
      <c r="F22" s="209"/>
      <c r="G22" s="209"/>
      <c r="H22" s="209"/>
      <c r="I22" s="209"/>
      <c r="J22" s="209" t="s">
        <v>60</v>
      </c>
      <c r="K22" s="209"/>
      <c r="L22" s="209"/>
      <c r="M22" s="209"/>
      <c r="N22" s="209"/>
      <c r="O22" s="209"/>
      <c r="P22" s="209" t="s">
        <v>354</v>
      </c>
      <c r="Q22" s="209" t="s">
        <v>354</v>
      </c>
      <c r="R22" s="209" t="s">
        <v>355</v>
      </c>
    </row>
    <row r="23" spans="2:19" ht="15.75" customHeight="1">
      <c r="B23" s="127" t="s">
        <v>292</v>
      </c>
      <c r="C23" s="124" t="s">
        <v>42</v>
      </c>
      <c r="D23" s="182" t="s">
        <v>275</v>
      </c>
      <c r="E23" s="210">
        <v>1</v>
      </c>
      <c r="F23" s="210">
        <v>1</v>
      </c>
      <c r="G23" s="210"/>
      <c r="H23" s="210">
        <v>5</v>
      </c>
      <c r="I23" s="210">
        <v>1</v>
      </c>
      <c r="J23" s="210">
        <v>100</v>
      </c>
      <c r="K23" s="210"/>
      <c r="L23" s="210"/>
      <c r="M23" s="210"/>
      <c r="N23" s="210"/>
      <c r="O23" s="210"/>
    </row>
    <row r="24" spans="2:19" ht="15.75" customHeight="1">
      <c r="B24" s="127"/>
      <c r="C24" s="124" t="s">
        <v>167</v>
      </c>
      <c r="D24" s="182"/>
      <c r="E24" s="210">
        <v>0.05</v>
      </c>
      <c r="F24" s="210">
        <f>+E24</f>
        <v>0.05</v>
      </c>
      <c r="G24" s="210"/>
      <c r="H24" s="210"/>
      <c r="I24" s="210"/>
      <c r="J24" s="210"/>
      <c r="K24" s="210"/>
      <c r="L24" s="210"/>
      <c r="M24" s="210"/>
      <c r="N24" s="210"/>
      <c r="O24" s="210"/>
    </row>
    <row r="25" spans="2:19" ht="15.75" customHeight="1">
      <c r="B25" s="127" t="str">
        <f>+"FTE_AGR"&amp;C25</f>
        <v>FTE_AGRDSL</v>
      </c>
      <c r="C25" s="124" t="str">
        <f>+RIGHT(D25,3)</f>
        <v>DSL</v>
      </c>
      <c r="D25" s="182" t="str">
        <f>+D8</f>
        <v>AGRDSL</v>
      </c>
      <c r="E25" s="210"/>
      <c r="F25" s="210"/>
      <c r="G25" s="210"/>
      <c r="H25" s="210"/>
      <c r="I25" s="210">
        <v>1</v>
      </c>
      <c r="J25" s="210">
        <v>100</v>
      </c>
      <c r="K25" s="210"/>
      <c r="L25" s="210"/>
      <c r="M25" s="210"/>
      <c r="N25" s="210"/>
      <c r="O25" s="210"/>
    </row>
    <row r="26" spans="2:19" ht="15.75" customHeight="1">
      <c r="B26" s="127" t="str">
        <f t="shared" ref="B26:B28" si="0">+"FTE_AGR"&amp;C26</f>
        <v>FTE_AGRPET</v>
      </c>
      <c r="C26" s="124" t="str">
        <f t="shared" ref="C26:C28" si="1">+RIGHT(D26,3)</f>
        <v>PET</v>
      </c>
      <c r="D26" s="182" t="str">
        <f>+D9</f>
        <v>AGRPET</v>
      </c>
      <c r="E26" s="210"/>
      <c r="F26" s="210"/>
      <c r="G26" s="210"/>
      <c r="H26" s="210"/>
      <c r="I26" s="210">
        <v>1</v>
      </c>
      <c r="J26" s="210">
        <v>100</v>
      </c>
      <c r="K26" s="210"/>
      <c r="L26" s="210"/>
      <c r="M26" s="210"/>
      <c r="N26" s="210"/>
      <c r="O26" s="210"/>
    </row>
    <row r="27" spans="2:19" ht="15.75" customHeight="1">
      <c r="B27" s="127" t="str">
        <f t="shared" si="0"/>
        <v>FTE_AGRFOL</v>
      </c>
      <c r="C27" s="124" t="str">
        <f t="shared" si="1"/>
        <v>FOL</v>
      </c>
      <c r="D27" s="182" t="str">
        <f>+D10</f>
        <v>AGRFOL</v>
      </c>
      <c r="E27" s="210"/>
      <c r="F27" s="210"/>
      <c r="G27" s="210"/>
      <c r="H27" s="210"/>
      <c r="I27" s="210">
        <v>1</v>
      </c>
      <c r="J27" s="210">
        <v>100</v>
      </c>
      <c r="K27" s="210"/>
      <c r="L27" s="210"/>
      <c r="M27" s="210"/>
      <c r="N27" s="210"/>
      <c r="O27" s="210"/>
    </row>
    <row r="28" spans="2:19" ht="15.75" customHeight="1">
      <c r="B28" s="127" t="str">
        <f t="shared" si="0"/>
        <v>FTE_AGRLPG</v>
      </c>
      <c r="C28" s="124" t="str">
        <f t="shared" si="1"/>
        <v>LPG</v>
      </c>
      <c r="D28" s="182" t="str">
        <f>+D11</f>
        <v>AGRLPG</v>
      </c>
      <c r="E28" s="210"/>
      <c r="F28" s="210"/>
      <c r="G28" s="210"/>
      <c r="H28" s="210"/>
      <c r="I28" s="210">
        <v>1</v>
      </c>
      <c r="J28" s="210">
        <v>100</v>
      </c>
      <c r="K28" s="210"/>
      <c r="L28" s="210"/>
      <c r="M28" s="210"/>
      <c r="N28" s="210"/>
      <c r="O28" s="210"/>
      <c r="P28" s="71"/>
      <c r="Q28" s="71"/>
      <c r="R28" s="71"/>
      <c r="S28" s="71"/>
    </row>
    <row r="29" spans="2:19" ht="15.75" customHeight="1">
      <c r="B29" s="127" t="str">
        <f t="shared" ref="B29:B30" si="2">+"FTE_AGR"&amp;C29</f>
        <v>FTE_AGRWOD</v>
      </c>
      <c r="C29" s="124" t="str">
        <f t="shared" ref="C29:C30" si="3">+RIGHT(D29,3)</f>
        <v>WOD</v>
      </c>
      <c r="D29" s="182" t="str">
        <f t="shared" ref="D29:D30" si="4">+D12</f>
        <v>AGRWOD</v>
      </c>
      <c r="E29" s="210"/>
      <c r="F29" s="210"/>
      <c r="G29" s="210"/>
      <c r="H29" s="210"/>
      <c r="I29" s="210">
        <v>1</v>
      </c>
      <c r="J29" s="210">
        <v>100</v>
      </c>
      <c r="K29" s="210"/>
      <c r="L29" s="210"/>
      <c r="M29" s="210"/>
      <c r="N29" s="210"/>
      <c r="O29" s="210"/>
    </row>
    <row r="30" spans="2:19" ht="15.75" customHeight="1">
      <c r="B30" s="127" t="str">
        <f t="shared" si="2"/>
        <v>FTE_AGRPLT</v>
      </c>
      <c r="C30" s="124" t="str">
        <f t="shared" si="3"/>
        <v>PLT</v>
      </c>
      <c r="D30" s="182" t="str">
        <f t="shared" si="4"/>
        <v>AGRPLT</v>
      </c>
      <c r="E30" s="210"/>
      <c r="F30" s="210"/>
      <c r="G30" s="210"/>
      <c r="H30" s="210"/>
      <c r="I30" s="210">
        <v>1</v>
      </c>
      <c r="J30" s="210">
        <v>100</v>
      </c>
      <c r="K30" s="210"/>
      <c r="L30" s="210"/>
      <c r="M30" s="210"/>
      <c r="N30" s="210"/>
      <c r="O30" s="210"/>
    </row>
    <row r="31" spans="2:19" ht="15.75" customHeight="1"/>
    <row r="32" spans="2:19" ht="15.75" customHeight="1"/>
    <row r="33" spans="2:12" ht="15.75" customHeight="1">
      <c r="B33" s="69" t="s">
        <v>15</v>
      </c>
      <c r="C33" s="69"/>
      <c r="D33" s="70"/>
      <c r="E33" s="70"/>
      <c r="F33" s="70"/>
      <c r="G33" s="70"/>
      <c r="H33" s="70"/>
      <c r="I33" s="70"/>
      <c r="J33" s="70"/>
    </row>
    <row r="34" spans="2:12" ht="15.75" customHeight="1">
      <c r="B34" s="72" t="s">
        <v>11</v>
      </c>
      <c r="C34" s="73" t="s">
        <v>30</v>
      </c>
      <c r="D34" s="72" t="s">
        <v>1</v>
      </c>
      <c r="E34" s="72" t="s">
        <v>2</v>
      </c>
      <c r="F34" s="72" t="s">
        <v>16</v>
      </c>
      <c r="G34" s="72" t="s">
        <v>17</v>
      </c>
      <c r="H34" s="72" t="s">
        <v>18</v>
      </c>
      <c r="I34" s="72" t="s">
        <v>19</v>
      </c>
      <c r="J34" s="72" t="s">
        <v>20</v>
      </c>
    </row>
    <row r="35" spans="2:12" ht="15.75" customHeight="1" thickBot="1">
      <c r="B35" s="211" t="s">
        <v>36</v>
      </c>
      <c r="C35" s="211" t="s">
        <v>31</v>
      </c>
      <c r="D35" s="211" t="s">
        <v>21</v>
      </c>
      <c r="E35" s="211" t="s">
        <v>22</v>
      </c>
      <c r="F35" s="211" t="s">
        <v>23</v>
      </c>
      <c r="G35" s="211" t="s">
        <v>24</v>
      </c>
      <c r="H35" s="211" t="s">
        <v>41</v>
      </c>
      <c r="I35" s="211" t="s">
        <v>40</v>
      </c>
      <c r="J35" s="211" t="s">
        <v>25</v>
      </c>
    </row>
    <row r="36" spans="2:12" ht="15.75" customHeight="1">
      <c r="B36" s="212" t="s">
        <v>55</v>
      </c>
      <c r="C36" s="212"/>
      <c r="D36" s="212"/>
      <c r="E36" s="212"/>
      <c r="F36" s="212"/>
      <c r="G36" s="212"/>
      <c r="H36" s="212"/>
      <c r="I36" s="212"/>
      <c r="J36" s="212"/>
    </row>
    <row r="37" spans="2:12" ht="15.75" customHeight="1">
      <c r="B37" s="86" t="s">
        <v>67</v>
      </c>
      <c r="C37" s="86"/>
      <c r="D37" s="127" t="s">
        <v>292</v>
      </c>
      <c r="E37" s="114" t="s">
        <v>338</v>
      </c>
      <c r="F37" s="86" t="s">
        <v>53</v>
      </c>
      <c r="G37" s="86" t="s">
        <v>289</v>
      </c>
      <c r="H37" s="86" t="s">
        <v>154</v>
      </c>
      <c r="I37" s="86"/>
      <c r="J37" s="86"/>
    </row>
    <row r="38" spans="2:12" ht="15.75" customHeight="1">
      <c r="B38" s="86"/>
      <c r="C38" s="86"/>
      <c r="D38" s="127" t="str">
        <f>+B25</f>
        <v>FTE_AGRDSL</v>
      </c>
      <c r="E38" s="114" t="str">
        <f>+"Sector Fuel Supply - "&amp;E8</f>
        <v>Sector Fuel Supply - Agriculture diesel oil</v>
      </c>
      <c r="F38" s="86" t="s">
        <v>53</v>
      </c>
      <c r="G38" s="86" t="s">
        <v>289</v>
      </c>
      <c r="H38" s="86" t="s">
        <v>154</v>
      </c>
      <c r="I38" s="86"/>
      <c r="J38" s="86"/>
    </row>
    <row r="39" spans="2:12" ht="15.75" customHeight="1">
      <c r="B39" s="86"/>
      <c r="C39" s="86"/>
      <c r="D39" s="127" t="str">
        <f t="shared" ref="D39:D41" si="5">+B26</f>
        <v>FTE_AGRPET</v>
      </c>
      <c r="E39" s="114" t="str">
        <f t="shared" ref="E39:E43" si="6">+"Sector Fuel Supply - "&amp;E9</f>
        <v>Sector Fuel Supply - Agriculture petroleum</v>
      </c>
      <c r="F39" s="86" t="s">
        <v>53</v>
      </c>
      <c r="G39" s="86" t="s">
        <v>289</v>
      </c>
      <c r="H39" s="86" t="s">
        <v>154</v>
      </c>
      <c r="I39" s="86"/>
      <c r="J39" s="86"/>
    </row>
    <row r="40" spans="2:12" ht="15.75" customHeight="1">
      <c r="B40" s="86"/>
      <c r="C40" s="86"/>
      <c r="D40" s="127" t="str">
        <f t="shared" si="5"/>
        <v>FTE_AGRFOL</v>
      </c>
      <c r="E40" s="114" t="str">
        <f t="shared" si="6"/>
        <v>Sector Fuel Supply - Agriculture fuel oil</v>
      </c>
      <c r="F40" s="86" t="s">
        <v>53</v>
      </c>
      <c r="G40" s="86" t="s">
        <v>289</v>
      </c>
      <c r="H40" s="86" t="s">
        <v>154</v>
      </c>
      <c r="I40" s="86"/>
      <c r="J40" s="86"/>
    </row>
    <row r="41" spans="2:12" ht="15.75" customHeight="1">
      <c r="B41" s="86"/>
      <c r="C41" s="86"/>
      <c r="D41" s="127" t="str">
        <f t="shared" si="5"/>
        <v>FTE_AGRLPG</v>
      </c>
      <c r="E41" s="114" t="str">
        <f t="shared" si="6"/>
        <v>Sector Fuel Supply - Agriculture LPG</v>
      </c>
      <c r="F41" s="86" t="s">
        <v>53</v>
      </c>
      <c r="G41" s="86" t="s">
        <v>289</v>
      </c>
      <c r="H41" s="86" t="s">
        <v>154</v>
      </c>
      <c r="I41" s="86"/>
      <c r="J41" s="86"/>
    </row>
    <row r="42" spans="2:12" ht="15.75" customHeight="1">
      <c r="B42" s="86"/>
      <c r="C42" s="86"/>
      <c r="D42" s="127" t="str">
        <f t="shared" ref="D42:D43" si="7">+B29</f>
        <v>FTE_AGRWOD</v>
      </c>
      <c r="E42" s="114" t="str">
        <f t="shared" si="6"/>
        <v>Sector Fuel Supply - Agriculture Wood</v>
      </c>
      <c r="F42" s="86" t="s">
        <v>53</v>
      </c>
      <c r="G42" s="86" t="s">
        <v>289</v>
      </c>
      <c r="H42" s="86" t="s">
        <v>154</v>
      </c>
      <c r="I42" s="86"/>
      <c r="J42" s="86"/>
      <c r="L42"/>
    </row>
    <row r="43" spans="2:12" ht="15.75" customHeight="1">
      <c r="B43" s="86"/>
      <c r="C43" s="86"/>
      <c r="D43" s="127" t="str">
        <f t="shared" si="7"/>
        <v>FTE_AGRPLT</v>
      </c>
      <c r="E43" s="114" t="str">
        <f t="shared" si="6"/>
        <v>Sector Fuel Supply - Agriculture pellet</v>
      </c>
      <c r="F43" s="86" t="s">
        <v>53</v>
      </c>
      <c r="G43" s="86" t="s">
        <v>289</v>
      </c>
      <c r="H43" s="86" t="s">
        <v>154</v>
      </c>
      <c r="I43" s="86"/>
      <c r="J43" s="86"/>
      <c r="L43"/>
    </row>
    <row r="44" spans="2:12" ht="15.75" customHeight="1">
      <c r="L44"/>
    </row>
    <row r="45" spans="2:12" ht="15.75" customHeight="1">
      <c r="L45"/>
    </row>
    <row r="46" spans="2:12" ht="15.75" customHeight="1">
      <c r="L46"/>
    </row>
    <row r="47" spans="2:12" ht="15.75" customHeight="1">
      <c r="L47"/>
    </row>
    <row r="48" spans="2:12" ht="15.75" customHeight="1">
      <c r="L48"/>
    </row>
    <row r="49" spans="12:12" ht="15.75" customHeight="1">
      <c r="L49"/>
    </row>
    <row r="50" spans="12:12" ht="15.75" customHeight="1">
      <c r="L50"/>
    </row>
    <row r="51" spans="12:12" ht="15.75" customHeight="1">
      <c r="L51"/>
    </row>
    <row r="52" spans="12:12" ht="15.75" customHeight="1">
      <c r="L52"/>
    </row>
    <row r="53" spans="12:12" ht="15.75" customHeight="1">
      <c r="L53"/>
    </row>
    <row r="54" spans="12:12" ht="15.75" customHeight="1">
      <c r="L54"/>
    </row>
    <row r="55" spans="12:12" ht="15.75" customHeight="1">
      <c r="L55"/>
    </row>
    <row r="56" spans="12:12" ht="15.75" customHeight="1">
      <c r="L56"/>
    </row>
    <row r="57" spans="12:12" ht="15.75" customHeight="1">
      <c r="L57"/>
    </row>
    <row r="58" spans="12:12" ht="15.75" customHeight="1">
      <c r="L58"/>
    </row>
    <row r="59" spans="12:12" ht="15.75" customHeight="1">
      <c r="L59"/>
    </row>
    <row r="60" spans="12:12" ht="15.75" customHeight="1">
      <c r="L60"/>
    </row>
    <row r="61" spans="12:12" ht="15.75" customHeight="1">
      <c r="L61"/>
    </row>
    <row r="62" spans="12:12" ht="15.75" customHeight="1">
      <c r="L62"/>
    </row>
    <row r="63" spans="12:12" ht="15.75" customHeight="1">
      <c r="L63"/>
    </row>
    <row r="64" spans="12:12" ht="15.75" customHeight="1">
      <c r="L64"/>
    </row>
    <row r="65" spans="12:12" ht="15.75" customHeight="1">
      <c r="L65"/>
    </row>
    <row r="66" spans="12:12" ht="15.75" customHeight="1">
      <c r="L66"/>
    </row>
    <row r="67" spans="12:12" ht="15.75" customHeight="1">
      <c r="L67"/>
    </row>
    <row r="68" spans="12:12" ht="15.75" customHeight="1">
      <c r="L68"/>
    </row>
    <row r="69" spans="12:12" ht="15.75" customHeight="1">
      <c r="L69"/>
    </row>
    <row r="70" spans="12:12" ht="15.75" customHeight="1">
      <c r="L70"/>
    </row>
    <row r="71" spans="12:12" ht="15.75" customHeight="1">
      <c r="L71"/>
    </row>
    <row r="72" spans="12:12" ht="15.75" customHeight="1">
      <c r="L72"/>
    </row>
    <row r="73" spans="12:12" ht="15.75" customHeight="1">
      <c r="L73"/>
    </row>
    <row r="74" spans="12:12" ht="15.75" customHeight="1">
      <c r="L74"/>
    </row>
    <row r="75" spans="12:12" ht="15.75" customHeight="1">
      <c r="L75"/>
    </row>
    <row r="76" spans="12:12" ht="15.75" customHeight="1">
      <c r="L76"/>
    </row>
    <row r="77" spans="12:12" ht="15.75" customHeight="1">
      <c r="L77"/>
    </row>
    <row r="78" spans="12:12" ht="15.75" customHeight="1">
      <c r="L78"/>
    </row>
    <row r="79" spans="12:12" ht="15.75" customHeight="1">
      <c r="L79"/>
    </row>
    <row r="80" spans="12:12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</sheetData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P101"/>
  <sheetViews>
    <sheetView topLeftCell="B16" workbookViewId="0">
      <selection activeCell="C39" sqref="C39"/>
    </sheetView>
  </sheetViews>
  <sheetFormatPr defaultRowHeight="15"/>
  <cols>
    <col min="1" max="2" width="9.140625" style="216"/>
    <col min="3" max="3" width="25.7109375" style="216" customWidth="1"/>
    <col min="4" max="4" width="43.42578125" style="216" customWidth="1"/>
    <col min="5" max="5" width="17.5703125" style="216" customWidth="1"/>
    <col min="6" max="6" width="22.140625" style="216" customWidth="1"/>
    <col min="7" max="7" width="26.5703125" style="216" customWidth="1"/>
    <col min="8" max="8" width="22" style="216" customWidth="1"/>
    <col min="9" max="10" width="9.28515625" style="216" bestFit="1" customWidth="1"/>
    <col min="11" max="11" width="10.5703125" style="216" bestFit="1" customWidth="1"/>
    <col min="12" max="12" width="14.28515625" style="216" customWidth="1"/>
    <col min="13" max="13" width="23" style="216" customWidth="1"/>
    <col min="14" max="14" width="21.85546875" style="216" customWidth="1"/>
    <col min="15" max="15" width="9.28515625" style="216" bestFit="1" customWidth="1"/>
    <col min="16" max="16" width="9.5703125" style="216" bestFit="1" customWidth="1"/>
    <col min="17" max="16384" width="9.140625" style="216"/>
  </cols>
  <sheetData>
    <row r="2" spans="3:16">
      <c r="E2" s="79" t="s">
        <v>13</v>
      </c>
    </row>
    <row r="3" spans="3:16">
      <c r="C3" s="191" t="s">
        <v>1</v>
      </c>
      <c r="D3" s="192" t="s">
        <v>5</v>
      </c>
      <c r="E3" s="191" t="s">
        <v>6</v>
      </c>
      <c r="F3" s="191" t="s">
        <v>356</v>
      </c>
      <c r="G3" s="193" t="s">
        <v>514</v>
      </c>
      <c r="H3" s="193" t="s">
        <v>56</v>
      </c>
      <c r="I3" s="193" t="s">
        <v>54</v>
      </c>
      <c r="J3" s="194" t="s">
        <v>339</v>
      </c>
      <c r="K3" s="193" t="s">
        <v>349</v>
      </c>
      <c r="L3" s="193" t="s">
        <v>357</v>
      </c>
      <c r="M3" s="193" t="s">
        <v>367</v>
      </c>
      <c r="N3" s="193" t="s">
        <v>363</v>
      </c>
    </row>
    <row r="4" spans="3:16" ht="24">
      <c r="C4" s="185" t="s">
        <v>37</v>
      </c>
      <c r="D4" s="185" t="s">
        <v>32</v>
      </c>
      <c r="E4" s="185" t="s">
        <v>33</v>
      </c>
      <c r="F4" s="185" t="s">
        <v>34</v>
      </c>
      <c r="G4" s="185" t="s">
        <v>515</v>
      </c>
      <c r="H4" s="185" t="s">
        <v>58</v>
      </c>
      <c r="I4" s="185" t="s">
        <v>77</v>
      </c>
      <c r="J4" s="209" t="s">
        <v>516</v>
      </c>
      <c r="K4" s="209" t="s">
        <v>517</v>
      </c>
      <c r="L4" s="209" t="s">
        <v>358</v>
      </c>
      <c r="M4" s="185" t="s">
        <v>518</v>
      </c>
      <c r="N4" s="185" t="s">
        <v>519</v>
      </c>
    </row>
    <row r="5" spans="3:16">
      <c r="C5" s="185" t="s">
        <v>59</v>
      </c>
      <c r="D5" s="185"/>
      <c r="E5" s="185"/>
      <c r="F5" s="185" t="s">
        <v>374</v>
      </c>
      <c r="G5" s="185" t="s">
        <v>520</v>
      </c>
      <c r="H5" s="185" t="s">
        <v>521</v>
      </c>
      <c r="I5" s="185" t="s">
        <v>60</v>
      </c>
      <c r="J5" s="209" t="s">
        <v>522</v>
      </c>
      <c r="K5" s="209" t="s">
        <v>523</v>
      </c>
      <c r="L5" s="209"/>
      <c r="M5" s="185" t="s">
        <v>524</v>
      </c>
      <c r="N5" s="185" t="s">
        <v>521</v>
      </c>
    </row>
    <row r="6" spans="3:16">
      <c r="C6" s="234" t="s">
        <v>372</v>
      </c>
      <c r="D6" s="234" t="s">
        <v>287</v>
      </c>
      <c r="E6" s="234" t="s">
        <v>368</v>
      </c>
      <c r="F6" s="235">
        <v>2.2523371959533325E-2</v>
      </c>
      <c r="G6" s="235">
        <v>0.19110073948491013</v>
      </c>
      <c r="H6" s="235">
        <v>0.84</v>
      </c>
      <c r="I6" s="236">
        <v>25</v>
      </c>
      <c r="J6" s="236">
        <v>410.61352994307708</v>
      </c>
      <c r="K6" s="236">
        <v>14.445557173097599</v>
      </c>
      <c r="L6" s="237">
        <v>31.536000000000001</v>
      </c>
      <c r="M6" s="235">
        <v>0.16052462116732449</v>
      </c>
      <c r="N6" s="235">
        <v>0.2259964606824324</v>
      </c>
      <c r="P6" s="244"/>
    </row>
    <row r="7" spans="3:16">
      <c r="C7" s="232" t="s">
        <v>377</v>
      </c>
      <c r="D7" s="232" t="s">
        <v>287</v>
      </c>
      <c r="E7" s="232" t="s">
        <v>368</v>
      </c>
      <c r="F7" s="238">
        <v>3.5345118334765245E-2</v>
      </c>
      <c r="G7" s="238">
        <v>0.2639010211934455</v>
      </c>
      <c r="H7" s="238">
        <v>0.95454545454545436</v>
      </c>
      <c r="I7" s="239">
        <v>25</v>
      </c>
      <c r="J7" s="239">
        <v>876.21352994307699</v>
      </c>
      <c r="K7" s="239">
        <v>14.445557173097599</v>
      </c>
      <c r="L7" s="240">
        <v>31.536000000000001</v>
      </c>
      <c r="M7" s="238">
        <v>0.25190552023010704</v>
      </c>
      <c r="N7" s="238">
        <v>0.2259964606824324</v>
      </c>
      <c r="P7" s="244"/>
    </row>
    <row r="8" spans="3:16">
      <c r="C8" s="232" t="s">
        <v>381</v>
      </c>
      <c r="D8" s="232" t="s">
        <v>287</v>
      </c>
      <c r="E8" s="232" t="s">
        <v>370</v>
      </c>
      <c r="F8" s="238">
        <v>0.1305891045016998</v>
      </c>
      <c r="G8" s="238">
        <v>0.95782043308984166</v>
      </c>
      <c r="H8" s="238">
        <v>0.7</v>
      </c>
      <c r="I8" s="239">
        <v>20</v>
      </c>
      <c r="J8" s="239">
        <v>6000</v>
      </c>
      <c r="K8" s="239">
        <v>917.19322633483489</v>
      </c>
      <c r="L8" s="240">
        <v>31.536000000000001</v>
      </c>
      <c r="M8" s="238">
        <v>0.67047430316288914</v>
      </c>
      <c r="N8" s="238">
        <v>0.16280531798483994</v>
      </c>
      <c r="P8" s="244"/>
    </row>
    <row r="9" spans="3:16">
      <c r="C9" s="232" t="s">
        <v>384</v>
      </c>
      <c r="D9" s="232" t="s">
        <v>287</v>
      </c>
      <c r="E9" s="232" t="s">
        <v>370</v>
      </c>
      <c r="F9" s="238">
        <v>5.1691520531922844E-2</v>
      </c>
      <c r="G9" s="238">
        <v>0.31927347769661391</v>
      </c>
      <c r="H9" s="238">
        <v>0.83124999999999993</v>
      </c>
      <c r="I9" s="239">
        <v>20</v>
      </c>
      <c r="J9" s="239">
        <v>8400</v>
      </c>
      <c r="K9" s="239">
        <v>917.19322633483489</v>
      </c>
      <c r="L9" s="240">
        <v>31.536000000000001</v>
      </c>
      <c r="M9" s="238">
        <v>0.26539607833531031</v>
      </c>
      <c r="N9" s="238">
        <v>0.16280531798483994</v>
      </c>
      <c r="P9" s="244"/>
    </row>
    <row r="10" spans="3:16">
      <c r="C10" s="232" t="s">
        <v>387</v>
      </c>
      <c r="D10" s="232" t="s">
        <v>287</v>
      </c>
      <c r="E10" s="232" t="s">
        <v>375</v>
      </c>
      <c r="F10" s="238">
        <v>3.2996602188132239E-2</v>
      </c>
      <c r="G10" s="238">
        <v>0.28287469626188183</v>
      </c>
      <c r="H10" s="238">
        <v>0.83134897357142878</v>
      </c>
      <c r="I10" s="239">
        <v>20</v>
      </c>
      <c r="J10" s="239">
        <v>518.51690821256034</v>
      </c>
      <c r="K10" s="239">
        <v>18.241643532400669</v>
      </c>
      <c r="L10" s="240">
        <v>31.536000000000001</v>
      </c>
      <c r="M10" s="238">
        <v>0.23516758838664514</v>
      </c>
      <c r="N10" s="238">
        <v>0.2259964606824324</v>
      </c>
      <c r="P10" s="244"/>
    </row>
    <row r="11" spans="3:16">
      <c r="C11" s="232" t="s">
        <v>390</v>
      </c>
      <c r="D11" s="232" t="s">
        <v>287</v>
      </c>
      <c r="E11" s="232" t="s">
        <v>375</v>
      </c>
      <c r="F11" s="238">
        <v>8.5142384216913683E-2</v>
      </c>
      <c r="G11" s="238">
        <v>0.17337481383792946</v>
      </c>
      <c r="H11" s="238">
        <v>3.5</v>
      </c>
      <c r="I11" s="239">
        <v>20</v>
      </c>
      <c r="J11" s="239">
        <v>1525.0719565217394</v>
      </c>
      <c r="K11" s="239">
        <v>53.652674679464823</v>
      </c>
      <c r="L11" s="240">
        <v>31.536000000000001</v>
      </c>
      <c r="M11" s="238">
        <v>0.60681184843275315</v>
      </c>
      <c r="N11" s="238">
        <v>0.2259964606824324</v>
      </c>
      <c r="P11" s="244"/>
    </row>
    <row r="12" spans="3:16">
      <c r="C12" s="232" t="s">
        <v>394</v>
      </c>
      <c r="D12" s="232" t="s">
        <v>525</v>
      </c>
      <c r="E12" s="232" t="s">
        <v>379</v>
      </c>
      <c r="F12" s="238">
        <v>1.7039839581176117</v>
      </c>
      <c r="G12" s="238">
        <v>1.4005347600966671</v>
      </c>
      <c r="H12" s="238">
        <v>0.1111111111111111</v>
      </c>
      <c r="I12" s="239">
        <v>15</v>
      </c>
      <c r="J12" s="239">
        <v>965.29408176384777</v>
      </c>
      <c r="K12" s="239">
        <v>38.611763270553908</v>
      </c>
      <c r="L12" s="240">
        <v>1</v>
      </c>
      <c r="M12" s="238">
        <v>0.15561497334407412</v>
      </c>
      <c r="N12" s="238">
        <v>9.1324200913242004E-2</v>
      </c>
      <c r="P12" s="244"/>
    </row>
    <row r="13" spans="3:16">
      <c r="C13" s="232" t="s">
        <v>398</v>
      </c>
      <c r="D13" s="232" t="s">
        <v>525</v>
      </c>
      <c r="E13" s="232" t="s">
        <v>383</v>
      </c>
      <c r="F13" s="238">
        <v>2.1936931300979379</v>
      </c>
      <c r="G13" s="238">
        <v>0.40015278859904779</v>
      </c>
      <c r="H13" s="238">
        <v>0.12516298640355117</v>
      </c>
      <c r="I13" s="239">
        <v>22</v>
      </c>
      <c r="J13" s="239">
        <v>264.04303738333499</v>
      </c>
      <c r="K13" s="239">
        <v>70.396141885154464</v>
      </c>
      <c r="L13" s="240">
        <v>1</v>
      </c>
      <c r="M13" s="238">
        <v>5.0084318038765702E-2</v>
      </c>
      <c r="N13" s="238">
        <v>2.2831050228310501E-2</v>
      </c>
      <c r="P13" s="244"/>
    </row>
    <row r="14" spans="3:16">
      <c r="C14" s="232" t="s">
        <v>402</v>
      </c>
      <c r="D14" s="232" t="s">
        <v>525</v>
      </c>
      <c r="E14" s="232" t="s">
        <v>386</v>
      </c>
      <c r="F14" s="238">
        <v>0.50389239904335104</v>
      </c>
      <c r="G14" s="238">
        <v>0.2000763942995239</v>
      </c>
      <c r="H14" s="238">
        <v>0.23</v>
      </c>
      <c r="I14" s="239">
        <v>22</v>
      </c>
      <c r="J14" s="239">
        <v>1851.8666666666666</v>
      </c>
      <c r="K14" s="239">
        <v>11.87981165599351</v>
      </c>
      <c r="L14" s="240">
        <v>1</v>
      </c>
      <c r="M14" s="238">
        <v>4.6017570688890501E-2</v>
      </c>
      <c r="N14" s="238">
        <v>9.1324200913242004E-2</v>
      </c>
      <c r="P14" s="244"/>
    </row>
    <row r="15" spans="3:16">
      <c r="C15" s="232" t="s">
        <v>406</v>
      </c>
      <c r="D15" s="232" t="s">
        <v>526</v>
      </c>
      <c r="E15" s="232" t="s">
        <v>389</v>
      </c>
      <c r="F15" s="238">
        <v>0.11484717119400004</v>
      </c>
      <c r="G15" s="238">
        <v>0.28711792798500008</v>
      </c>
      <c r="H15" s="238">
        <v>0.1</v>
      </c>
      <c r="I15" s="239">
        <v>10</v>
      </c>
      <c r="J15" s="239">
        <v>363.42578238390956</v>
      </c>
      <c r="K15" s="239">
        <v>34.750456968509411</v>
      </c>
      <c r="L15" s="240">
        <v>1</v>
      </c>
      <c r="M15" s="238">
        <v>2.8711792798500009E-2</v>
      </c>
      <c r="N15" s="238">
        <v>0.25</v>
      </c>
      <c r="P15" s="244"/>
    </row>
    <row r="16" spans="3:16">
      <c r="C16" s="232" t="s">
        <v>410</v>
      </c>
      <c r="D16" s="232" t="s">
        <v>287</v>
      </c>
      <c r="E16" s="232" t="s">
        <v>392</v>
      </c>
      <c r="F16" s="238">
        <v>5.0877906943814631E-2</v>
      </c>
      <c r="G16" s="238">
        <v>0.5180115477136864</v>
      </c>
      <c r="H16" s="238">
        <v>0.7</v>
      </c>
      <c r="I16" s="239">
        <v>25</v>
      </c>
      <c r="J16" s="239">
        <v>886.90624999999989</v>
      </c>
      <c r="K16" s="239">
        <v>31.201735956749125</v>
      </c>
      <c r="L16" s="240">
        <v>31.536000000000001</v>
      </c>
      <c r="M16" s="238">
        <v>0.36260808339958045</v>
      </c>
      <c r="N16" s="238">
        <v>0.2259964606824324</v>
      </c>
      <c r="P16" s="244"/>
    </row>
    <row r="17" spans="3:16">
      <c r="C17" s="232" t="s">
        <v>413</v>
      </c>
      <c r="D17" s="232" t="s">
        <v>287</v>
      </c>
      <c r="E17" s="232" t="s">
        <v>396</v>
      </c>
      <c r="F17" s="238">
        <v>8.7844422557808749E-2</v>
      </c>
      <c r="G17" s="238">
        <v>0.21211230087983296</v>
      </c>
      <c r="H17" s="238">
        <v>2.9515937499999998</v>
      </c>
      <c r="I17" s="239">
        <v>15</v>
      </c>
      <c r="J17" s="239">
        <v>1637.3457706666668</v>
      </c>
      <c r="K17" s="239">
        <v>57.602514816240443</v>
      </c>
      <c r="L17" s="240">
        <v>31.536000000000001</v>
      </c>
      <c r="M17" s="238">
        <v>0.62606934157503447</v>
      </c>
      <c r="N17" s="238">
        <v>0.2259964606824324</v>
      </c>
      <c r="P17" s="244"/>
    </row>
    <row r="18" spans="3:16">
      <c r="C18" s="232" t="s">
        <v>416</v>
      </c>
      <c r="D18" s="232" t="s">
        <v>287</v>
      </c>
      <c r="E18" s="232" t="s">
        <v>396</v>
      </c>
      <c r="F18" s="238">
        <v>0.10416592017527161</v>
      </c>
      <c r="G18" s="238">
        <v>0.21211230087983296</v>
      </c>
      <c r="H18" s="238">
        <v>3.5</v>
      </c>
      <c r="I18" s="239">
        <v>15</v>
      </c>
      <c r="J18" s="239">
        <v>2395.5700657777779</v>
      </c>
      <c r="K18" s="239">
        <v>84.277165324170809</v>
      </c>
      <c r="L18" s="240">
        <v>31.536000000000001</v>
      </c>
      <c r="M18" s="238">
        <v>0.74239305307941539</v>
      </c>
      <c r="N18" s="238">
        <v>0.2259964606824324</v>
      </c>
      <c r="P18" s="244"/>
    </row>
    <row r="19" spans="3:16">
      <c r="C19" s="233" t="s">
        <v>419</v>
      </c>
      <c r="D19" s="233" t="s">
        <v>287</v>
      </c>
      <c r="E19" s="233" t="s">
        <v>400</v>
      </c>
      <c r="F19" s="241">
        <v>6.7226114515926835E-4</v>
      </c>
      <c r="G19" s="241">
        <v>1.9963423225085205E-2</v>
      </c>
      <c r="H19" s="241">
        <v>0.24</v>
      </c>
      <c r="I19" s="242">
        <v>3.4246575342465753</v>
      </c>
      <c r="J19" s="242">
        <v>365.13043478260875</v>
      </c>
      <c r="K19" s="242">
        <v>0</v>
      </c>
      <c r="L19" s="243">
        <v>31.536000000000001</v>
      </c>
      <c r="M19" s="241">
        <v>4.7912215740204493E-3</v>
      </c>
      <c r="N19" s="241">
        <v>0.2259964606824324</v>
      </c>
      <c r="P19" s="244"/>
    </row>
    <row r="20" spans="3:16">
      <c r="C20" s="234" t="s">
        <v>423</v>
      </c>
      <c r="D20" s="234" t="s">
        <v>287</v>
      </c>
      <c r="E20" s="234" t="s">
        <v>404</v>
      </c>
      <c r="F20" s="235">
        <v>6.7093831693873701E-2</v>
      </c>
      <c r="G20" s="235">
        <v>0.49210723341660229</v>
      </c>
      <c r="H20" s="235">
        <v>0.7</v>
      </c>
      <c r="I20" s="236">
        <v>20</v>
      </c>
      <c r="J20" s="236">
        <v>6000</v>
      </c>
      <c r="K20" s="236">
        <v>917.19322633483489</v>
      </c>
      <c r="L20" s="237">
        <v>31.536000000000001</v>
      </c>
      <c r="M20" s="235">
        <v>0.34447506339162159</v>
      </c>
      <c r="N20" s="235">
        <v>0.16280531798483994</v>
      </c>
      <c r="P20" s="244"/>
    </row>
    <row r="21" spans="3:16">
      <c r="C21" s="232" t="s">
        <v>427</v>
      </c>
      <c r="D21" s="232" t="s">
        <v>287</v>
      </c>
      <c r="E21" s="232" t="s">
        <v>404</v>
      </c>
      <c r="F21" s="238">
        <v>2.6557975045491677E-2</v>
      </c>
      <c r="G21" s="238">
        <v>0.16403574447220076</v>
      </c>
      <c r="H21" s="238">
        <v>0.83124999999999993</v>
      </c>
      <c r="I21" s="239">
        <v>20</v>
      </c>
      <c r="J21" s="239">
        <v>8400</v>
      </c>
      <c r="K21" s="239">
        <v>917.19322633483489</v>
      </c>
      <c r="L21" s="240">
        <v>31.536000000000001</v>
      </c>
      <c r="M21" s="238">
        <v>0.13635471259251689</v>
      </c>
      <c r="N21" s="238">
        <v>0.16280531798483994</v>
      </c>
      <c r="P21" s="244"/>
    </row>
    <row r="22" spans="3:16">
      <c r="C22" s="232" t="s">
        <v>431</v>
      </c>
      <c r="D22" s="232" t="s">
        <v>525</v>
      </c>
      <c r="E22" s="232" t="s">
        <v>408</v>
      </c>
      <c r="F22" s="238">
        <v>1.2672467729212391</v>
      </c>
      <c r="G22" s="238">
        <v>1.0415726900722513</v>
      </c>
      <c r="H22" s="238">
        <v>0.1111111111111111</v>
      </c>
      <c r="I22" s="239">
        <v>15</v>
      </c>
      <c r="J22" s="239">
        <v>965.29408176384777</v>
      </c>
      <c r="K22" s="239">
        <v>38.611763270553908</v>
      </c>
      <c r="L22" s="240">
        <v>1</v>
      </c>
      <c r="M22" s="238">
        <v>0.1157302988969168</v>
      </c>
      <c r="N22" s="238">
        <v>9.1324200913242004E-2</v>
      </c>
      <c r="P22" s="244"/>
    </row>
    <row r="23" spans="3:16">
      <c r="C23" s="232" t="s">
        <v>434</v>
      </c>
      <c r="D23" s="232" t="s">
        <v>525</v>
      </c>
      <c r="E23" s="232" t="s">
        <v>412</v>
      </c>
      <c r="F23" s="238">
        <v>0.31722478121817033</v>
      </c>
      <c r="G23" s="238">
        <v>5.7865149448458407E-2</v>
      </c>
      <c r="H23" s="238">
        <v>0.12516298640355117</v>
      </c>
      <c r="I23" s="239">
        <v>22</v>
      </c>
      <c r="J23" s="239">
        <v>264.04303738333499</v>
      </c>
      <c r="K23" s="239">
        <v>70.396141885154464</v>
      </c>
      <c r="L23" s="240">
        <v>1</v>
      </c>
      <c r="M23" s="238">
        <v>7.2425749136568558E-3</v>
      </c>
      <c r="N23" s="238">
        <v>2.2831050228310501E-2</v>
      </c>
      <c r="P23" s="244"/>
    </row>
    <row r="24" spans="3:16">
      <c r="C24" s="232" t="s">
        <v>437</v>
      </c>
      <c r="D24" s="232" t="s">
        <v>525</v>
      </c>
      <c r="E24" s="232" t="s">
        <v>415</v>
      </c>
      <c r="F24" s="238">
        <v>0.14573337888594251</v>
      </c>
      <c r="G24" s="238">
        <v>5.7865149448458407E-2</v>
      </c>
      <c r="H24" s="238">
        <v>0.23</v>
      </c>
      <c r="I24" s="239">
        <v>22</v>
      </c>
      <c r="J24" s="239">
        <v>1851.8666666666666</v>
      </c>
      <c r="K24" s="239">
        <v>11.87981165599351</v>
      </c>
      <c r="L24" s="240">
        <v>1</v>
      </c>
      <c r="M24" s="238">
        <v>1.3308984373145434E-2</v>
      </c>
      <c r="N24" s="238">
        <v>9.1324200913242004E-2</v>
      </c>
      <c r="P24" s="244"/>
    </row>
    <row r="25" spans="3:16">
      <c r="C25" s="232" t="s">
        <v>441</v>
      </c>
      <c r="D25" s="232" t="s">
        <v>526</v>
      </c>
      <c r="E25" s="232" t="s">
        <v>418</v>
      </c>
      <c r="F25" s="238">
        <v>8.526168006279651E-2</v>
      </c>
      <c r="G25" s="238">
        <v>0.21315420015699127</v>
      </c>
      <c r="H25" s="238">
        <v>0.1</v>
      </c>
      <c r="I25" s="239">
        <v>10</v>
      </c>
      <c r="J25" s="239">
        <v>363.42578238390956</v>
      </c>
      <c r="K25" s="239">
        <v>34.750456968509411</v>
      </c>
      <c r="L25" s="240">
        <v>1</v>
      </c>
      <c r="M25" s="238">
        <v>2.1315420015699128E-2</v>
      </c>
      <c r="N25" s="238">
        <v>0.25</v>
      </c>
      <c r="P25" s="244"/>
    </row>
    <row r="26" spans="3:16">
      <c r="C26" s="233" t="s">
        <v>445</v>
      </c>
      <c r="D26" s="233" t="s">
        <v>287</v>
      </c>
      <c r="E26" s="233" t="s">
        <v>421</v>
      </c>
      <c r="F26" s="241">
        <v>4.5403059713147922E-3</v>
      </c>
      <c r="G26" s="241">
        <v>0.13482863070312481</v>
      </c>
      <c r="H26" s="241">
        <v>0.24</v>
      </c>
      <c r="I26" s="242">
        <v>3.4246575342465753</v>
      </c>
      <c r="J26" s="242">
        <v>365.13043478260875</v>
      </c>
      <c r="K26" s="242">
        <v>0</v>
      </c>
      <c r="L26" s="243">
        <v>31.536000000000001</v>
      </c>
      <c r="M26" s="241">
        <v>3.2358871368749952E-2</v>
      </c>
      <c r="N26" s="241">
        <v>0.2259964606824324</v>
      </c>
      <c r="P26" s="244"/>
    </row>
    <row r="27" spans="3:16">
      <c r="C27" s="234" t="s">
        <v>449</v>
      </c>
      <c r="D27" s="234" t="s">
        <v>287</v>
      </c>
      <c r="E27" s="234" t="s">
        <v>425</v>
      </c>
      <c r="F27" s="235">
        <v>6.7890598173593067E-2</v>
      </c>
      <c r="G27" s="235">
        <v>0.49795120652284514</v>
      </c>
      <c r="H27" s="235">
        <v>0.7</v>
      </c>
      <c r="I27" s="236">
        <v>20</v>
      </c>
      <c r="J27" s="236">
        <v>6000</v>
      </c>
      <c r="K27" s="236">
        <v>917.19322633483489</v>
      </c>
      <c r="L27" s="237">
        <v>31.536000000000001</v>
      </c>
      <c r="M27" s="235">
        <v>0.3485658445659916</v>
      </c>
      <c r="N27" s="235">
        <v>0.16280531798483994</v>
      </c>
      <c r="P27" s="244"/>
    </row>
    <row r="28" spans="3:16">
      <c r="C28" s="232" t="s">
        <v>452</v>
      </c>
      <c r="D28" s="232" t="s">
        <v>287</v>
      </c>
      <c r="E28" s="232" t="s">
        <v>425</v>
      </c>
      <c r="F28" s="238">
        <v>2.6873361777047258E-2</v>
      </c>
      <c r="G28" s="238">
        <v>0.16598373550761505</v>
      </c>
      <c r="H28" s="238">
        <v>0.83124999999999993</v>
      </c>
      <c r="I28" s="239">
        <v>20</v>
      </c>
      <c r="J28" s="239">
        <v>8400</v>
      </c>
      <c r="K28" s="239">
        <v>917.19322633483489</v>
      </c>
      <c r="L28" s="240">
        <v>31.536000000000001</v>
      </c>
      <c r="M28" s="238">
        <v>0.137973980140705</v>
      </c>
      <c r="N28" s="238">
        <v>0.16280531798483994</v>
      </c>
      <c r="P28" s="244"/>
    </row>
    <row r="29" spans="3:16">
      <c r="C29" s="232" t="s">
        <v>456</v>
      </c>
      <c r="D29" s="232" t="s">
        <v>525</v>
      </c>
      <c r="E29" s="232" t="s">
        <v>429</v>
      </c>
      <c r="F29" s="238">
        <v>2.174429474878532</v>
      </c>
      <c r="G29" s="238">
        <v>1.2063615579805553</v>
      </c>
      <c r="H29" s="238">
        <v>0.1111111111111111</v>
      </c>
      <c r="I29" s="239">
        <v>12</v>
      </c>
      <c r="J29" s="239">
        <v>965.29408176384777</v>
      </c>
      <c r="K29" s="239">
        <v>62.40284973018813</v>
      </c>
      <c r="L29" s="240">
        <v>1</v>
      </c>
      <c r="M29" s="238">
        <v>0.13404017310895058</v>
      </c>
      <c r="N29" s="238">
        <v>6.1643835616438353E-2</v>
      </c>
      <c r="P29" s="244"/>
    </row>
    <row r="30" spans="3:16">
      <c r="C30" s="232" t="s">
        <v>460</v>
      </c>
      <c r="D30" s="232" t="s">
        <v>525</v>
      </c>
      <c r="E30" s="232" t="s">
        <v>433</v>
      </c>
      <c r="F30" s="238">
        <v>0.36741341717959852</v>
      </c>
      <c r="G30" s="238">
        <v>6.7020086554475305E-2</v>
      </c>
      <c r="H30" s="238">
        <v>0.12516298640355117</v>
      </c>
      <c r="I30" s="239">
        <v>22</v>
      </c>
      <c r="J30" s="239">
        <v>264.04303738333499</v>
      </c>
      <c r="K30" s="239">
        <v>70.396141885154464</v>
      </c>
      <c r="L30" s="240">
        <v>1</v>
      </c>
      <c r="M30" s="238">
        <v>8.3884341821826146E-3</v>
      </c>
      <c r="N30" s="238">
        <v>2.2831050228310501E-2</v>
      </c>
      <c r="P30" s="244"/>
    </row>
    <row r="31" spans="3:16">
      <c r="C31" s="232" t="s">
        <v>463</v>
      </c>
      <c r="D31" s="232" t="s">
        <v>525</v>
      </c>
      <c r="E31" s="232" t="s">
        <v>436</v>
      </c>
      <c r="F31" s="238">
        <v>0.16879008798744607</v>
      </c>
      <c r="G31" s="238">
        <v>6.7020086554475305E-2</v>
      </c>
      <c r="H31" s="238">
        <v>0.23</v>
      </c>
      <c r="I31" s="239">
        <v>22</v>
      </c>
      <c r="J31" s="239">
        <v>1851.8666666666666</v>
      </c>
      <c r="K31" s="239">
        <v>11.87981165599351</v>
      </c>
      <c r="L31" s="240">
        <v>1</v>
      </c>
      <c r="M31" s="238">
        <v>1.5414619907529322E-2</v>
      </c>
      <c r="N31" s="238">
        <v>9.1324200913242004E-2</v>
      </c>
      <c r="P31" s="244"/>
    </row>
    <row r="32" spans="3:16">
      <c r="C32" s="232" t="s">
        <v>467</v>
      </c>
      <c r="D32" s="232" t="s">
        <v>525</v>
      </c>
      <c r="E32" s="232" t="s">
        <v>439</v>
      </c>
      <c r="F32" s="238">
        <v>1.2967967197770804E-2</v>
      </c>
      <c r="G32" s="238">
        <v>0.21515446528068932</v>
      </c>
      <c r="H32" s="238">
        <v>0.32829015544041457</v>
      </c>
      <c r="I32" s="239">
        <v>20</v>
      </c>
      <c r="J32" s="239">
        <v>787.896373056995</v>
      </c>
      <c r="K32" s="239">
        <v>0</v>
      </c>
      <c r="L32" s="240">
        <v>31.536000000000001</v>
      </c>
      <c r="M32" s="238">
        <v>7.0633092850696771E-2</v>
      </c>
      <c r="N32" s="238">
        <v>0.17271486327097893</v>
      </c>
      <c r="P32" s="244"/>
    </row>
    <row r="33" spans="3:16">
      <c r="C33" s="233" t="s">
        <v>471</v>
      </c>
      <c r="D33" s="233" t="s">
        <v>287</v>
      </c>
      <c r="E33" s="233" t="s">
        <v>443</v>
      </c>
      <c r="F33" s="241">
        <v>3.2434084707745755E-4</v>
      </c>
      <c r="G33" s="241">
        <v>9.6316046911441161E-3</v>
      </c>
      <c r="H33" s="241">
        <v>0.24</v>
      </c>
      <c r="I33" s="242">
        <v>3.4246575342465753</v>
      </c>
      <c r="J33" s="242">
        <v>365.13043478260875</v>
      </c>
      <c r="K33" s="242">
        <v>0</v>
      </c>
      <c r="L33" s="243">
        <v>31.536000000000001</v>
      </c>
      <c r="M33" s="241">
        <v>2.3115851258745878E-3</v>
      </c>
      <c r="N33" s="241">
        <v>0.2259964606824324</v>
      </c>
      <c r="P33" s="244"/>
    </row>
    <row r="34" spans="3:16">
      <c r="C34" s="234" t="s">
        <v>475</v>
      </c>
      <c r="D34" s="234" t="s">
        <v>275</v>
      </c>
      <c r="E34" s="234" t="s">
        <v>447</v>
      </c>
      <c r="F34" s="235">
        <v>0.10956112508783136</v>
      </c>
      <c r="G34" s="235">
        <v>1.3494219203136333</v>
      </c>
      <c r="H34" s="235">
        <v>0.70234840259125286</v>
      </c>
      <c r="I34" s="236">
        <v>25</v>
      </c>
      <c r="J34" s="236">
        <v>600</v>
      </c>
      <c r="K34" s="236">
        <v>11.25</v>
      </c>
      <c r="L34" s="237">
        <v>31.536000000000001</v>
      </c>
      <c r="M34" s="235">
        <v>0.94776433015390127</v>
      </c>
      <c r="N34" s="235">
        <v>0.27430723931247886</v>
      </c>
      <c r="P34" s="244"/>
    </row>
    <row r="35" spans="3:16">
      <c r="C35" s="232" t="s">
        <v>479</v>
      </c>
      <c r="D35" s="232" t="s">
        <v>525</v>
      </c>
      <c r="E35" s="232" t="s">
        <v>447</v>
      </c>
      <c r="F35" s="238">
        <v>1.464789895853518E-2</v>
      </c>
      <c r="G35" s="238">
        <v>0.14907344438704123</v>
      </c>
      <c r="H35" s="238">
        <v>0.85</v>
      </c>
      <c r="I35" s="239">
        <v>25</v>
      </c>
      <c r="J35" s="239">
        <v>150</v>
      </c>
      <c r="K35" s="239">
        <v>1.1842105263157896</v>
      </c>
      <c r="L35" s="240">
        <v>31.536000000000001</v>
      </c>
      <c r="M35" s="238">
        <v>0.12671242772898506</v>
      </c>
      <c r="N35" s="238">
        <v>0.27430723931247886</v>
      </c>
      <c r="P35" s="244"/>
    </row>
    <row r="36" spans="3:16">
      <c r="C36" s="233" t="s">
        <v>482</v>
      </c>
      <c r="D36" s="233" t="s">
        <v>287</v>
      </c>
      <c r="E36" s="233" t="s">
        <v>451</v>
      </c>
      <c r="F36" s="241">
        <v>1.4444305025521751E-4</v>
      </c>
      <c r="G36" s="241">
        <v>4.2893714219999993E-3</v>
      </c>
      <c r="H36" s="241">
        <v>0.24</v>
      </c>
      <c r="I36" s="242">
        <v>3.4246575342465753</v>
      </c>
      <c r="J36" s="242">
        <v>365.13043478260875</v>
      </c>
      <c r="K36" s="242">
        <v>0</v>
      </c>
      <c r="L36" s="243">
        <v>31.536000000000001</v>
      </c>
      <c r="M36" s="241">
        <v>1.0294491412799998E-3</v>
      </c>
      <c r="N36" s="241">
        <v>0.2259964606824324</v>
      </c>
      <c r="P36" s="244"/>
    </row>
    <row r="37" spans="3:16">
      <c r="C37" s="234" t="s">
        <v>486</v>
      </c>
      <c r="D37" s="234" t="s">
        <v>287</v>
      </c>
      <c r="E37" s="234" t="s">
        <v>454</v>
      </c>
      <c r="F37" s="235">
        <v>8.4065672340607987E-3</v>
      </c>
      <c r="G37" s="235">
        <v>4.5264127626555704E-2</v>
      </c>
      <c r="H37" s="235">
        <v>0.9</v>
      </c>
      <c r="I37" s="236">
        <v>20</v>
      </c>
      <c r="J37" s="236">
        <v>174.6612218442807</v>
      </c>
      <c r="K37" s="236">
        <v>0</v>
      </c>
      <c r="L37" s="237">
        <v>31.536000000000001</v>
      </c>
      <c r="M37" s="235">
        <v>4.0737714863900133E-2</v>
      </c>
      <c r="N37" s="235">
        <v>0.15366372839965861</v>
      </c>
      <c r="P37" s="244"/>
    </row>
    <row r="38" spans="3:16">
      <c r="C38" s="245" t="s">
        <v>536</v>
      </c>
      <c r="D38" s="232" t="s">
        <v>525</v>
      </c>
      <c r="E38" s="232" t="s">
        <v>454</v>
      </c>
      <c r="F38" s="238">
        <v>2.6494610554099237E-3</v>
      </c>
      <c r="G38" s="238">
        <v>4.2797091850201134E-2</v>
      </c>
      <c r="H38" s="238">
        <v>0.3</v>
      </c>
      <c r="I38" s="239">
        <v>20</v>
      </c>
      <c r="J38" s="239">
        <v>45</v>
      </c>
      <c r="K38" s="239">
        <v>0</v>
      </c>
      <c r="L38" s="240">
        <v>31.536000000000001</v>
      </c>
      <c r="M38" s="238">
        <v>1.283912755506034E-2</v>
      </c>
      <c r="N38" s="238">
        <v>0.15366372839965861</v>
      </c>
      <c r="P38" s="244"/>
    </row>
    <row r="39" spans="3:16">
      <c r="C39" s="232" t="s">
        <v>492</v>
      </c>
      <c r="D39" s="232" t="s">
        <v>525</v>
      </c>
      <c r="E39" s="232" t="s">
        <v>458</v>
      </c>
      <c r="F39" s="238">
        <v>0.15008480630738399</v>
      </c>
      <c r="G39" s="238">
        <v>0.20756331821999904</v>
      </c>
      <c r="H39" s="238">
        <v>0.1111111111111111</v>
      </c>
      <c r="I39" s="239">
        <v>15</v>
      </c>
      <c r="J39" s="239">
        <v>1273.660677345606</v>
      </c>
      <c r="K39" s="239">
        <v>50.946427093824248</v>
      </c>
      <c r="L39" s="240">
        <v>1</v>
      </c>
      <c r="M39" s="238">
        <v>2.3062590913333226E-2</v>
      </c>
      <c r="N39" s="238">
        <v>0.15366372839965861</v>
      </c>
      <c r="P39" s="244"/>
    </row>
    <row r="40" spans="3:16">
      <c r="C40" s="232" t="s">
        <v>494</v>
      </c>
      <c r="D40" s="232" t="s">
        <v>525</v>
      </c>
      <c r="E40" s="232" t="s">
        <v>462</v>
      </c>
      <c r="F40" s="238">
        <v>0.15035447160097573</v>
      </c>
      <c r="G40" s="238">
        <v>0.20756331821999904</v>
      </c>
      <c r="H40" s="238">
        <v>0.1111111111111111</v>
      </c>
      <c r="I40" s="239">
        <v>15</v>
      </c>
      <c r="J40" s="239">
        <v>805.55166151916285</v>
      </c>
      <c r="K40" s="239">
        <v>32.22206646076652</v>
      </c>
      <c r="L40" s="240">
        <v>1</v>
      </c>
      <c r="M40" s="238">
        <v>2.3062590913333226E-2</v>
      </c>
      <c r="N40" s="238">
        <v>0.15338812785388126</v>
      </c>
      <c r="P40" s="244"/>
    </row>
    <row r="41" spans="3:16">
      <c r="C41" s="233" t="s">
        <v>496</v>
      </c>
      <c r="D41" s="233" t="s">
        <v>287</v>
      </c>
      <c r="E41" s="233" t="s">
        <v>465</v>
      </c>
      <c r="F41" s="241">
        <v>2.9328647892771365E-4</v>
      </c>
      <c r="G41" s="241">
        <v>8.7094161951630361E-3</v>
      </c>
      <c r="H41" s="241">
        <v>0.24</v>
      </c>
      <c r="I41" s="242">
        <v>3.4246575342465753</v>
      </c>
      <c r="J41" s="242">
        <v>365.13043478260875</v>
      </c>
      <c r="K41" s="242">
        <v>0</v>
      </c>
      <c r="L41" s="243">
        <v>31.536000000000001</v>
      </c>
      <c r="M41" s="241">
        <v>2.0902598868391287E-3</v>
      </c>
      <c r="N41" s="241">
        <v>0.2259964606824324</v>
      </c>
      <c r="P41" s="244"/>
    </row>
    <row r="42" spans="3:16">
      <c r="C42" s="234" t="s">
        <v>498</v>
      </c>
      <c r="D42" s="234" t="s">
        <v>525</v>
      </c>
      <c r="E42" s="234" t="s">
        <v>469</v>
      </c>
      <c r="F42" s="235">
        <v>6.30360795717808E-3</v>
      </c>
      <c r="G42" s="235">
        <v>1.1148157582946523</v>
      </c>
      <c r="H42" s="235">
        <v>0.17831698113207547</v>
      </c>
      <c r="I42" s="236">
        <v>20</v>
      </c>
      <c r="J42" s="236">
        <v>986.67560321715825</v>
      </c>
      <c r="K42" s="236">
        <v>0</v>
      </c>
      <c r="L42" s="237">
        <v>31.536000000000001</v>
      </c>
      <c r="M42" s="235">
        <v>0.19879058053756793</v>
      </c>
      <c r="N42" s="235">
        <v>1</v>
      </c>
      <c r="P42" s="244"/>
    </row>
    <row r="43" spans="3:16">
      <c r="C43" s="232" t="s">
        <v>500</v>
      </c>
      <c r="D43" s="232" t="s">
        <v>527</v>
      </c>
      <c r="E43" s="232" t="s">
        <v>469</v>
      </c>
      <c r="F43" s="238">
        <v>4.38914219346329E-3</v>
      </c>
      <c r="G43" s="238">
        <v>0.77623559648834917</v>
      </c>
      <c r="H43" s="238">
        <v>0.17831698113207547</v>
      </c>
      <c r="I43" s="239">
        <v>20</v>
      </c>
      <c r="J43" s="239">
        <v>986.67560321715825</v>
      </c>
      <c r="K43" s="239">
        <v>0</v>
      </c>
      <c r="L43" s="240">
        <v>31.536000000000001</v>
      </c>
      <c r="M43" s="238">
        <v>0.13841598821305831</v>
      </c>
      <c r="N43" s="238">
        <v>1</v>
      </c>
      <c r="P43" s="244"/>
    </row>
    <row r="44" spans="3:16">
      <c r="C44" s="232" t="s">
        <v>501</v>
      </c>
      <c r="D44" s="232" t="s">
        <v>287</v>
      </c>
      <c r="E44" s="232" t="s">
        <v>473</v>
      </c>
      <c r="F44" s="238">
        <v>5.1175596384496558E-3</v>
      </c>
      <c r="G44" s="238">
        <v>5.4678039875287167E-2</v>
      </c>
      <c r="H44" s="238">
        <v>2.9515937499999998</v>
      </c>
      <c r="I44" s="239">
        <v>15</v>
      </c>
      <c r="J44" s="239">
        <v>1637.3457706666668</v>
      </c>
      <c r="K44" s="239">
        <v>0</v>
      </c>
      <c r="L44" s="240">
        <v>31.536000000000001</v>
      </c>
      <c r="M44" s="238">
        <v>0.16138736075814836</v>
      </c>
      <c r="N44" s="238">
        <v>1</v>
      </c>
      <c r="P44" s="244"/>
    </row>
    <row r="45" spans="3:16">
      <c r="C45" s="233" t="s">
        <v>503</v>
      </c>
      <c r="D45" s="233" t="s">
        <v>287</v>
      </c>
      <c r="E45" s="233" t="s">
        <v>477</v>
      </c>
      <c r="F45" s="241">
        <v>2.7621509671933844E-4</v>
      </c>
      <c r="G45" s="241">
        <v>8.2024655398752876E-3</v>
      </c>
      <c r="H45" s="241">
        <v>0.24</v>
      </c>
      <c r="I45" s="242">
        <v>3.4246575342465753</v>
      </c>
      <c r="J45" s="242">
        <v>365.13043478260875</v>
      </c>
      <c r="K45" s="242">
        <v>0</v>
      </c>
      <c r="L45" s="243">
        <v>31.536000000000001</v>
      </c>
      <c r="M45" s="241">
        <v>1.9685917295700689E-3</v>
      </c>
      <c r="N45" s="241">
        <v>0.2259964606824324</v>
      </c>
      <c r="P45" s="244"/>
    </row>
    <row r="46" spans="3:16">
      <c r="C46" s="234" t="s">
        <v>505</v>
      </c>
      <c r="D46" s="234" t="s">
        <v>287</v>
      </c>
      <c r="E46" s="234" t="s">
        <v>480</v>
      </c>
      <c r="F46" s="235"/>
      <c r="G46" s="235">
        <v>1.1645478000001042E-2</v>
      </c>
      <c r="H46" s="235">
        <v>1</v>
      </c>
      <c r="I46" s="236"/>
      <c r="J46" s="235"/>
      <c r="K46" s="235"/>
      <c r="L46" s="235">
        <v>1</v>
      </c>
      <c r="M46" s="235">
        <f>+G46</f>
        <v>1.1645478000001042E-2</v>
      </c>
      <c r="N46" s="235">
        <v>1</v>
      </c>
      <c r="P46" s="244"/>
    </row>
    <row r="47" spans="3:16">
      <c r="C47" s="232" t="s">
        <v>508</v>
      </c>
      <c r="D47" s="232" t="s">
        <v>527</v>
      </c>
      <c r="E47" s="232" t="s">
        <v>484</v>
      </c>
      <c r="F47" s="238"/>
      <c r="G47" s="238">
        <v>1.5942325500000076E-2</v>
      </c>
      <c r="H47" s="238">
        <v>1</v>
      </c>
      <c r="I47" s="239"/>
      <c r="J47" s="238"/>
      <c r="K47" s="238"/>
      <c r="L47" s="238">
        <v>1</v>
      </c>
      <c r="M47" s="238">
        <f t="shared" ref="M47:M49" si="0">+G47</f>
        <v>1.5942325500000076E-2</v>
      </c>
      <c r="N47" s="238">
        <v>1</v>
      </c>
      <c r="P47" s="244"/>
    </row>
    <row r="48" spans="3:16">
      <c r="C48" s="232" t="s">
        <v>510</v>
      </c>
      <c r="D48" s="232" t="s">
        <v>528</v>
      </c>
      <c r="E48" s="232" t="s">
        <v>488</v>
      </c>
      <c r="F48" s="238"/>
      <c r="G48" s="238">
        <v>5.5427963499999996E-2</v>
      </c>
      <c r="H48" s="238">
        <v>1</v>
      </c>
      <c r="I48" s="239"/>
      <c r="J48" s="238"/>
      <c r="K48" s="238"/>
      <c r="L48" s="238">
        <v>1</v>
      </c>
      <c r="M48" s="238">
        <f t="shared" si="0"/>
        <v>5.5427963499999996E-2</v>
      </c>
      <c r="N48" s="238">
        <v>1</v>
      </c>
      <c r="P48" s="244"/>
    </row>
    <row r="49" spans="3:16">
      <c r="C49" s="233" t="s">
        <v>512</v>
      </c>
      <c r="D49" s="233" t="s">
        <v>526</v>
      </c>
      <c r="E49" s="233" t="s">
        <v>490</v>
      </c>
      <c r="F49" s="241"/>
      <c r="G49" s="241">
        <v>6.9424525000001402E-3</v>
      </c>
      <c r="H49" s="241">
        <v>1</v>
      </c>
      <c r="I49" s="242"/>
      <c r="J49" s="241"/>
      <c r="K49" s="241"/>
      <c r="L49" s="241">
        <v>1</v>
      </c>
      <c r="M49" s="241">
        <f t="shared" si="0"/>
        <v>6.9424525000001402E-3</v>
      </c>
      <c r="N49" s="241">
        <v>1</v>
      </c>
      <c r="P49" s="244"/>
    </row>
    <row r="50" spans="3:16">
      <c r="C50" s="232"/>
      <c r="D50" s="232"/>
      <c r="E50" s="232"/>
      <c r="F50" s="232"/>
      <c r="G50" s="232"/>
      <c r="H50" s="232"/>
      <c r="I50" s="232"/>
      <c r="J50" s="232"/>
      <c r="K50" s="232"/>
      <c r="L50" s="232"/>
      <c r="M50" s="232"/>
      <c r="N50" s="232"/>
    </row>
    <row r="51" spans="3:16">
      <c r="C51" s="232"/>
      <c r="D51" s="232"/>
      <c r="E51" s="232"/>
      <c r="F51" s="232"/>
      <c r="G51" s="232"/>
      <c r="H51" s="232"/>
      <c r="I51" s="232"/>
      <c r="J51" s="232"/>
      <c r="K51" s="232"/>
      <c r="L51" s="232"/>
      <c r="M51" s="232"/>
      <c r="N51" s="232"/>
    </row>
    <row r="52" spans="3:16">
      <c r="C52" s="232"/>
      <c r="D52" s="232"/>
      <c r="E52" s="232"/>
      <c r="F52" s="232"/>
      <c r="G52" s="232"/>
      <c r="H52" s="232"/>
      <c r="I52" s="232"/>
      <c r="J52" s="232"/>
      <c r="K52" s="232"/>
      <c r="L52" s="232"/>
      <c r="M52" s="232"/>
      <c r="N52" s="232"/>
    </row>
    <row r="55" spans="3:16">
      <c r="C55" s="186" t="s">
        <v>13</v>
      </c>
      <c r="D55" s="187"/>
    </row>
    <row r="56" spans="3:16">
      <c r="C56" s="191" t="s">
        <v>0</v>
      </c>
      <c r="D56" s="193" t="s">
        <v>364</v>
      </c>
    </row>
    <row r="57" spans="3:16" ht="15.75" thickBot="1">
      <c r="C57" s="195" t="s">
        <v>320</v>
      </c>
      <c r="D57" s="195" t="s">
        <v>321</v>
      </c>
    </row>
    <row r="58" spans="3:16">
      <c r="C58" t="s">
        <v>368</v>
      </c>
      <c r="D58" s="213">
        <f>+ROUNDDOWN(SUMIF($E$6:$E$49,C58,$M$6:$M$49),3)</f>
        <v>0.41199999999999998</v>
      </c>
    </row>
    <row r="59" spans="3:16">
      <c r="C59" t="s">
        <v>370</v>
      </c>
      <c r="D59" s="213">
        <f t="shared" ref="D59:D92" si="1">+ROUNDDOWN(SUMIF($E$6:$E$49,C59,$M$6:$M$49),3)</f>
        <v>0.93500000000000005</v>
      </c>
    </row>
    <row r="60" spans="3:16">
      <c r="C60" t="s">
        <v>375</v>
      </c>
      <c r="D60" s="213">
        <f t="shared" si="1"/>
        <v>0.84099999999999997</v>
      </c>
    </row>
    <row r="61" spans="3:16">
      <c r="C61" t="s">
        <v>379</v>
      </c>
      <c r="D61" s="213">
        <f t="shared" si="1"/>
        <v>0.155</v>
      </c>
    </row>
    <row r="62" spans="3:16">
      <c r="C62" t="s">
        <v>383</v>
      </c>
      <c r="D62" s="213">
        <f t="shared" si="1"/>
        <v>0.05</v>
      </c>
    </row>
    <row r="63" spans="3:16">
      <c r="C63" t="s">
        <v>386</v>
      </c>
      <c r="D63" s="213">
        <f t="shared" si="1"/>
        <v>4.5999999999999999E-2</v>
      </c>
    </row>
    <row r="64" spans="3:16">
      <c r="C64" s="216" t="s">
        <v>389</v>
      </c>
      <c r="D64" s="213">
        <f t="shared" si="1"/>
        <v>2.8000000000000001E-2</v>
      </c>
    </row>
    <row r="65" spans="3:4">
      <c r="C65" s="216" t="s">
        <v>392</v>
      </c>
      <c r="D65" s="213">
        <f t="shared" si="1"/>
        <v>0.36199999999999999</v>
      </c>
    </row>
    <row r="66" spans="3:4">
      <c r="C66" s="216" t="s">
        <v>396</v>
      </c>
      <c r="D66" s="213">
        <f t="shared" si="1"/>
        <v>1.3680000000000001</v>
      </c>
    </row>
    <row r="67" spans="3:4">
      <c r="C67" s="216" t="s">
        <v>400</v>
      </c>
      <c r="D67" s="213">
        <f t="shared" si="1"/>
        <v>4.0000000000000001E-3</v>
      </c>
    </row>
    <row r="68" spans="3:4">
      <c r="C68" s="216" t="s">
        <v>404</v>
      </c>
      <c r="D68" s="213">
        <f t="shared" si="1"/>
        <v>0.48</v>
      </c>
    </row>
    <row r="69" spans="3:4">
      <c r="C69" s="216" t="s">
        <v>408</v>
      </c>
      <c r="D69" s="213">
        <f t="shared" si="1"/>
        <v>0.115</v>
      </c>
    </row>
    <row r="70" spans="3:4">
      <c r="C70" s="216" t="s">
        <v>412</v>
      </c>
      <c r="D70" s="213">
        <f t="shared" si="1"/>
        <v>7.0000000000000001E-3</v>
      </c>
    </row>
    <row r="71" spans="3:4">
      <c r="C71" s="216" t="s">
        <v>415</v>
      </c>
      <c r="D71" s="213">
        <f t="shared" si="1"/>
        <v>1.2999999999999999E-2</v>
      </c>
    </row>
    <row r="72" spans="3:4">
      <c r="C72" s="216" t="s">
        <v>418</v>
      </c>
      <c r="D72" s="213">
        <f t="shared" si="1"/>
        <v>2.1000000000000001E-2</v>
      </c>
    </row>
    <row r="73" spans="3:4">
      <c r="C73" s="216" t="s">
        <v>421</v>
      </c>
      <c r="D73" s="213">
        <f t="shared" si="1"/>
        <v>3.2000000000000001E-2</v>
      </c>
    </row>
    <row r="74" spans="3:4">
      <c r="C74" s="216" t="s">
        <v>425</v>
      </c>
      <c r="D74" s="213">
        <f t="shared" si="1"/>
        <v>0.48599999999999999</v>
      </c>
    </row>
    <row r="75" spans="3:4">
      <c r="C75" s="216" t="s">
        <v>429</v>
      </c>
      <c r="D75" s="213">
        <f t="shared" si="1"/>
        <v>0.13400000000000001</v>
      </c>
    </row>
    <row r="76" spans="3:4">
      <c r="C76" s="216" t="s">
        <v>433</v>
      </c>
      <c r="D76" s="213">
        <f t="shared" si="1"/>
        <v>8.0000000000000002E-3</v>
      </c>
    </row>
    <row r="77" spans="3:4">
      <c r="C77" s="216" t="s">
        <v>436</v>
      </c>
      <c r="D77" s="213">
        <f t="shared" si="1"/>
        <v>1.4999999999999999E-2</v>
      </c>
    </row>
    <row r="78" spans="3:4">
      <c r="C78" s="216" t="s">
        <v>439</v>
      </c>
      <c r="D78" s="213">
        <f t="shared" si="1"/>
        <v>7.0000000000000007E-2</v>
      </c>
    </row>
    <row r="79" spans="3:4">
      <c r="C79" s="216" t="s">
        <v>443</v>
      </c>
      <c r="D79" s="213">
        <f t="shared" si="1"/>
        <v>2E-3</v>
      </c>
    </row>
    <row r="80" spans="3:4">
      <c r="C80" s="216" t="s">
        <v>447</v>
      </c>
      <c r="D80" s="213">
        <f t="shared" si="1"/>
        <v>1.0740000000000001</v>
      </c>
    </row>
    <row r="81" spans="3:4">
      <c r="C81" s="216" t="s">
        <v>451</v>
      </c>
      <c r="D81" s="213">
        <f t="shared" si="1"/>
        <v>1E-3</v>
      </c>
    </row>
    <row r="82" spans="3:4">
      <c r="C82" s="216" t="s">
        <v>454</v>
      </c>
      <c r="D82" s="213">
        <f t="shared" si="1"/>
        <v>5.2999999999999999E-2</v>
      </c>
    </row>
    <row r="83" spans="3:4">
      <c r="C83" s="216" t="s">
        <v>458</v>
      </c>
      <c r="D83" s="213">
        <f t="shared" si="1"/>
        <v>2.3E-2</v>
      </c>
    </row>
    <row r="84" spans="3:4">
      <c r="C84" s="216" t="s">
        <v>462</v>
      </c>
      <c r="D84" s="213">
        <f t="shared" si="1"/>
        <v>2.3E-2</v>
      </c>
    </row>
    <row r="85" spans="3:4">
      <c r="C85" s="216" t="s">
        <v>465</v>
      </c>
      <c r="D85" s="213">
        <f t="shared" si="1"/>
        <v>2E-3</v>
      </c>
    </row>
    <row r="86" spans="3:4">
      <c r="C86" s="216" t="s">
        <v>469</v>
      </c>
      <c r="D86" s="213">
        <f t="shared" si="1"/>
        <v>0.33700000000000002</v>
      </c>
    </row>
    <row r="87" spans="3:4">
      <c r="C87" s="216" t="s">
        <v>473</v>
      </c>
      <c r="D87" s="213">
        <f t="shared" si="1"/>
        <v>0.161</v>
      </c>
    </row>
    <row r="88" spans="3:4">
      <c r="C88" s="216" t="s">
        <v>477</v>
      </c>
      <c r="D88" s="213">
        <f t="shared" si="1"/>
        <v>1E-3</v>
      </c>
    </row>
    <row r="89" spans="3:4">
      <c r="C89" s="216" t="s">
        <v>480</v>
      </c>
      <c r="D89" s="213">
        <f t="shared" si="1"/>
        <v>1.0999999999999999E-2</v>
      </c>
    </row>
    <row r="90" spans="3:4">
      <c r="C90" s="216" t="s">
        <v>484</v>
      </c>
      <c r="D90" s="213">
        <f t="shared" si="1"/>
        <v>1.4999999999999999E-2</v>
      </c>
    </row>
    <row r="91" spans="3:4">
      <c r="C91" s="216" t="s">
        <v>488</v>
      </c>
      <c r="D91" s="213">
        <f t="shared" si="1"/>
        <v>5.5E-2</v>
      </c>
    </row>
    <row r="92" spans="3:4">
      <c r="C92" s="216" t="s">
        <v>490</v>
      </c>
      <c r="D92" s="213">
        <f t="shared" si="1"/>
        <v>6.0000000000000001E-3</v>
      </c>
    </row>
    <row r="93" spans="3:4">
      <c r="C93"/>
    </row>
    <row r="94" spans="3:4">
      <c r="C94"/>
    </row>
    <row r="95" spans="3:4">
      <c r="C95"/>
    </row>
    <row r="96" spans="3:4">
      <c r="C96"/>
    </row>
    <row r="97" spans="3:3">
      <c r="C97"/>
    </row>
    <row r="98" spans="3:3">
      <c r="C98"/>
    </row>
    <row r="99" spans="3:3">
      <c r="C99"/>
    </row>
    <row r="100" spans="3:3">
      <c r="C100"/>
    </row>
    <row r="101" spans="3:3">
      <c r="C10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1"/>
  <sheetViews>
    <sheetView topLeftCell="D46" zoomScale="80" zoomScaleNormal="80" workbookViewId="0">
      <selection activeCell="L37" sqref="L37"/>
    </sheetView>
  </sheetViews>
  <sheetFormatPr defaultRowHeight="12.75"/>
  <cols>
    <col min="1" max="1" width="14" style="196" customWidth="1"/>
    <col min="2" max="2" width="33.85546875" style="196" bestFit="1" customWidth="1"/>
    <col min="3" max="3" width="47.7109375" style="196" bestFit="1" customWidth="1"/>
    <col min="4" max="4" width="49.42578125" style="196" bestFit="1" customWidth="1"/>
    <col min="5" max="8" width="9.140625" style="196"/>
    <col min="9" max="9" width="13.42578125" style="196" customWidth="1"/>
    <col min="10" max="10" width="10.7109375" style="196" customWidth="1"/>
    <col min="11" max="11" width="9.140625" style="196"/>
    <col min="12" max="12" width="25.85546875" style="196" bestFit="1" customWidth="1"/>
    <col min="13" max="13" width="58" style="196" customWidth="1"/>
    <col min="14" max="16384" width="9.140625" style="196"/>
  </cols>
  <sheetData>
    <row r="1" spans="2:18">
      <c r="B1" s="197" t="s">
        <v>844</v>
      </c>
    </row>
    <row r="2" spans="2:18">
      <c r="K2" s="291"/>
      <c r="L2" s="291"/>
    </row>
    <row r="3" spans="2:18">
      <c r="K3" s="291"/>
      <c r="L3" s="291"/>
    </row>
    <row r="4" spans="2:18">
      <c r="K4" s="291"/>
      <c r="L4" s="291"/>
    </row>
    <row r="5" spans="2:18">
      <c r="K5" s="291"/>
      <c r="L5" s="291"/>
    </row>
    <row r="6" spans="2:18">
      <c r="B6" s="198" t="s">
        <v>14</v>
      </c>
      <c r="D6" s="199"/>
      <c r="E6" s="199"/>
      <c r="F6" s="199"/>
      <c r="G6" s="199"/>
      <c r="H6" s="199"/>
      <c r="I6" s="199"/>
      <c r="K6" s="198" t="s">
        <v>15</v>
      </c>
      <c r="M6" s="199"/>
      <c r="N6" s="199"/>
      <c r="O6" s="199"/>
      <c r="P6" s="199"/>
      <c r="Q6" s="199"/>
      <c r="R6" s="199"/>
    </row>
    <row r="7" spans="2:18">
      <c r="B7" s="200" t="s">
        <v>7</v>
      </c>
      <c r="C7" s="200" t="s">
        <v>0</v>
      </c>
      <c r="D7" s="200" t="s">
        <v>3</v>
      </c>
      <c r="E7" s="200" t="s">
        <v>4</v>
      </c>
      <c r="F7" s="200" t="s">
        <v>8</v>
      </c>
      <c r="G7" s="200" t="s">
        <v>9</v>
      </c>
      <c r="H7" s="200" t="s">
        <v>10</v>
      </c>
      <c r="I7" s="200" t="s">
        <v>12</v>
      </c>
      <c r="K7" s="200" t="s">
        <v>11</v>
      </c>
      <c r="L7" s="200" t="s">
        <v>1</v>
      </c>
      <c r="M7" s="200" t="s">
        <v>2</v>
      </c>
      <c r="N7" s="200" t="s">
        <v>16</v>
      </c>
      <c r="O7" s="200" t="s">
        <v>17</v>
      </c>
      <c r="P7" s="200" t="s">
        <v>18</v>
      </c>
      <c r="Q7" s="200" t="s">
        <v>19</v>
      </c>
      <c r="R7" s="200" t="s">
        <v>20</v>
      </c>
    </row>
    <row r="8" spans="2:18">
      <c r="B8" s="201" t="s">
        <v>49</v>
      </c>
      <c r="C8" s="201" t="s">
        <v>223</v>
      </c>
      <c r="D8" s="201" t="s">
        <v>303</v>
      </c>
      <c r="E8" s="201" t="s">
        <v>53</v>
      </c>
      <c r="F8" s="201" t="s">
        <v>348</v>
      </c>
      <c r="G8" s="201"/>
      <c r="H8" s="201"/>
      <c r="I8" s="201"/>
      <c r="K8" s="201" t="s">
        <v>67</v>
      </c>
      <c r="L8" s="202" t="str">
        <f>"FTE_"&amp;C8&amp;"_00"</f>
        <v>FTE_RESCOA_00</v>
      </c>
      <c r="M8" s="201" t="str">
        <f>"Distribution network for "&amp;D8</f>
        <v>Distribution network for  Residential Coal</v>
      </c>
      <c r="N8" s="201" t="s">
        <v>53</v>
      </c>
      <c r="O8" s="201" t="s">
        <v>298</v>
      </c>
      <c r="P8" s="201"/>
      <c r="Q8" s="201"/>
      <c r="R8" s="201"/>
    </row>
    <row r="9" spans="2:18">
      <c r="B9" s="201" t="s">
        <v>49</v>
      </c>
      <c r="C9" s="201" t="s">
        <v>226</v>
      </c>
      <c r="D9" s="201" t="s">
        <v>304</v>
      </c>
      <c r="E9" s="201" t="s">
        <v>53</v>
      </c>
      <c r="F9" s="201" t="s">
        <v>348</v>
      </c>
      <c r="G9" s="201"/>
      <c r="H9" s="201"/>
      <c r="I9" s="201"/>
      <c r="K9" s="201" t="s">
        <v>67</v>
      </c>
      <c r="L9" s="202" t="str">
        <f t="shared" ref="L9:L15" si="0">"FTE_"&amp;C9&amp;"_00"</f>
        <v>FTE_RESNGA_00</v>
      </c>
      <c r="M9" s="201" t="str">
        <f t="shared" ref="M9:M15" si="1">"Distribution network for "&amp;D9</f>
        <v>Distribution network for Residential Natural gas</v>
      </c>
      <c r="N9" s="201" t="s">
        <v>53</v>
      </c>
      <c r="O9" s="201" t="s">
        <v>298</v>
      </c>
      <c r="P9" s="201"/>
      <c r="Q9" s="201"/>
      <c r="R9" s="201"/>
    </row>
    <row r="10" spans="2:18">
      <c r="B10" s="201" t="s">
        <v>49</v>
      </c>
      <c r="C10" s="201" t="s">
        <v>301</v>
      </c>
      <c r="D10" s="201" t="s">
        <v>305</v>
      </c>
      <c r="E10" s="201" t="s">
        <v>53</v>
      </c>
      <c r="F10" s="201" t="s">
        <v>348</v>
      </c>
      <c r="G10" s="201"/>
      <c r="H10" s="201"/>
      <c r="I10" s="201"/>
      <c r="K10" s="201" t="s">
        <v>67</v>
      </c>
      <c r="L10" s="202" t="str">
        <f t="shared" si="0"/>
        <v>FTE_RESLPG_00</v>
      </c>
      <c r="M10" s="201" t="str">
        <f t="shared" si="1"/>
        <v>Distribution network for Residential LPG</v>
      </c>
      <c r="N10" s="201" t="s">
        <v>53</v>
      </c>
      <c r="O10" s="201" t="s">
        <v>298</v>
      </c>
      <c r="P10" s="201"/>
      <c r="Q10" s="201"/>
      <c r="R10" s="201"/>
    </row>
    <row r="11" spans="2:18">
      <c r="B11" s="201" t="s">
        <v>49</v>
      </c>
      <c r="C11" s="201" t="s">
        <v>302</v>
      </c>
      <c r="D11" s="201" t="s">
        <v>306</v>
      </c>
      <c r="E11" s="201" t="s">
        <v>53</v>
      </c>
      <c r="F11" s="201" t="s">
        <v>348</v>
      </c>
      <c r="G11" s="201"/>
      <c r="H11" s="201"/>
      <c r="I11" s="201"/>
      <c r="K11" s="201" t="s">
        <v>67</v>
      </c>
      <c r="L11" s="202" t="str">
        <f t="shared" si="0"/>
        <v>FTE_RESDSL_00</v>
      </c>
      <c r="M11" s="201" t="str">
        <f t="shared" si="1"/>
        <v>Distribution network for Residential Diesel</v>
      </c>
      <c r="N11" s="201" t="s">
        <v>53</v>
      </c>
      <c r="O11" s="201" t="s">
        <v>298</v>
      </c>
      <c r="P11" s="201"/>
      <c r="Q11" s="201"/>
      <c r="R11" s="201"/>
    </row>
    <row r="12" spans="2:18">
      <c r="B12" s="201" t="s">
        <v>49</v>
      </c>
      <c r="C12" s="201" t="s">
        <v>233</v>
      </c>
      <c r="D12" s="201" t="s">
        <v>307</v>
      </c>
      <c r="E12" s="201" t="s">
        <v>53</v>
      </c>
      <c r="F12" s="201" t="s">
        <v>348</v>
      </c>
      <c r="G12" s="201"/>
      <c r="H12" s="201"/>
      <c r="I12" s="201"/>
      <c r="K12" s="201" t="s">
        <v>67</v>
      </c>
      <c r="L12" s="202" t="str">
        <f t="shared" si="0"/>
        <v>FTE_RESWOD_00</v>
      </c>
      <c r="M12" s="201" t="str">
        <f t="shared" si="1"/>
        <v>Distribution network for Residential Firewood</v>
      </c>
      <c r="N12" s="201" t="s">
        <v>53</v>
      </c>
      <c r="O12" s="201" t="s">
        <v>298</v>
      </c>
      <c r="P12" s="201"/>
      <c r="Q12" s="201"/>
      <c r="R12" s="201"/>
    </row>
    <row r="13" spans="2:18">
      <c r="B13" s="201" t="s">
        <v>49</v>
      </c>
      <c r="C13" s="201" t="s">
        <v>228</v>
      </c>
      <c r="D13" s="201" t="s">
        <v>308</v>
      </c>
      <c r="E13" s="201" t="s">
        <v>53</v>
      </c>
      <c r="F13" s="201" t="s">
        <v>348</v>
      </c>
      <c r="G13" s="201"/>
      <c r="H13" s="201"/>
      <c r="I13" s="201"/>
      <c r="K13" s="201" t="s">
        <v>67</v>
      </c>
      <c r="L13" s="202" t="str">
        <f t="shared" si="0"/>
        <v>FTE_RESGEO_00</v>
      </c>
      <c r="M13" s="201" t="str">
        <f t="shared" si="1"/>
        <v>Distribution network for Residential Geothermal</v>
      </c>
      <c r="N13" s="201" t="s">
        <v>53</v>
      </c>
      <c r="O13" s="201" t="s">
        <v>298</v>
      </c>
      <c r="P13" s="201"/>
      <c r="Q13" s="201"/>
      <c r="R13" s="201"/>
    </row>
    <row r="14" spans="2:18">
      <c r="B14" s="201" t="s">
        <v>49</v>
      </c>
      <c r="C14" s="201" t="s">
        <v>229</v>
      </c>
      <c r="D14" s="201" t="s">
        <v>309</v>
      </c>
      <c r="E14" s="201" t="s">
        <v>53</v>
      </c>
      <c r="F14" s="201" t="s">
        <v>348</v>
      </c>
      <c r="G14" s="201"/>
      <c r="H14" s="201"/>
      <c r="I14" s="201"/>
      <c r="K14" s="201" t="s">
        <v>67</v>
      </c>
      <c r="L14" s="202" t="str">
        <f t="shared" si="0"/>
        <v>FTE_RESSOL_00</v>
      </c>
      <c r="M14" s="201" t="str">
        <f t="shared" si="1"/>
        <v>Distribution network for Residential Solar energy</v>
      </c>
      <c r="N14" s="201" t="s">
        <v>53</v>
      </c>
      <c r="O14" s="201" t="s">
        <v>298</v>
      </c>
      <c r="P14" s="201"/>
      <c r="Q14" s="201"/>
      <c r="R14" s="201"/>
    </row>
    <row r="15" spans="2:18">
      <c r="B15" s="201" t="s">
        <v>49</v>
      </c>
      <c r="C15" s="201" t="s">
        <v>845</v>
      </c>
      <c r="D15" s="201" t="s">
        <v>846</v>
      </c>
      <c r="E15" s="201" t="s">
        <v>53</v>
      </c>
      <c r="F15" s="201" t="s">
        <v>348</v>
      </c>
      <c r="G15" s="201"/>
      <c r="H15" s="201"/>
      <c r="I15" s="201"/>
      <c r="K15" s="201" t="s">
        <v>67</v>
      </c>
      <c r="L15" s="202" t="str">
        <f t="shared" si="0"/>
        <v>FTE_RESPET_00</v>
      </c>
      <c r="M15" s="201" t="str">
        <f t="shared" si="1"/>
        <v>Distribution network for Residential petroleum</v>
      </c>
      <c r="N15" s="201" t="s">
        <v>53</v>
      </c>
      <c r="O15" s="201" t="s">
        <v>298</v>
      </c>
      <c r="P15" s="201"/>
      <c r="Q15" s="201"/>
      <c r="R15" s="201"/>
    </row>
    <row r="16" spans="2:18">
      <c r="B16" s="201" t="s">
        <v>65</v>
      </c>
      <c r="C16" s="201" t="s">
        <v>344</v>
      </c>
      <c r="D16" s="201" t="s">
        <v>847</v>
      </c>
      <c r="E16" s="201" t="s">
        <v>336</v>
      </c>
      <c r="F16" s="201"/>
      <c r="G16" s="201"/>
      <c r="H16" s="201"/>
      <c r="I16" s="201"/>
      <c r="K16" s="292" t="s">
        <v>311</v>
      </c>
      <c r="L16" s="292" t="str">
        <f>+RES!C7</f>
        <v>R_DDW-SH_Burner-WOD00</v>
      </c>
      <c r="M16" s="293" t="str">
        <f>+RES!D7</f>
        <v>Detached dwellings - Heat/Cooling Devices - Burner (Direct Heat)</v>
      </c>
      <c r="N16" s="293" t="s">
        <v>53</v>
      </c>
      <c r="O16" s="293" t="s">
        <v>374</v>
      </c>
      <c r="P16" s="293"/>
      <c r="Q16" s="293"/>
      <c r="R16" s="293"/>
    </row>
    <row r="17" spans="2:18">
      <c r="B17" s="294" t="s">
        <v>310</v>
      </c>
      <c r="C17" s="294" t="s">
        <v>848</v>
      </c>
      <c r="D17" s="294" t="s">
        <v>849</v>
      </c>
      <c r="E17" s="294" t="s">
        <v>53</v>
      </c>
      <c r="F17" s="294"/>
      <c r="G17" s="294"/>
      <c r="H17" s="294"/>
      <c r="I17" s="294"/>
      <c r="K17" s="292" t="s">
        <v>311</v>
      </c>
      <c r="L17" s="292" t="str">
        <f>+RES!C8</f>
        <v>R_DDW-SH_Burner-LPG00</v>
      </c>
      <c r="M17" s="293" t="str">
        <f>+RES!D8</f>
        <v>Detached dwellings - Heat/Cooling Devices - Burner (Direct Heat)</v>
      </c>
      <c r="N17" s="293" t="s">
        <v>53</v>
      </c>
      <c r="O17" s="293" t="s">
        <v>374</v>
      </c>
      <c r="P17" s="293"/>
      <c r="Q17" s="293"/>
      <c r="R17" s="293"/>
    </row>
    <row r="18" spans="2:18">
      <c r="B18" s="294" t="s">
        <v>310</v>
      </c>
      <c r="C18" s="294" t="s">
        <v>850</v>
      </c>
      <c r="D18" s="294" t="s">
        <v>851</v>
      </c>
      <c r="E18" s="294" t="s">
        <v>53</v>
      </c>
      <c r="F18" s="294"/>
      <c r="G18" s="294"/>
      <c r="H18" s="294"/>
      <c r="I18" s="294"/>
      <c r="K18" s="292" t="s">
        <v>311</v>
      </c>
      <c r="L18" s="292" t="str">
        <f>+RES!C9</f>
        <v>R_DDW-SH_Burner-DSL00</v>
      </c>
      <c r="M18" s="293" t="str">
        <f>+RES!D9</f>
        <v>Detached dwellings - Heat/Cooling Devices - Burner (Direct Heat)</v>
      </c>
      <c r="N18" s="293" t="s">
        <v>53</v>
      </c>
      <c r="O18" s="293" t="s">
        <v>374</v>
      </c>
      <c r="P18" s="293"/>
      <c r="Q18" s="293"/>
      <c r="R18" s="293"/>
    </row>
    <row r="19" spans="2:18">
      <c r="B19" s="294" t="s">
        <v>310</v>
      </c>
      <c r="C19" s="294" t="s">
        <v>852</v>
      </c>
      <c r="D19" s="294" t="s">
        <v>853</v>
      </c>
      <c r="E19" s="294" t="s">
        <v>53</v>
      </c>
      <c r="F19" s="294"/>
      <c r="G19" s="294"/>
      <c r="H19" s="294"/>
      <c r="I19" s="294"/>
      <c r="K19" s="292" t="s">
        <v>311</v>
      </c>
      <c r="L19" s="292" t="str">
        <f>+RES!C10</f>
        <v>R_DDW-SH_Burner-COA00</v>
      </c>
      <c r="M19" s="293" t="str">
        <f>+RES!D10</f>
        <v>Detached dwellings - Heat/Cooling Devices - Burner (Direct Heat)</v>
      </c>
      <c r="N19" s="293" t="s">
        <v>53</v>
      </c>
      <c r="O19" s="293" t="s">
        <v>374</v>
      </c>
      <c r="P19" s="293"/>
      <c r="Q19" s="293"/>
      <c r="R19" s="293"/>
    </row>
    <row r="20" spans="2:18">
      <c r="B20" s="294" t="s">
        <v>310</v>
      </c>
      <c r="C20" s="294" t="s">
        <v>854</v>
      </c>
      <c r="D20" s="294" t="s">
        <v>855</v>
      </c>
      <c r="E20" s="294" t="s">
        <v>53</v>
      </c>
      <c r="F20" s="294"/>
      <c r="G20" s="294"/>
      <c r="H20" s="294"/>
      <c r="I20" s="294"/>
      <c r="K20" s="292" t="s">
        <v>311</v>
      </c>
      <c r="L20" s="292" t="str">
        <f>+RES!C11</f>
        <v>R_DDW-SH_OF-WOD00</v>
      </c>
      <c r="M20" s="293" t="str">
        <f>+RES!D11</f>
        <v>Detached dwellings - Heat/Cooling Devices - Open Fire</v>
      </c>
      <c r="N20" s="293" t="s">
        <v>53</v>
      </c>
      <c r="O20" s="293" t="s">
        <v>374</v>
      </c>
      <c r="P20" s="293"/>
      <c r="Q20" s="293"/>
      <c r="R20" s="293"/>
    </row>
    <row r="21" spans="2:18">
      <c r="B21" s="294" t="s">
        <v>310</v>
      </c>
      <c r="C21" s="294" t="s">
        <v>856</v>
      </c>
      <c r="D21" s="294" t="s">
        <v>857</v>
      </c>
      <c r="E21" s="294" t="s">
        <v>53</v>
      </c>
      <c r="F21" s="294"/>
      <c r="G21" s="294"/>
      <c r="H21" s="294"/>
      <c r="I21" s="294"/>
      <c r="K21" s="292" t="s">
        <v>311</v>
      </c>
      <c r="L21" s="292" t="str">
        <f>+RES!C12</f>
        <v>R_DDW-SH_OF-COA00</v>
      </c>
      <c r="M21" s="293" t="str">
        <f>+RES!D12</f>
        <v>Detached dwellings - Heat/Cooling Devices - Open Fire</v>
      </c>
      <c r="N21" s="293" t="s">
        <v>53</v>
      </c>
      <c r="O21" s="293" t="s">
        <v>374</v>
      </c>
      <c r="P21" s="293"/>
      <c r="Q21" s="293"/>
      <c r="R21" s="293"/>
    </row>
    <row r="22" spans="2:18">
      <c r="B22" s="294" t="s">
        <v>310</v>
      </c>
      <c r="C22" s="294" t="s">
        <v>858</v>
      </c>
      <c r="D22" s="294" t="s">
        <v>859</v>
      </c>
      <c r="E22" s="294" t="s">
        <v>53</v>
      </c>
      <c r="F22" s="294"/>
      <c r="G22" s="294"/>
      <c r="H22" s="294"/>
      <c r="I22" s="294"/>
      <c r="K22" s="292" t="s">
        <v>311</v>
      </c>
      <c r="L22" s="292" t="str">
        <f>+RES!C13</f>
        <v>R_DDW-SH_OFWB-COA00</v>
      </c>
      <c r="M22" s="293" t="str">
        <f>+RES!D13</f>
        <v>Detached dwellings - Heat/Cooling Devices - Open Fire, with Wetback</v>
      </c>
      <c r="N22" s="293" t="s">
        <v>53</v>
      </c>
      <c r="O22" s="293" t="s">
        <v>374</v>
      </c>
      <c r="P22" s="293"/>
      <c r="Q22" s="293"/>
      <c r="R22" s="293"/>
    </row>
    <row r="23" spans="2:18">
      <c r="B23" s="294" t="s">
        <v>310</v>
      </c>
      <c r="C23" s="294" t="s">
        <v>860</v>
      </c>
      <c r="D23" s="294" t="s">
        <v>861</v>
      </c>
      <c r="E23" s="294" t="s">
        <v>53</v>
      </c>
      <c r="F23" s="294"/>
      <c r="G23" s="294"/>
      <c r="H23" s="294"/>
      <c r="I23" s="294"/>
      <c r="K23" s="292" t="s">
        <v>311</v>
      </c>
      <c r="L23" s="292" t="str">
        <f>+RES!C14</f>
        <v>R_DDW-SH_HP-ELC00</v>
      </c>
      <c r="M23" s="293" t="str">
        <f>+RES!D14</f>
        <v>Detached dwellings - Heat/Cooling Devices - Heat Pump (for Heating)</v>
      </c>
      <c r="N23" s="293" t="s">
        <v>53</v>
      </c>
      <c r="O23" s="293" t="s">
        <v>374</v>
      </c>
      <c r="P23" s="293"/>
      <c r="Q23" s="293"/>
      <c r="R23" s="293"/>
    </row>
    <row r="24" spans="2:18">
      <c r="B24" s="294" t="s">
        <v>310</v>
      </c>
      <c r="C24" s="294" t="s">
        <v>862</v>
      </c>
      <c r="D24" s="294" t="s">
        <v>863</v>
      </c>
      <c r="E24" s="294" t="s">
        <v>53</v>
      </c>
      <c r="F24" s="294"/>
      <c r="G24" s="294"/>
      <c r="H24" s="294"/>
      <c r="I24" s="294"/>
      <c r="K24" s="292" t="s">
        <v>311</v>
      </c>
      <c r="L24" s="292" t="str">
        <f>+RES!C15</f>
        <v>R_DDW-SH_RH-ELC00</v>
      </c>
      <c r="M24" s="293" t="str">
        <f>+RES!D15</f>
        <v>Detached dwellings - Heat/Cooling Devices - Resistance Heater</v>
      </c>
      <c r="N24" s="293" t="s">
        <v>53</v>
      </c>
      <c r="O24" s="293" t="s">
        <v>374</v>
      </c>
      <c r="P24" s="293"/>
      <c r="Q24" s="293"/>
      <c r="R24" s="293"/>
    </row>
    <row r="25" spans="2:18">
      <c r="B25" s="294" t="s">
        <v>310</v>
      </c>
      <c r="C25" s="294" t="s">
        <v>864</v>
      </c>
      <c r="D25" s="294" t="s">
        <v>865</v>
      </c>
      <c r="E25" s="294" t="s">
        <v>53</v>
      </c>
      <c r="F25" s="294"/>
      <c r="G25" s="294"/>
      <c r="H25" s="294"/>
      <c r="I25" s="294"/>
      <c r="K25" s="292" t="s">
        <v>311</v>
      </c>
      <c r="L25" s="292" t="str">
        <f>+RES!C16</f>
        <v>R_DDW-WH_OFWB-COA00</v>
      </c>
      <c r="M25" s="293" t="str">
        <f>+RES!D16</f>
        <v>Detached dwellings - Heat/Cooling Devices - Open Fire, with Wetback</v>
      </c>
      <c r="N25" s="293" t="s">
        <v>53</v>
      </c>
      <c r="O25" s="293" t="s">
        <v>374</v>
      </c>
      <c r="P25" s="293"/>
      <c r="Q25" s="293"/>
      <c r="R25" s="293"/>
    </row>
    <row r="26" spans="2:18">
      <c r="B26" s="294" t="s">
        <v>310</v>
      </c>
      <c r="C26" s="294" t="s">
        <v>866</v>
      </c>
      <c r="D26" s="294" t="s">
        <v>867</v>
      </c>
      <c r="E26" s="294" t="s">
        <v>53</v>
      </c>
      <c r="F26" s="294"/>
      <c r="G26" s="294"/>
      <c r="H26" s="294"/>
      <c r="I26" s="294"/>
      <c r="K26" s="292" t="s">
        <v>311</v>
      </c>
      <c r="L26" s="292" t="str">
        <f>+RES!C17</f>
        <v>R_DDW-WH_HWC-SOL00</v>
      </c>
      <c r="M26" s="293" t="str">
        <f>+RES!D17</f>
        <v>Detached dwellings - Heat/Cooling Devices - Hot Water Cylinder</v>
      </c>
      <c r="N26" s="293" t="s">
        <v>53</v>
      </c>
      <c r="O26" s="293" t="s">
        <v>374</v>
      </c>
      <c r="P26" s="293"/>
      <c r="Q26" s="293"/>
      <c r="R26" s="293"/>
    </row>
    <row r="27" spans="2:18">
      <c r="B27" s="294" t="s">
        <v>310</v>
      </c>
      <c r="C27" s="294" t="s">
        <v>868</v>
      </c>
      <c r="D27" s="294" t="s">
        <v>869</v>
      </c>
      <c r="E27" s="294" t="s">
        <v>53</v>
      </c>
      <c r="F27" s="294"/>
      <c r="G27" s="294"/>
      <c r="H27" s="294"/>
      <c r="I27" s="294"/>
      <c r="K27" s="292" t="s">
        <v>311</v>
      </c>
      <c r="L27" s="292" t="str">
        <f>+RES!C18</f>
        <v>R_DDW-WH_HWC-ELC00</v>
      </c>
      <c r="M27" s="293" t="str">
        <f>+RES!D18</f>
        <v>Detached dwellings - Heat/Cooling Devices - Hot Water Cylinder</v>
      </c>
      <c r="N27" s="293" t="s">
        <v>53</v>
      </c>
      <c r="O27" s="293" t="s">
        <v>374</v>
      </c>
      <c r="P27" s="293"/>
      <c r="Q27" s="293"/>
      <c r="R27" s="293"/>
    </row>
    <row r="28" spans="2:18">
      <c r="B28" s="294" t="s">
        <v>310</v>
      </c>
      <c r="C28" s="294" t="s">
        <v>870</v>
      </c>
      <c r="D28" s="294" t="s">
        <v>871</v>
      </c>
      <c r="E28" s="294" t="s">
        <v>53</v>
      </c>
      <c r="F28" s="294"/>
      <c r="G28" s="294"/>
      <c r="H28" s="294"/>
      <c r="I28" s="294"/>
      <c r="K28" s="292" t="s">
        <v>311</v>
      </c>
      <c r="L28" s="292" t="str">
        <f>+RES!C19</f>
        <v>R_DDW-WH_Gasheat-LPG00</v>
      </c>
      <c r="M28" s="293" t="str">
        <f>+RES!D19</f>
        <v>Detached dwellings - Heat/Cooling Devices - Gas Water Heater</v>
      </c>
      <c r="N28" s="293" t="s">
        <v>53</v>
      </c>
      <c r="O28" s="293" t="s">
        <v>374</v>
      </c>
      <c r="P28" s="293"/>
      <c r="Q28" s="293"/>
      <c r="R28" s="293"/>
    </row>
    <row r="29" spans="2:18">
      <c r="B29" s="294" t="s">
        <v>310</v>
      </c>
      <c r="C29" s="294" t="s">
        <v>872</v>
      </c>
      <c r="D29" s="294" t="s">
        <v>873</v>
      </c>
      <c r="E29" s="294" t="s">
        <v>53</v>
      </c>
      <c r="F29" s="294"/>
      <c r="G29" s="294"/>
      <c r="H29" s="294"/>
      <c r="I29" s="294"/>
      <c r="K29" s="292" t="s">
        <v>311</v>
      </c>
      <c r="L29" s="292" t="str">
        <f>+RES!C20</f>
        <v>R_DDW-WH_BRNWB-WOD00</v>
      </c>
      <c r="M29" s="293" t="str">
        <f>+RES!D20</f>
        <v>Detached dwellings - Heat/Cooling Devices - Burner, with Wetback</v>
      </c>
      <c r="N29" s="293" t="s">
        <v>53</v>
      </c>
      <c r="O29" s="293" t="s">
        <v>374</v>
      </c>
      <c r="P29" s="293"/>
      <c r="Q29" s="293"/>
      <c r="R29" s="293"/>
    </row>
    <row r="30" spans="2:18">
      <c r="B30" s="294" t="s">
        <v>310</v>
      </c>
      <c r="C30" s="294" t="s">
        <v>874</v>
      </c>
      <c r="D30" s="294" t="s">
        <v>875</v>
      </c>
      <c r="E30" s="294" t="s">
        <v>53</v>
      </c>
      <c r="F30" s="294"/>
      <c r="G30" s="294"/>
      <c r="H30" s="294"/>
      <c r="I30" s="294"/>
      <c r="K30" s="292" t="s">
        <v>311</v>
      </c>
      <c r="L30" s="292" t="str">
        <f>+RES!C21</f>
        <v>R_DDW-CK_Oven-COA00</v>
      </c>
      <c r="M30" s="293" t="str">
        <f>+RES!D21</f>
        <v>Detached dwellings - Heat/Cooling Devices - Cooking Ovens</v>
      </c>
      <c r="N30" s="293" t="s">
        <v>53</v>
      </c>
      <c r="O30" s="293" t="s">
        <v>374</v>
      </c>
      <c r="P30" s="293"/>
      <c r="Q30" s="293"/>
      <c r="R30" s="293"/>
    </row>
    <row r="31" spans="2:18">
      <c r="B31" s="294" t="s">
        <v>310</v>
      </c>
      <c r="C31" s="294" t="s">
        <v>876</v>
      </c>
      <c r="D31" s="294" t="s">
        <v>877</v>
      </c>
      <c r="E31" s="294" t="s">
        <v>53</v>
      </c>
      <c r="F31" s="294"/>
      <c r="G31" s="294"/>
      <c r="H31" s="294"/>
      <c r="I31" s="294"/>
      <c r="K31" s="292" t="s">
        <v>311</v>
      </c>
      <c r="L31" s="292" t="str">
        <f>+RES!C22</f>
        <v>R_DDW-CK_Appl-ELC00</v>
      </c>
      <c r="M31" s="293" t="str">
        <f>+RES!D22</f>
        <v>Detached dwellings - Heat/Cooling Devices - Cooking Appliances</v>
      </c>
      <c r="N31" s="293" t="s">
        <v>53</v>
      </c>
      <c r="O31" s="293" t="s">
        <v>374</v>
      </c>
      <c r="P31" s="293"/>
      <c r="Q31" s="293"/>
      <c r="R31" s="293"/>
    </row>
    <row r="32" spans="2:18">
      <c r="B32" s="294" t="s">
        <v>310</v>
      </c>
      <c r="C32" s="294" t="s">
        <v>878</v>
      </c>
      <c r="D32" s="294" t="s">
        <v>879</v>
      </c>
      <c r="E32" s="294" t="s">
        <v>53</v>
      </c>
      <c r="F32" s="294"/>
      <c r="G32" s="294"/>
      <c r="H32" s="294"/>
      <c r="I32" s="294"/>
      <c r="K32" s="292" t="s">
        <v>311</v>
      </c>
      <c r="L32" s="292" t="str">
        <f>+RES!C23</f>
        <v>R_DDW-CK_Appl-LPG00</v>
      </c>
      <c r="M32" s="293" t="str">
        <f>+RES!D23</f>
        <v>Detached dwellings - Heat/Cooling Devices - Cooking Appliances</v>
      </c>
      <c r="N32" s="293" t="s">
        <v>53</v>
      </c>
      <c r="O32" s="293" t="s">
        <v>374</v>
      </c>
      <c r="P32" s="293"/>
      <c r="Q32" s="293"/>
      <c r="R32" s="293"/>
    </row>
    <row r="33" spans="1:18">
      <c r="B33" s="294" t="s">
        <v>310</v>
      </c>
      <c r="C33" s="294" t="s">
        <v>880</v>
      </c>
      <c r="D33" s="294" t="s">
        <v>881</v>
      </c>
      <c r="E33" s="294" t="s">
        <v>53</v>
      </c>
      <c r="F33" s="294"/>
      <c r="G33" s="294"/>
      <c r="H33" s="294"/>
      <c r="I33" s="294"/>
      <c r="K33" s="292" t="s">
        <v>311</v>
      </c>
      <c r="L33" s="292" t="str">
        <f>+RES!C24</f>
        <v>R_DDW-RF_Refriger-ELC00</v>
      </c>
      <c r="M33" s="293" t="str">
        <f>+RES!D24</f>
        <v>Detached dwellings - Heat/Cooling Devices - Refrigeration systems</v>
      </c>
      <c r="N33" s="293" t="s">
        <v>53</v>
      </c>
      <c r="O33" s="293" t="s">
        <v>374</v>
      </c>
      <c r="P33" s="293"/>
      <c r="Q33" s="293"/>
      <c r="R33" s="293"/>
    </row>
    <row r="34" spans="1:18">
      <c r="B34" s="294" t="s">
        <v>310</v>
      </c>
      <c r="C34" s="294" t="s">
        <v>882</v>
      </c>
      <c r="D34" s="294" t="s">
        <v>883</v>
      </c>
      <c r="E34" s="294" t="s">
        <v>53</v>
      </c>
      <c r="F34" s="294"/>
      <c r="G34" s="294"/>
      <c r="H34" s="294"/>
      <c r="I34" s="294"/>
      <c r="K34" s="292" t="s">
        <v>311</v>
      </c>
      <c r="L34" s="292" t="str">
        <f>+RES!C25</f>
        <v>R_DDW-CD_Dryer-ELC00</v>
      </c>
      <c r="M34" s="293" t="str">
        <f>+RES!D25</f>
        <v>Detached dwellings - Heat/Cooling Devices - Clothes Dryer</v>
      </c>
      <c r="N34" s="293" t="s">
        <v>53</v>
      </c>
      <c r="O34" s="293" t="s">
        <v>374</v>
      </c>
      <c r="P34" s="293"/>
      <c r="Q34" s="293"/>
      <c r="R34" s="293"/>
    </row>
    <row r="35" spans="1:18">
      <c r="B35" s="294" t="s">
        <v>310</v>
      </c>
      <c r="C35" s="294" t="s">
        <v>884</v>
      </c>
      <c r="D35" s="294" t="s">
        <v>885</v>
      </c>
      <c r="E35" s="294" t="s">
        <v>53</v>
      </c>
      <c r="F35" s="294"/>
      <c r="G35" s="294"/>
      <c r="H35" s="294"/>
      <c r="I35" s="294"/>
      <c r="K35" s="292" t="s">
        <v>311</v>
      </c>
      <c r="L35" s="292" t="str">
        <f>+RES!C26</f>
        <v>R_DDW-SC_HP-ELC00</v>
      </c>
      <c r="M35" s="293" t="str">
        <f>+RES!D26</f>
        <v>Detached dwellings - Heat/Cooling Devices - Heat Pump (for Cooling)</v>
      </c>
      <c r="N35" s="293" t="s">
        <v>53</v>
      </c>
      <c r="O35" s="293" t="s">
        <v>374</v>
      </c>
      <c r="P35" s="293"/>
      <c r="Q35" s="293"/>
      <c r="R35" s="293"/>
    </row>
    <row r="36" spans="1:18">
      <c r="B36" s="294" t="s">
        <v>310</v>
      </c>
      <c r="C36" s="294" t="s">
        <v>886</v>
      </c>
      <c r="D36" s="294" t="s">
        <v>887</v>
      </c>
      <c r="E36" s="294" t="s">
        <v>53</v>
      </c>
      <c r="F36" s="294"/>
      <c r="G36" s="294"/>
      <c r="H36" s="294"/>
      <c r="I36" s="294"/>
      <c r="K36" s="292" t="s">
        <v>311</v>
      </c>
      <c r="L36" s="292" t="str">
        <f>+RES!C27</f>
        <v>R_DDW-CW_Washer-ELC00</v>
      </c>
      <c r="M36" s="293" t="str">
        <f>+RES!D27</f>
        <v>Detached dwellings - Heat/Cooling Devices - Clothes Washers</v>
      </c>
      <c r="N36" s="293" t="s">
        <v>53</v>
      </c>
      <c r="O36" s="293" t="s">
        <v>374</v>
      </c>
      <c r="P36" s="293"/>
      <c r="Q36" s="293"/>
      <c r="R36" s="293"/>
    </row>
    <row r="37" spans="1:18">
      <c r="B37" s="294" t="s">
        <v>310</v>
      </c>
      <c r="C37" s="294" t="s">
        <v>888</v>
      </c>
      <c r="D37" s="294" t="s">
        <v>889</v>
      </c>
      <c r="E37" s="294" t="s">
        <v>53</v>
      </c>
      <c r="F37" s="294"/>
      <c r="G37" s="294"/>
      <c r="H37" s="294"/>
      <c r="I37" s="294"/>
      <c r="K37" s="292" t="s">
        <v>311</v>
      </c>
      <c r="L37" s="292" t="str">
        <f>+RES!C28</f>
        <v>R_DDW-DW_Dwash-ELC00</v>
      </c>
      <c r="M37" s="293" t="str">
        <f>+RES!D28</f>
        <v>Detached dwellings - Heat/Cooling Devices - Dishwashers</v>
      </c>
      <c r="N37" s="293" t="s">
        <v>53</v>
      </c>
      <c r="O37" s="293" t="s">
        <v>374</v>
      </c>
      <c r="P37" s="293"/>
      <c r="Q37" s="293"/>
      <c r="R37" s="293"/>
    </row>
    <row r="38" spans="1:18">
      <c r="B38" s="294" t="s">
        <v>310</v>
      </c>
      <c r="C38" s="294" t="s">
        <v>890</v>
      </c>
      <c r="D38" s="294" t="s">
        <v>891</v>
      </c>
      <c r="E38" s="294" t="s">
        <v>53</v>
      </c>
      <c r="F38" s="294"/>
      <c r="G38" s="294"/>
      <c r="H38" s="294"/>
      <c r="I38" s="294"/>
      <c r="K38" s="292" t="s">
        <v>311</v>
      </c>
      <c r="L38" s="292" t="str">
        <f>+RES!C29</f>
        <v>R_DDW-LT_LED-ELC00</v>
      </c>
      <c r="M38" s="293" t="str">
        <f>+RES!D29</f>
        <v>Detached dwellings - Electronics and Lights - LED</v>
      </c>
      <c r="N38" s="293" t="s">
        <v>53</v>
      </c>
      <c r="O38" s="293" t="s">
        <v>374</v>
      </c>
      <c r="P38" s="293"/>
      <c r="Q38" s="293"/>
      <c r="R38" s="293"/>
    </row>
    <row r="39" spans="1:18">
      <c r="B39" s="294" t="s">
        <v>310</v>
      </c>
      <c r="C39" s="294" t="s">
        <v>892</v>
      </c>
      <c r="D39" s="294" t="s">
        <v>893</v>
      </c>
      <c r="E39" s="294" t="s">
        <v>53</v>
      </c>
      <c r="F39" s="294"/>
      <c r="G39" s="294"/>
      <c r="H39" s="294"/>
      <c r="I39" s="294"/>
      <c r="K39" s="292" t="s">
        <v>311</v>
      </c>
      <c r="L39" s="292" t="str">
        <f>+RES!C30</f>
        <v>R_DDW-LT_Incan-ELC00</v>
      </c>
      <c r="M39" s="293" t="str">
        <f>+RES!D30</f>
        <v>Detached dwellings - Electronics and Lights - Incandescent</v>
      </c>
      <c r="N39" s="293" t="s">
        <v>53</v>
      </c>
      <c r="O39" s="293" t="s">
        <v>374</v>
      </c>
      <c r="P39" s="293"/>
      <c r="Q39" s="293"/>
      <c r="R39" s="293"/>
    </row>
    <row r="40" spans="1:18">
      <c r="B40" s="294" t="s">
        <v>310</v>
      </c>
      <c r="C40" s="294" t="s">
        <v>894</v>
      </c>
      <c r="D40" s="294" t="s">
        <v>895</v>
      </c>
      <c r="E40" s="294" t="s">
        <v>53</v>
      </c>
      <c r="F40" s="294"/>
      <c r="G40" s="294"/>
      <c r="H40" s="294"/>
      <c r="I40" s="294"/>
      <c r="K40" s="292" t="s">
        <v>311</v>
      </c>
      <c r="L40" s="292" t="str">
        <f>+RES!C31</f>
        <v>R_DDW-LT_CFL-ELC00</v>
      </c>
      <c r="M40" s="293" t="str">
        <f>+RES!D31</f>
        <v>Detached dwellings - Electronics and Lights - Fluorescent</v>
      </c>
      <c r="N40" s="293" t="s">
        <v>53</v>
      </c>
      <c r="O40" s="293" t="s">
        <v>374</v>
      </c>
      <c r="P40" s="293"/>
      <c r="Q40" s="293"/>
      <c r="R40" s="293"/>
    </row>
    <row r="41" spans="1:18">
      <c r="A41"/>
      <c r="B41" s="294"/>
      <c r="C41" s="294"/>
      <c r="D41" s="294"/>
      <c r="E41" s="294"/>
      <c r="F41" s="294"/>
      <c r="G41" s="294"/>
      <c r="H41" s="294"/>
      <c r="I41" s="294"/>
      <c r="K41" s="292" t="s">
        <v>311</v>
      </c>
      <c r="L41" s="292" t="str">
        <f>+RES!C32</f>
        <v>R_DDW-OTH_Elec-ELC00</v>
      </c>
      <c r="M41" s="293" t="str">
        <f>+RES!D32</f>
        <v>Detached dwellings - Electronics and Lights - Electronics</v>
      </c>
      <c r="N41" s="293" t="s">
        <v>53</v>
      </c>
      <c r="O41" s="293" t="s">
        <v>374</v>
      </c>
      <c r="P41" s="293"/>
      <c r="Q41" s="293"/>
      <c r="R41" s="293"/>
    </row>
    <row r="42" spans="1:18">
      <c r="A42"/>
      <c r="K42" s="292" t="s">
        <v>311</v>
      </c>
      <c r="L42" s="292" t="str">
        <f>+RES!C33</f>
        <v>R_DDW-MPS_Motor-ELC00</v>
      </c>
      <c r="M42" s="293" t="str">
        <f>+RES!D33</f>
        <v>Detached dwellings - Stationary Motors - Electric Motor</v>
      </c>
      <c r="N42" s="293" t="s">
        <v>53</v>
      </c>
      <c r="O42" s="293" t="s">
        <v>374</v>
      </c>
      <c r="P42" s="293"/>
      <c r="Q42" s="293"/>
      <c r="R42" s="293"/>
    </row>
    <row r="43" spans="1:18">
      <c r="A43"/>
      <c r="K43" s="292" t="s">
        <v>311</v>
      </c>
      <c r="L43" s="292" t="str">
        <f>+RES!C34</f>
        <v>R_DDW-MPM_ICE-PET00</v>
      </c>
      <c r="M43" s="293" t="str">
        <f>+RES!D34</f>
        <v>Detached dwellings - Stationary Motors - Internal Combustion (Domestic Use)</v>
      </c>
      <c r="N43" s="293" t="s">
        <v>53</v>
      </c>
      <c r="O43" s="293" t="s">
        <v>374</v>
      </c>
      <c r="P43" s="293"/>
      <c r="Q43" s="293"/>
      <c r="R43" s="293"/>
    </row>
    <row r="44" spans="1:18">
      <c r="A44"/>
      <c r="K44" s="292" t="s">
        <v>311</v>
      </c>
      <c r="L44" s="292" t="str">
        <f>+RES!C35</f>
        <v>R_JDW-SH_Burner-LPG00</v>
      </c>
      <c r="M44" s="293" t="str">
        <f>+RES!D35</f>
        <v>Joined dwellings - Heat/Cooling Devices - Burner (Direct Heat)</v>
      </c>
      <c r="N44" s="293" t="s">
        <v>53</v>
      </c>
      <c r="O44" s="293" t="s">
        <v>374</v>
      </c>
      <c r="P44" s="293"/>
      <c r="Q44" s="293"/>
      <c r="R44" s="293"/>
    </row>
    <row r="45" spans="1:18">
      <c r="A45"/>
      <c r="K45" s="292" t="s">
        <v>311</v>
      </c>
      <c r="L45" s="292" t="str">
        <f>+RES!C36</f>
        <v>R_JDW-SH_Burner-DSL00</v>
      </c>
      <c r="M45" s="293" t="str">
        <f>+RES!D36</f>
        <v>Joined dwellings - Heat/Cooling Devices - Burner (Direct Heat)</v>
      </c>
      <c r="N45" s="293" t="s">
        <v>53</v>
      </c>
      <c r="O45" s="293" t="s">
        <v>374</v>
      </c>
      <c r="P45" s="293"/>
      <c r="Q45" s="293"/>
      <c r="R45" s="293"/>
    </row>
    <row r="46" spans="1:18">
      <c r="A46"/>
      <c r="K46" s="292" t="s">
        <v>311</v>
      </c>
      <c r="L46" s="292" t="str">
        <f>+RES!C37</f>
        <v>R_JDW-SH_HP-ELC00</v>
      </c>
      <c r="M46" s="293" t="str">
        <f>+RES!D37</f>
        <v>Joined dwellings - Heat/Cooling Devices - Heat Pump (for Heating)</v>
      </c>
      <c r="N46" s="293" t="s">
        <v>53</v>
      </c>
      <c r="O46" s="293" t="s">
        <v>374</v>
      </c>
      <c r="P46" s="293"/>
      <c r="Q46" s="293"/>
      <c r="R46" s="293"/>
    </row>
    <row r="47" spans="1:18">
      <c r="A47"/>
      <c r="K47" s="292" t="s">
        <v>311</v>
      </c>
      <c r="L47" s="292" t="str">
        <f>+RES!C38</f>
        <v>R_JDW-SH_RH-ELC00</v>
      </c>
      <c r="M47" s="293" t="str">
        <f>+RES!D38</f>
        <v>Joined dwellings - Heat/Cooling Devices - Resistance Heater</v>
      </c>
      <c r="N47" s="293" t="s">
        <v>53</v>
      </c>
      <c r="O47" s="293" t="s">
        <v>374</v>
      </c>
      <c r="P47" s="293"/>
      <c r="Q47" s="293"/>
      <c r="R47" s="293"/>
    </row>
    <row r="48" spans="1:18">
      <c r="A48"/>
      <c r="K48" s="292" t="s">
        <v>311</v>
      </c>
      <c r="L48" s="292" t="str">
        <f>+RES!C39</f>
        <v>R_JDW-WH_HWC-SOL00</v>
      </c>
      <c r="M48" s="293" t="str">
        <f>+RES!D39</f>
        <v>Joined dwellings - Heat/Cooling Devices - Hot Water Cylinder</v>
      </c>
      <c r="N48" s="293" t="s">
        <v>53</v>
      </c>
      <c r="O48" s="293" t="s">
        <v>374</v>
      </c>
      <c r="P48" s="293"/>
      <c r="Q48" s="293"/>
      <c r="R48" s="293"/>
    </row>
    <row r="49" spans="1:18">
      <c r="A49"/>
      <c r="K49" s="292" t="s">
        <v>311</v>
      </c>
      <c r="L49" s="292" t="str">
        <f>+RES!C40</f>
        <v>R_JDW-WH_HWC-ELC00</v>
      </c>
      <c r="M49" s="293" t="str">
        <f>+RES!D40</f>
        <v>Joined dwellings - Heat/Cooling Devices - Hot Water Cylinder</v>
      </c>
      <c r="N49" s="293" t="s">
        <v>53</v>
      </c>
      <c r="O49" s="293" t="s">
        <v>374</v>
      </c>
      <c r="P49" s="293"/>
      <c r="Q49" s="293"/>
      <c r="R49" s="293"/>
    </row>
    <row r="50" spans="1:18">
      <c r="A50"/>
      <c r="K50" s="292" t="s">
        <v>311</v>
      </c>
      <c r="L50" s="292" t="str">
        <f>+RES!C41</f>
        <v>R_JDW-WH_Gasheat-LPG00</v>
      </c>
      <c r="M50" s="293" t="str">
        <f>+RES!D41</f>
        <v>Joined dwellings - Heat/Cooling Devices - Gas Water Heater</v>
      </c>
      <c r="N50" s="293" t="s">
        <v>53</v>
      </c>
      <c r="O50" s="293" t="s">
        <v>374</v>
      </c>
      <c r="P50" s="293"/>
      <c r="Q50" s="293"/>
      <c r="R50" s="293"/>
    </row>
    <row r="51" spans="1:18">
      <c r="A51"/>
      <c r="K51" s="292" t="s">
        <v>311</v>
      </c>
      <c r="L51" s="292" t="str">
        <f>+RES!C42</f>
        <v>R_JDW-CK_Appl-ELC00</v>
      </c>
      <c r="M51" s="293" t="str">
        <f>+RES!D42</f>
        <v>Joined dwellings - Heat/Cooling Devices - Cooking Appliances</v>
      </c>
      <c r="N51" s="293" t="s">
        <v>53</v>
      </c>
      <c r="O51" s="293" t="s">
        <v>374</v>
      </c>
      <c r="P51" s="293"/>
      <c r="Q51" s="293"/>
      <c r="R51" s="293"/>
    </row>
    <row r="52" spans="1:18">
      <c r="A52"/>
      <c r="K52" s="292" t="s">
        <v>311</v>
      </c>
      <c r="L52" s="292" t="str">
        <f>+RES!C43</f>
        <v>R_JDW-CK_Appl-LPG00</v>
      </c>
      <c r="M52" s="293" t="str">
        <f>+RES!D43</f>
        <v>Joined dwellings - Heat/Cooling Devices - Cooking Appliances</v>
      </c>
      <c r="N52" s="293" t="s">
        <v>53</v>
      </c>
      <c r="O52" s="293" t="s">
        <v>374</v>
      </c>
      <c r="P52" s="293"/>
      <c r="Q52" s="293"/>
      <c r="R52" s="293"/>
    </row>
    <row r="53" spans="1:18">
      <c r="A53"/>
      <c r="K53" s="292" t="s">
        <v>311</v>
      </c>
      <c r="L53" s="292" t="str">
        <f>+RES!C44</f>
        <v>R_JDW-RF_Refriger-ELC00</v>
      </c>
      <c r="M53" s="293" t="str">
        <f>+RES!D44</f>
        <v>Joined dwellings - Heat/Cooling Devices - Refrigeration systems</v>
      </c>
      <c r="N53" s="293" t="s">
        <v>53</v>
      </c>
      <c r="O53" s="293" t="s">
        <v>374</v>
      </c>
      <c r="P53" s="293"/>
      <c r="Q53" s="293"/>
      <c r="R53" s="293"/>
    </row>
    <row r="54" spans="1:18">
      <c r="A54"/>
      <c r="K54" s="292" t="s">
        <v>311</v>
      </c>
      <c r="L54" s="292" t="str">
        <f>+RES!C45</f>
        <v>R_JDW-CD_Dryer-ELC00</v>
      </c>
      <c r="M54" s="293" t="str">
        <f>+RES!D45</f>
        <v>Joined dwellings - Heat/Cooling Devices - Clothes Dryer</v>
      </c>
      <c r="N54" s="293" t="s">
        <v>53</v>
      </c>
      <c r="O54" s="293" t="s">
        <v>374</v>
      </c>
      <c r="P54" s="293"/>
      <c r="Q54" s="293"/>
      <c r="R54" s="293"/>
    </row>
    <row r="55" spans="1:18">
      <c r="A55"/>
      <c r="K55" s="292" t="s">
        <v>311</v>
      </c>
      <c r="L55" s="292" t="str">
        <f>+RES!C46</f>
        <v>R_JDW-SC_HP-ELC00</v>
      </c>
      <c r="M55" s="293" t="str">
        <f>+RES!D46</f>
        <v>Joined dwellings - Heat/Cooling Devices - Heat Pump (for Cooling)</v>
      </c>
      <c r="N55" s="293" t="s">
        <v>53</v>
      </c>
      <c r="O55" s="293" t="s">
        <v>374</v>
      </c>
      <c r="P55" s="293"/>
      <c r="Q55" s="293"/>
      <c r="R55" s="293"/>
    </row>
    <row r="56" spans="1:18">
      <c r="A56"/>
      <c r="K56" s="292" t="s">
        <v>311</v>
      </c>
      <c r="L56" s="292" t="str">
        <f>+RES!C47</f>
        <v>R_JDW-CW_Washer-ELC00</v>
      </c>
      <c r="M56" s="293" t="str">
        <f>+RES!D47</f>
        <v>Joined dwellings - Heat/Cooling Devices - Clothes Washers</v>
      </c>
      <c r="N56" s="293" t="s">
        <v>53</v>
      </c>
      <c r="O56" s="293" t="s">
        <v>374</v>
      </c>
      <c r="P56" s="293"/>
      <c r="Q56" s="293"/>
      <c r="R56" s="293"/>
    </row>
    <row r="57" spans="1:18">
      <c r="A57"/>
      <c r="K57" s="292" t="s">
        <v>311</v>
      </c>
      <c r="L57" s="292" t="str">
        <f>+RES!C48</f>
        <v>R_JDW-DW_Dwash-ELC00</v>
      </c>
      <c r="M57" s="293" t="str">
        <f>+RES!D48</f>
        <v>Joined dwellings - Heat/Cooling Devices - Dishwashers</v>
      </c>
      <c r="N57" s="293" t="s">
        <v>53</v>
      </c>
      <c r="O57" s="293" t="s">
        <v>374</v>
      </c>
      <c r="P57" s="293"/>
      <c r="Q57" s="293"/>
      <c r="R57" s="293"/>
    </row>
    <row r="58" spans="1:18">
      <c r="A58"/>
      <c r="K58" s="292" t="s">
        <v>311</v>
      </c>
      <c r="L58" s="292" t="str">
        <f>+RES!C49</f>
        <v>R_JDW-LT_LED-ELC00</v>
      </c>
      <c r="M58" s="293" t="str">
        <f>+RES!D49</f>
        <v>Joined dwellings - Electronics and Lights - LED</v>
      </c>
      <c r="N58" s="293" t="s">
        <v>53</v>
      </c>
      <c r="O58" s="293" t="s">
        <v>374</v>
      </c>
      <c r="P58" s="293"/>
      <c r="Q58" s="293"/>
      <c r="R58" s="293"/>
    </row>
    <row r="59" spans="1:18">
      <c r="A59"/>
      <c r="K59" s="292" t="s">
        <v>311</v>
      </c>
      <c r="L59" s="292" t="str">
        <f>+RES!C50</f>
        <v>R_JDW-LT_Incan-ELC00</v>
      </c>
      <c r="M59" s="293" t="str">
        <f>+RES!D50</f>
        <v>Joined dwellings - Electronics and Lights - Incandescent</v>
      </c>
      <c r="N59" s="293" t="s">
        <v>53</v>
      </c>
      <c r="O59" s="293" t="s">
        <v>374</v>
      </c>
      <c r="P59" s="293"/>
      <c r="Q59" s="293"/>
      <c r="R59" s="293"/>
    </row>
    <row r="60" spans="1:18">
      <c r="A60"/>
      <c r="K60" s="292" t="s">
        <v>311</v>
      </c>
      <c r="L60" s="292" t="str">
        <f>+RES!C51</f>
        <v>R_JDW-LT_CFL-ELC00</v>
      </c>
      <c r="M60" s="293" t="str">
        <f>+RES!D51</f>
        <v>Joined dwellings - Electronics and Lights - Fluorescent</v>
      </c>
      <c r="N60" s="293" t="s">
        <v>53</v>
      </c>
      <c r="O60" s="293" t="s">
        <v>374</v>
      </c>
      <c r="P60" s="293"/>
      <c r="Q60" s="293"/>
      <c r="R60" s="293"/>
    </row>
    <row r="61" spans="1:18">
      <c r="A61"/>
      <c r="K61" s="292" t="s">
        <v>311</v>
      </c>
      <c r="L61" s="292" t="str">
        <f>+RES!C52</f>
        <v>R_JDW-OTH_Elec-ELC00</v>
      </c>
      <c r="M61" s="293" t="str">
        <f>+RES!D52</f>
        <v>Joined dwellings - Electronics and Lights - Electronics</v>
      </c>
      <c r="N61" s="293" t="s">
        <v>53</v>
      </c>
      <c r="O61" s="293" t="s">
        <v>374</v>
      </c>
      <c r="P61" s="293"/>
      <c r="Q61" s="293"/>
      <c r="R61" s="293"/>
    </row>
    <row r="62" spans="1:18">
      <c r="A62"/>
      <c r="K62" s="292" t="s">
        <v>311</v>
      </c>
      <c r="L62" s="292" t="str">
        <f>+RES!C53</f>
        <v>R_JDW-MPS_Motor-ELC00</v>
      </c>
      <c r="M62" s="293" t="str">
        <f>+RES!D53</f>
        <v>Joined dwellings - Stationary Motors - Electric Motor</v>
      </c>
      <c r="N62" s="293" t="s">
        <v>53</v>
      </c>
      <c r="O62" s="293" t="s">
        <v>374</v>
      </c>
      <c r="P62" s="293"/>
      <c r="Q62" s="293"/>
      <c r="R62" s="293"/>
    </row>
    <row r="63" spans="1:18">
      <c r="A63"/>
      <c r="K63" s="292" t="s">
        <v>311</v>
      </c>
      <c r="L63" s="292" t="str">
        <f>+RES!C54</f>
        <v>R_JDW-MPM_ICE-PET00</v>
      </c>
      <c r="M63" s="293" t="str">
        <f>+RES!D54</f>
        <v>Joined dwellings - Stationary Motors - Internal Combustion (Domestic Use)</v>
      </c>
      <c r="N63" s="293" t="s">
        <v>53</v>
      </c>
      <c r="O63" s="293" t="s">
        <v>374</v>
      </c>
      <c r="P63" s="293"/>
      <c r="Q63" s="293"/>
      <c r="R63" s="293"/>
    </row>
    <row r="64" spans="1:18">
      <c r="A64"/>
      <c r="K64" s="292"/>
      <c r="L64" s="292"/>
      <c r="M64" s="293"/>
      <c r="N64" s="293"/>
      <c r="O64" s="293"/>
      <c r="P64" s="293"/>
      <c r="Q64" s="293"/>
      <c r="R64" s="293"/>
    </row>
    <row r="65" spans="11:18">
      <c r="K65" s="292"/>
      <c r="L65" s="292"/>
      <c r="M65" s="293"/>
      <c r="N65" s="293"/>
      <c r="O65" s="293"/>
      <c r="P65" s="293"/>
      <c r="Q65" s="293"/>
      <c r="R65" s="293"/>
    </row>
    <row r="66" spans="11:18">
      <c r="K66" s="292"/>
      <c r="L66" s="292"/>
      <c r="M66" s="293"/>
      <c r="N66" s="293"/>
      <c r="O66" s="293"/>
      <c r="P66" s="293"/>
      <c r="Q66" s="293"/>
      <c r="R66" s="293"/>
    </row>
    <row r="67" spans="11:18">
      <c r="K67" s="292"/>
      <c r="L67" s="292"/>
      <c r="M67" s="293"/>
      <c r="N67" s="293"/>
      <c r="O67" s="293"/>
      <c r="P67" s="293"/>
      <c r="Q67" s="293"/>
      <c r="R67" s="293"/>
    </row>
    <row r="68" spans="11:18">
      <c r="K68" s="292"/>
      <c r="L68" s="292"/>
      <c r="M68" s="293"/>
      <c r="N68" s="293"/>
      <c r="O68" s="293"/>
      <c r="P68" s="293"/>
      <c r="Q68" s="293"/>
      <c r="R68" s="293"/>
    </row>
    <row r="69" spans="11:18">
      <c r="K69" s="292"/>
      <c r="L69" s="292"/>
      <c r="M69" s="293"/>
      <c r="N69" s="293"/>
      <c r="O69" s="293"/>
      <c r="P69" s="293"/>
      <c r="Q69" s="293"/>
      <c r="R69" s="293"/>
    </row>
    <row r="70" spans="11:18">
      <c r="K70" s="292"/>
      <c r="L70" s="292"/>
      <c r="M70" s="293"/>
      <c r="N70" s="293"/>
      <c r="O70" s="293"/>
      <c r="P70" s="293"/>
      <c r="Q70" s="293"/>
      <c r="R70" s="293"/>
    </row>
    <row r="71" spans="11:18">
      <c r="K71" s="292"/>
      <c r="L71" s="292"/>
      <c r="M71" s="293"/>
      <c r="N71" s="293"/>
      <c r="O71" s="293"/>
      <c r="P71" s="293"/>
      <c r="Q71" s="293"/>
      <c r="R71" s="29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44"/>
  <sheetViews>
    <sheetView topLeftCell="A28" workbookViewId="0">
      <selection activeCell="C38" sqref="C38"/>
    </sheetView>
  </sheetViews>
  <sheetFormatPr defaultRowHeight="12.75"/>
  <cols>
    <col min="1" max="2" width="9.140625" style="196"/>
    <col min="3" max="3" width="17" style="196" bestFit="1" customWidth="1"/>
    <col min="4" max="4" width="30.5703125" style="196" customWidth="1"/>
    <col min="5" max="10" width="9.140625" style="196"/>
    <col min="11" max="11" width="10.5703125" style="196" bestFit="1" customWidth="1"/>
    <col min="12" max="21" width="9.140625" style="196"/>
    <col min="22" max="22" width="7.5703125" style="196" bestFit="1" customWidth="1"/>
    <col min="23" max="16384" width="9.140625" style="196"/>
  </cols>
  <sheetData>
    <row r="1" spans="2:12">
      <c r="B1" s="197" t="s">
        <v>896</v>
      </c>
    </row>
    <row r="3" spans="2:12">
      <c r="C3" s="83"/>
      <c r="D3" s="83"/>
      <c r="E3" s="79" t="s">
        <v>13</v>
      </c>
      <c r="F3" s="79"/>
      <c r="G3" s="79"/>
      <c r="H3" s="83"/>
      <c r="I3" s="83"/>
    </row>
    <row r="4" spans="2:12" ht="25.5">
      <c r="C4" s="80" t="s">
        <v>1</v>
      </c>
      <c r="D4" s="80" t="s">
        <v>5</v>
      </c>
      <c r="E4" s="80" t="s">
        <v>6</v>
      </c>
      <c r="F4" s="81" t="s">
        <v>74</v>
      </c>
      <c r="G4" s="82" t="s">
        <v>69</v>
      </c>
      <c r="H4" s="82" t="s">
        <v>56</v>
      </c>
      <c r="I4" s="82" t="s">
        <v>54</v>
      </c>
      <c r="J4" s="82" t="s">
        <v>339</v>
      </c>
      <c r="K4" s="82" t="s">
        <v>349</v>
      </c>
      <c r="L4" s="82" t="s">
        <v>350</v>
      </c>
    </row>
    <row r="5" spans="2:12" ht="36">
      <c r="C5" s="295" t="s">
        <v>37</v>
      </c>
      <c r="D5" s="295" t="s">
        <v>32</v>
      </c>
      <c r="E5" s="295" t="s">
        <v>33</v>
      </c>
      <c r="F5" s="295" t="s">
        <v>73</v>
      </c>
      <c r="G5" s="295" t="s">
        <v>34</v>
      </c>
      <c r="H5" s="295" t="s">
        <v>58</v>
      </c>
      <c r="I5" s="295" t="s">
        <v>77</v>
      </c>
      <c r="J5" s="295" t="s">
        <v>351</v>
      </c>
      <c r="K5" s="295" t="s">
        <v>352</v>
      </c>
      <c r="L5" s="295" t="s">
        <v>353</v>
      </c>
    </row>
    <row r="6" spans="2:12">
      <c r="C6" s="295" t="s">
        <v>59</v>
      </c>
      <c r="D6" s="295"/>
      <c r="E6" s="295"/>
      <c r="F6" s="295"/>
      <c r="G6" s="295" t="s">
        <v>289</v>
      </c>
      <c r="H6" s="295"/>
      <c r="I6" s="295" t="s">
        <v>60</v>
      </c>
      <c r="J6" s="295" t="s">
        <v>354</v>
      </c>
      <c r="K6" s="295" t="s">
        <v>354</v>
      </c>
      <c r="L6" s="295" t="s">
        <v>355</v>
      </c>
    </row>
    <row r="7" spans="2:12">
      <c r="C7" s="196" t="str">
        <f>RES_techs_coms!L8</f>
        <v>FTE_RESCOA_00</v>
      </c>
      <c r="D7" s="196" t="s">
        <v>42</v>
      </c>
      <c r="E7" s="196" t="str">
        <f>MID(C7,5,6)</f>
        <v>RESCOA</v>
      </c>
      <c r="F7" s="196">
        <v>1</v>
      </c>
      <c r="H7" s="196">
        <v>1</v>
      </c>
      <c r="I7" s="196">
        <v>100</v>
      </c>
    </row>
    <row r="8" spans="2:12">
      <c r="D8" s="196" t="s">
        <v>167</v>
      </c>
      <c r="F8" s="196">
        <v>1</v>
      </c>
    </row>
    <row r="9" spans="2:12">
      <c r="C9" s="196" t="str">
        <f>RES_techs_coms!L9</f>
        <v>FTE_RESNGA_00</v>
      </c>
      <c r="D9" s="196" t="s">
        <v>168</v>
      </c>
      <c r="E9" s="196" t="str">
        <f t="shared" ref="E9:E15" si="0">MID(C9,5,6)</f>
        <v>RESNGA</v>
      </c>
      <c r="H9" s="196">
        <v>1</v>
      </c>
      <c r="I9" s="196">
        <v>100</v>
      </c>
      <c r="L9" s="196">
        <f>4.16+0.746</f>
        <v>4.9060000000000006</v>
      </c>
    </row>
    <row r="10" spans="2:12">
      <c r="C10" s="196" t="str">
        <f>RES_techs_coms!L10</f>
        <v>FTE_RESLPG_00</v>
      </c>
      <c r="D10" s="196" t="s">
        <v>71</v>
      </c>
      <c r="E10" s="196" t="str">
        <f t="shared" si="0"/>
        <v>RESLPG</v>
      </c>
      <c r="H10" s="196">
        <v>1</v>
      </c>
      <c r="I10" s="196">
        <v>100</v>
      </c>
    </row>
    <row r="11" spans="2:12">
      <c r="C11" s="196" t="str">
        <f>RES_techs_coms!L11</f>
        <v>FTE_RESDSL_00</v>
      </c>
      <c r="D11" s="196" t="s">
        <v>70</v>
      </c>
      <c r="E11" s="196" t="str">
        <f t="shared" si="0"/>
        <v>RESDSL</v>
      </c>
      <c r="H11" s="196">
        <v>1</v>
      </c>
      <c r="I11" s="196">
        <v>100</v>
      </c>
    </row>
    <row r="12" spans="2:12">
      <c r="C12" s="196" t="str">
        <f>RES_techs_coms!L12</f>
        <v>FTE_RESWOD_00</v>
      </c>
      <c r="D12" s="196" t="s">
        <v>170</v>
      </c>
      <c r="E12" s="196" t="str">
        <f t="shared" si="0"/>
        <v>RESWOD</v>
      </c>
      <c r="H12" s="196">
        <v>1</v>
      </c>
      <c r="I12" s="196">
        <v>100</v>
      </c>
    </row>
    <row r="13" spans="2:12">
      <c r="C13" s="196" t="str">
        <f>RES_techs_coms!L13</f>
        <v>FTE_RESGEO_00</v>
      </c>
      <c r="D13" s="196" t="s">
        <v>169</v>
      </c>
      <c r="E13" s="196" t="str">
        <f t="shared" si="0"/>
        <v>RESGEO</v>
      </c>
      <c r="H13" s="196">
        <v>1</v>
      </c>
      <c r="I13" s="196">
        <v>100</v>
      </c>
    </row>
    <row r="14" spans="2:12">
      <c r="C14" s="196" t="str">
        <f>RES_techs_coms!L14</f>
        <v>FTE_RESSOL_00</v>
      </c>
      <c r="D14" s="196" t="s">
        <v>76</v>
      </c>
      <c r="E14" s="196" t="str">
        <f t="shared" si="0"/>
        <v>RESSOL</v>
      </c>
      <c r="H14" s="196">
        <v>1</v>
      </c>
      <c r="I14" s="196">
        <v>100</v>
      </c>
    </row>
    <row r="15" spans="2:12">
      <c r="C15" s="196" t="str">
        <f>RES_techs_coms!L15</f>
        <v>FTE_RESPET_00</v>
      </c>
      <c r="D15" s="197" t="s">
        <v>897</v>
      </c>
      <c r="E15" s="196" t="str">
        <f t="shared" si="0"/>
        <v>RESPET</v>
      </c>
      <c r="H15" s="196">
        <v>1</v>
      </c>
      <c r="I15" s="196">
        <v>100</v>
      </c>
    </row>
    <row r="18" spans="3:24">
      <c r="C18" s="186" t="s">
        <v>13</v>
      </c>
    </row>
    <row r="19" spans="3:24" ht="22.5">
      <c r="C19" s="192" t="s">
        <v>0</v>
      </c>
      <c r="D19" s="296" t="s">
        <v>364</v>
      </c>
      <c r="E19" s="296" t="s">
        <v>365</v>
      </c>
      <c r="F19" s="296" t="s">
        <v>294</v>
      </c>
      <c r="G19" s="296" t="s">
        <v>295</v>
      </c>
      <c r="H19" s="296" t="s">
        <v>296</v>
      </c>
      <c r="I19" s="296" t="s">
        <v>297</v>
      </c>
      <c r="J19" s="296" t="s">
        <v>319</v>
      </c>
    </row>
    <row r="20" spans="3:24" ht="23.25" thickBot="1">
      <c r="C20" s="297" t="s">
        <v>320</v>
      </c>
      <c r="D20" s="298" t="s">
        <v>321</v>
      </c>
      <c r="E20" s="298"/>
      <c r="F20" s="298"/>
      <c r="G20" s="298"/>
      <c r="H20" s="298"/>
      <c r="I20" s="298"/>
      <c r="J20" s="298"/>
    </row>
    <row r="21" spans="3:24" ht="15">
      <c r="C21" s="196" t="str">
        <f>RES_techs_coms!C17</f>
        <v>R_DDW-SH</v>
      </c>
      <c r="D21" s="299">
        <f>ROUNDDOWN(SUMIF(RES!$F$7:$F$62,C21,RES!$N$7:$N$62),3)</f>
        <v>8.27</v>
      </c>
      <c r="E21" s="300">
        <f>+D21</f>
        <v>8.27</v>
      </c>
      <c r="F21" s="300">
        <f t="shared" ref="F21:I21" si="1">+E21</f>
        <v>8.27</v>
      </c>
      <c r="G21" s="300">
        <f t="shared" si="1"/>
        <v>8.27</v>
      </c>
      <c r="H21" s="300">
        <f t="shared" si="1"/>
        <v>8.27</v>
      </c>
      <c r="I21" s="300">
        <f t="shared" si="1"/>
        <v>8.27</v>
      </c>
      <c r="J21" s="300">
        <f>+I21</f>
        <v>8.27</v>
      </c>
      <c r="L21" s="291"/>
      <c r="M21" s="291"/>
      <c r="N21" s="291"/>
      <c r="O21" s="291"/>
      <c r="P21" s="291"/>
      <c r="Q21" s="291"/>
      <c r="R21" s="291"/>
      <c r="S21" s="291"/>
      <c r="T21" s="291"/>
      <c r="U21" s="291"/>
      <c r="V21" s="291"/>
      <c r="W21" s="291"/>
      <c r="X21" s="291"/>
    </row>
    <row r="22" spans="3:24" ht="15">
      <c r="C22" s="196" t="str">
        <f>RES_techs_coms!C18</f>
        <v>R_DDW-WH</v>
      </c>
      <c r="D22" s="299">
        <f>ROUNDDOWN(SUMIF(RES!$F$7:$F$62,C22,RES!$N$7:$N$62),3)</f>
        <v>4.6859999999999999</v>
      </c>
      <c r="E22" s="300">
        <f t="shared" ref="E22:J44" si="2">+D22</f>
        <v>4.6859999999999999</v>
      </c>
      <c r="F22" s="300">
        <f t="shared" si="2"/>
        <v>4.6859999999999999</v>
      </c>
      <c r="G22" s="300">
        <f t="shared" si="2"/>
        <v>4.6859999999999999</v>
      </c>
      <c r="H22" s="300">
        <f t="shared" si="2"/>
        <v>4.6859999999999999</v>
      </c>
      <c r="I22" s="300">
        <f t="shared" si="2"/>
        <v>4.6859999999999999</v>
      </c>
      <c r="J22" s="300">
        <f t="shared" si="2"/>
        <v>4.6859999999999999</v>
      </c>
      <c r="L22" s="291"/>
      <c r="M22" s="291"/>
      <c r="N22" s="291"/>
      <c r="O22" s="291"/>
      <c r="P22" s="291"/>
      <c r="Q22" s="291"/>
      <c r="R22" s="291"/>
      <c r="S22" s="291"/>
      <c r="T22" s="291"/>
      <c r="U22" s="291"/>
      <c r="V22" s="291"/>
      <c r="W22" s="291"/>
      <c r="X22" s="291"/>
    </row>
    <row r="23" spans="3:24" ht="15">
      <c r="C23" s="196" t="str">
        <f>RES_techs_coms!C19</f>
        <v>R_DDW-CK</v>
      </c>
      <c r="D23" s="299">
        <f>ROUNDDOWN(SUMIF(RES!$F$7:$F$62,C23,RES!$N$7:$N$62),3)</f>
        <v>0.76900000000000002</v>
      </c>
      <c r="E23" s="300">
        <f t="shared" si="2"/>
        <v>0.76900000000000002</v>
      </c>
      <c r="F23" s="300">
        <f t="shared" si="2"/>
        <v>0.76900000000000002</v>
      </c>
      <c r="G23" s="300">
        <f t="shared" si="2"/>
        <v>0.76900000000000002</v>
      </c>
      <c r="H23" s="300">
        <f t="shared" si="2"/>
        <v>0.76900000000000002</v>
      </c>
      <c r="I23" s="300">
        <f t="shared" si="2"/>
        <v>0.76900000000000002</v>
      </c>
      <c r="J23" s="300">
        <f t="shared" si="2"/>
        <v>0.76900000000000002</v>
      </c>
      <c r="L23" s="291"/>
      <c r="M23" s="291"/>
      <c r="N23" s="291"/>
      <c r="O23" s="291"/>
      <c r="P23" s="291"/>
      <c r="Q23" s="291"/>
      <c r="R23" s="291"/>
      <c r="S23" s="291"/>
      <c r="T23" s="291"/>
      <c r="U23" s="291"/>
      <c r="V23" s="291"/>
      <c r="W23" s="291"/>
      <c r="X23" s="291"/>
    </row>
    <row r="24" spans="3:24" ht="15">
      <c r="C24" s="196" t="str">
        <f>RES_techs_coms!C20</f>
        <v>R_DDW-RF</v>
      </c>
      <c r="D24" s="299">
        <f>ROUNDDOWN(SUMIF(RES!$F$7:$F$62,C24,RES!$N$7:$N$62),3)</f>
        <v>2.2679999999999998</v>
      </c>
      <c r="E24" s="300">
        <f t="shared" si="2"/>
        <v>2.2679999999999998</v>
      </c>
      <c r="F24" s="300">
        <f t="shared" si="2"/>
        <v>2.2679999999999998</v>
      </c>
      <c r="G24" s="300">
        <f t="shared" si="2"/>
        <v>2.2679999999999998</v>
      </c>
      <c r="H24" s="300">
        <f t="shared" si="2"/>
        <v>2.2679999999999998</v>
      </c>
      <c r="I24" s="300">
        <f t="shared" si="2"/>
        <v>2.2679999999999998</v>
      </c>
      <c r="J24" s="300">
        <f t="shared" si="2"/>
        <v>2.2679999999999998</v>
      </c>
      <c r="L24" s="291"/>
      <c r="M24" s="291"/>
      <c r="N24" s="291"/>
      <c r="O24" s="291"/>
      <c r="P24" s="291"/>
      <c r="Q24" s="291"/>
      <c r="R24" s="291"/>
      <c r="S24" s="291"/>
      <c r="T24" s="291"/>
      <c r="U24" s="291"/>
      <c r="V24" s="291"/>
      <c r="W24" s="291"/>
      <c r="X24" s="291"/>
    </row>
    <row r="25" spans="3:24" ht="15">
      <c r="C25" s="196" t="str">
        <f>RES_techs_coms!C21</f>
        <v>R_DDW-CD</v>
      </c>
      <c r="D25" s="299">
        <f>ROUNDDOWN(SUMIF(RES!$F$7:$F$62,C25,RES!$N$7:$N$62),3)</f>
        <v>6.5000000000000002E-2</v>
      </c>
      <c r="E25" s="300">
        <f t="shared" si="2"/>
        <v>6.5000000000000002E-2</v>
      </c>
      <c r="F25" s="300">
        <f t="shared" si="2"/>
        <v>6.5000000000000002E-2</v>
      </c>
      <c r="G25" s="300">
        <f t="shared" si="2"/>
        <v>6.5000000000000002E-2</v>
      </c>
      <c r="H25" s="300">
        <f t="shared" si="2"/>
        <v>6.5000000000000002E-2</v>
      </c>
      <c r="I25" s="300">
        <f t="shared" si="2"/>
        <v>6.5000000000000002E-2</v>
      </c>
      <c r="J25" s="300">
        <f t="shared" si="2"/>
        <v>6.5000000000000002E-2</v>
      </c>
      <c r="L25" s="291"/>
      <c r="M25" s="291"/>
      <c r="N25" s="291"/>
      <c r="O25" s="291"/>
      <c r="P25" s="291"/>
      <c r="Q25" s="291"/>
      <c r="R25" s="291"/>
      <c r="S25" s="291"/>
      <c r="T25" s="291"/>
      <c r="U25" s="291"/>
      <c r="V25" s="291"/>
      <c r="W25" s="291"/>
      <c r="X25" s="291"/>
    </row>
    <row r="26" spans="3:24" ht="15">
      <c r="C26" s="196" t="str">
        <f>RES_techs_coms!C22</f>
        <v>R_DDW-SC</v>
      </c>
      <c r="D26" s="299">
        <f>ROUNDDOWN(SUMIF(RES!$F$7:$F$62,C26,RES!$N$7:$N$62),3)</f>
        <v>0.46800000000000003</v>
      </c>
      <c r="E26" s="300">
        <f t="shared" si="2"/>
        <v>0.46800000000000003</v>
      </c>
      <c r="F26" s="300">
        <f t="shared" si="2"/>
        <v>0.46800000000000003</v>
      </c>
      <c r="G26" s="300">
        <f t="shared" si="2"/>
        <v>0.46800000000000003</v>
      </c>
      <c r="H26" s="300">
        <f t="shared" si="2"/>
        <v>0.46800000000000003</v>
      </c>
      <c r="I26" s="300">
        <f t="shared" si="2"/>
        <v>0.46800000000000003</v>
      </c>
      <c r="J26" s="300">
        <f t="shared" si="2"/>
        <v>0.46800000000000003</v>
      </c>
      <c r="L26" s="291"/>
      <c r="M26" s="291"/>
      <c r="N26" s="291"/>
      <c r="O26" s="291"/>
      <c r="P26" s="291"/>
      <c r="Q26" s="291"/>
      <c r="R26" s="291"/>
      <c r="S26" s="291"/>
      <c r="T26" s="291"/>
      <c r="U26" s="291"/>
      <c r="V26" s="291"/>
      <c r="W26" s="291"/>
      <c r="X26" s="291"/>
    </row>
    <row r="27" spans="3:24" ht="15">
      <c r="C27" s="196" t="str">
        <f>RES_techs_coms!C23</f>
        <v>R_DDW-CW</v>
      </c>
      <c r="D27" s="299">
        <f>ROUNDDOWN(SUMIF(RES!$F$7:$F$62,C27,RES!$N$7:$N$62),3)</f>
        <v>0.21299999999999999</v>
      </c>
      <c r="E27" s="300">
        <f t="shared" si="2"/>
        <v>0.21299999999999999</v>
      </c>
      <c r="F27" s="300">
        <f t="shared" si="2"/>
        <v>0.21299999999999999</v>
      </c>
      <c r="G27" s="300">
        <f t="shared" si="2"/>
        <v>0.21299999999999999</v>
      </c>
      <c r="H27" s="300">
        <f t="shared" si="2"/>
        <v>0.21299999999999999</v>
      </c>
      <c r="I27" s="300">
        <f t="shared" si="2"/>
        <v>0.21299999999999999</v>
      </c>
      <c r="J27" s="300">
        <f t="shared" si="2"/>
        <v>0.21299999999999999</v>
      </c>
      <c r="L27" s="291"/>
      <c r="M27" s="291"/>
      <c r="N27" s="291"/>
      <c r="O27" s="291"/>
      <c r="P27" s="291"/>
      <c r="Q27" s="291"/>
      <c r="R27" s="291"/>
      <c r="S27" s="291"/>
      <c r="T27" s="291"/>
      <c r="U27" s="291"/>
      <c r="V27" s="291"/>
      <c r="W27" s="291"/>
      <c r="X27" s="291"/>
    </row>
    <row r="28" spans="3:24" ht="15">
      <c r="C28" s="196" t="str">
        <f>RES_techs_coms!C24</f>
        <v>R_DDW-DW</v>
      </c>
      <c r="D28" s="299">
        <f>ROUNDDOWN(SUMIF(RES!$F$7:$F$62,C28,RES!$N$7:$N$62),3)</f>
        <v>7.0000000000000007E-2</v>
      </c>
      <c r="E28" s="300">
        <f t="shared" si="2"/>
        <v>7.0000000000000007E-2</v>
      </c>
      <c r="F28" s="300">
        <f t="shared" si="2"/>
        <v>7.0000000000000007E-2</v>
      </c>
      <c r="G28" s="300">
        <f t="shared" si="2"/>
        <v>7.0000000000000007E-2</v>
      </c>
      <c r="H28" s="300">
        <f t="shared" si="2"/>
        <v>7.0000000000000007E-2</v>
      </c>
      <c r="I28" s="300">
        <f t="shared" si="2"/>
        <v>7.0000000000000007E-2</v>
      </c>
      <c r="J28" s="300">
        <f t="shared" si="2"/>
        <v>7.0000000000000007E-2</v>
      </c>
      <c r="L28" s="291"/>
      <c r="M28" s="291"/>
      <c r="N28" s="291"/>
      <c r="O28" s="291"/>
      <c r="P28" s="291"/>
      <c r="Q28" s="291"/>
      <c r="R28" s="291"/>
      <c r="S28" s="291"/>
      <c r="T28" s="291"/>
      <c r="U28" s="291"/>
      <c r="V28" s="291"/>
      <c r="W28" s="291"/>
      <c r="X28" s="291"/>
    </row>
    <row r="29" spans="3:24" ht="15">
      <c r="C29" s="196" t="str">
        <f>RES_techs_coms!C25</f>
        <v>R_DDW-LT</v>
      </c>
      <c r="D29" s="299">
        <f>ROUNDDOWN(SUMIF(RES!$F$7:$F$62,C29,RES!$N$7:$N$62),3)</f>
        <v>0.20300000000000001</v>
      </c>
      <c r="E29" s="300">
        <f t="shared" si="2"/>
        <v>0.20300000000000001</v>
      </c>
      <c r="F29" s="300">
        <f t="shared" si="2"/>
        <v>0.20300000000000001</v>
      </c>
      <c r="G29" s="300">
        <f t="shared" si="2"/>
        <v>0.20300000000000001</v>
      </c>
      <c r="H29" s="300">
        <f t="shared" si="2"/>
        <v>0.20300000000000001</v>
      </c>
      <c r="I29" s="300">
        <f t="shared" si="2"/>
        <v>0.20300000000000001</v>
      </c>
      <c r="J29" s="300">
        <f t="shared" si="2"/>
        <v>0.20300000000000001</v>
      </c>
      <c r="L29" s="291"/>
      <c r="M29" s="291"/>
      <c r="N29" s="291"/>
      <c r="O29" s="291"/>
      <c r="P29" s="291"/>
      <c r="Q29" s="291"/>
      <c r="R29" s="291"/>
      <c r="S29" s="291"/>
      <c r="T29" s="291"/>
      <c r="U29" s="291"/>
      <c r="V29" s="291"/>
      <c r="W29" s="291"/>
      <c r="X29" s="291"/>
    </row>
    <row r="30" spans="3:24" ht="15">
      <c r="C30" s="196" t="str">
        <f>RES_techs_coms!C26</f>
        <v>R_DDW-OTH</v>
      </c>
      <c r="D30" s="299">
        <f>ROUNDDOWN(SUMIF(RES!$F$7:$F$62,C30,RES!$N$7:$N$62),3)</f>
        <v>0.82299999999999995</v>
      </c>
      <c r="E30" s="300">
        <f t="shared" si="2"/>
        <v>0.82299999999999995</v>
      </c>
      <c r="F30" s="300">
        <f t="shared" si="2"/>
        <v>0.82299999999999995</v>
      </c>
      <c r="G30" s="300">
        <f t="shared" si="2"/>
        <v>0.82299999999999995</v>
      </c>
      <c r="H30" s="300">
        <f t="shared" si="2"/>
        <v>0.82299999999999995</v>
      </c>
      <c r="I30" s="300">
        <f t="shared" si="2"/>
        <v>0.82299999999999995</v>
      </c>
      <c r="J30" s="300">
        <f t="shared" si="2"/>
        <v>0.82299999999999995</v>
      </c>
    </row>
    <row r="31" spans="3:24" ht="15">
      <c r="C31" s="196" t="str">
        <f>RES_techs_coms!C27</f>
        <v>R_DDW-MPS</v>
      </c>
      <c r="D31" s="299">
        <f>ROUNDDOWN(SUMIF(RES!$F$7:$F$62,C31,RES!$N$7:$N$62),3)</f>
        <v>6.5000000000000002E-2</v>
      </c>
      <c r="E31" s="300">
        <f t="shared" si="2"/>
        <v>6.5000000000000002E-2</v>
      </c>
      <c r="F31" s="300">
        <f t="shared" si="2"/>
        <v>6.5000000000000002E-2</v>
      </c>
      <c r="G31" s="300">
        <f t="shared" si="2"/>
        <v>6.5000000000000002E-2</v>
      </c>
      <c r="H31" s="300">
        <f t="shared" si="2"/>
        <v>6.5000000000000002E-2</v>
      </c>
      <c r="I31" s="300">
        <f t="shared" si="2"/>
        <v>6.5000000000000002E-2</v>
      </c>
      <c r="J31" s="300">
        <f t="shared" si="2"/>
        <v>6.5000000000000002E-2</v>
      </c>
    </row>
    <row r="32" spans="3:24" ht="15">
      <c r="C32" s="196" t="str">
        <f>RES_techs_coms!C28</f>
        <v>R_DDW-MPM</v>
      </c>
      <c r="D32" s="299">
        <f>ROUNDDOWN(SUMIF(RES!$F$7:$F$62,C32,RES!$N$7:$N$62),3)</f>
        <v>0</v>
      </c>
      <c r="E32" s="300">
        <f t="shared" si="2"/>
        <v>0</v>
      </c>
      <c r="F32" s="300">
        <f t="shared" si="2"/>
        <v>0</v>
      </c>
      <c r="G32" s="300">
        <f t="shared" si="2"/>
        <v>0</v>
      </c>
      <c r="H32" s="300">
        <f t="shared" si="2"/>
        <v>0</v>
      </c>
      <c r="I32" s="300">
        <f t="shared" si="2"/>
        <v>0</v>
      </c>
      <c r="J32" s="300">
        <f t="shared" si="2"/>
        <v>0</v>
      </c>
    </row>
    <row r="33" spans="3:10" ht="15">
      <c r="C33" s="196" t="str">
        <f>RES_techs_coms!C29</f>
        <v>R_JDW-SH</v>
      </c>
      <c r="D33" s="299">
        <f>ROUNDDOWN(SUMIF(RES!$F$7:$F$62,C33,RES!$N$7:$N$62),3)</f>
        <v>0.85699999999999998</v>
      </c>
      <c r="E33" s="300">
        <f t="shared" si="2"/>
        <v>0.85699999999999998</v>
      </c>
      <c r="F33" s="300">
        <f t="shared" si="2"/>
        <v>0.85699999999999998</v>
      </c>
      <c r="G33" s="300">
        <f t="shared" si="2"/>
        <v>0.85699999999999998</v>
      </c>
      <c r="H33" s="300">
        <f t="shared" si="2"/>
        <v>0.85699999999999998</v>
      </c>
      <c r="I33" s="300">
        <f t="shared" si="2"/>
        <v>0.85699999999999998</v>
      </c>
      <c r="J33" s="300">
        <f t="shared" si="2"/>
        <v>0.85699999999999998</v>
      </c>
    </row>
    <row r="34" spans="3:10" ht="15">
      <c r="C34" s="196" t="str">
        <f>RES_techs_coms!C30</f>
        <v>R_JDW-WH</v>
      </c>
      <c r="D34" s="299">
        <f>ROUNDDOWN(SUMIF(RES!$F$7:$F$62,C34,RES!$N$7:$N$62),3)</f>
        <v>0.57799999999999996</v>
      </c>
      <c r="E34" s="300">
        <f t="shared" si="2"/>
        <v>0.57799999999999996</v>
      </c>
      <c r="F34" s="300">
        <f t="shared" si="2"/>
        <v>0.57799999999999996</v>
      </c>
      <c r="G34" s="300">
        <f t="shared" si="2"/>
        <v>0.57799999999999996</v>
      </c>
      <c r="H34" s="300">
        <f t="shared" si="2"/>
        <v>0.57799999999999996</v>
      </c>
      <c r="I34" s="300">
        <f t="shared" si="2"/>
        <v>0.57799999999999996</v>
      </c>
      <c r="J34" s="300">
        <f t="shared" si="2"/>
        <v>0.57799999999999996</v>
      </c>
    </row>
    <row r="35" spans="3:10" ht="15">
      <c r="C35" s="196" t="str">
        <f>RES_techs_coms!C31</f>
        <v>R_JDW-CK</v>
      </c>
      <c r="D35" s="299">
        <f>ROUNDDOWN(SUMIF(RES!$F$7:$F$62,C35,RES!$N$7:$N$62),3)</f>
        <v>9.5000000000000001E-2</v>
      </c>
      <c r="E35" s="300">
        <f t="shared" si="2"/>
        <v>9.5000000000000001E-2</v>
      </c>
      <c r="F35" s="300">
        <f t="shared" si="2"/>
        <v>9.5000000000000001E-2</v>
      </c>
      <c r="G35" s="300">
        <f t="shared" si="2"/>
        <v>9.5000000000000001E-2</v>
      </c>
      <c r="H35" s="300">
        <f t="shared" si="2"/>
        <v>9.5000000000000001E-2</v>
      </c>
      <c r="I35" s="300">
        <f t="shared" si="2"/>
        <v>9.5000000000000001E-2</v>
      </c>
      <c r="J35" s="300">
        <f t="shared" si="2"/>
        <v>9.5000000000000001E-2</v>
      </c>
    </row>
    <row r="36" spans="3:10" ht="15">
      <c r="C36" s="196" t="str">
        <f>RES_techs_coms!C32</f>
        <v>R_JDW-RF</v>
      </c>
      <c r="D36" s="299">
        <f>ROUNDDOWN(SUMIF(RES!$F$7:$F$62,C36,RES!$N$7:$N$62),3)</f>
        <v>0.28000000000000003</v>
      </c>
      <c r="E36" s="300">
        <f t="shared" si="2"/>
        <v>0.28000000000000003</v>
      </c>
      <c r="F36" s="300">
        <f t="shared" si="2"/>
        <v>0.28000000000000003</v>
      </c>
      <c r="G36" s="300">
        <f t="shared" si="2"/>
        <v>0.28000000000000003</v>
      </c>
      <c r="H36" s="300">
        <f t="shared" si="2"/>
        <v>0.28000000000000003</v>
      </c>
      <c r="I36" s="300">
        <f t="shared" si="2"/>
        <v>0.28000000000000003</v>
      </c>
      <c r="J36" s="300">
        <f t="shared" si="2"/>
        <v>0.28000000000000003</v>
      </c>
    </row>
    <row r="37" spans="3:10" ht="15">
      <c r="C37" s="196" t="str">
        <f>RES_techs_coms!C33</f>
        <v>R_JDW-CD</v>
      </c>
      <c r="D37" s="299">
        <f>ROUNDDOWN(SUMIF(RES!$F$7:$F$62,C37,RES!$N$7:$N$62),3)</f>
        <v>8.0000000000000002E-3</v>
      </c>
      <c r="E37" s="300">
        <f t="shared" si="2"/>
        <v>8.0000000000000002E-3</v>
      </c>
      <c r="F37" s="300">
        <f t="shared" si="2"/>
        <v>8.0000000000000002E-3</v>
      </c>
      <c r="G37" s="300">
        <f t="shared" si="2"/>
        <v>8.0000000000000002E-3</v>
      </c>
      <c r="H37" s="300">
        <f t="shared" si="2"/>
        <v>8.0000000000000002E-3</v>
      </c>
      <c r="I37" s="300">
        <f t="shared" si="2"/>
        <v>8.0000000000000002E-3</v>
      </c>
      <c r="J37" s="300">
        <f t="shared" si="2"/>
        <v>8.0000000000000002E-3</v>
      </c>
    </row>
    <row r="38" spans="3:10" ht="15">
      <c r="C38" s="196" t="str">
        <f>RES_techs_coms!C34</f>
        <v>R_JDW-SC</v>
      </c>
      <c r="D38" s="299">
        <f>ROUNDDOWN(SUMIF(RES!$F$7:$F$62,C38,RES!$N$7:$N$62),3)</f>
        <v>5.7000000000000002E-2</v>
      </c>
      <c r="E38" s="300">
        <f t="shared" si="2"/>
        <v>5.7000000000000002E-2</v>
      </c>
      <c r="F38" s="300">
        <f t="shared" si="2"/>
        <v>5.7000000000000002E-2</v>
      </c>
      <c r="G38" s="300">
        <f t="shared" si="2"/>
        <v>5.7000000000000002E-2</v>
      </c>
      <c r="H38" s="300">
        <f t="shared" si="2"/>
        <v>5.7000000000000002E-2</v>
      </c>
      <c r="I38" s="300">
        <f t="shared" si="2"/>
        <v>5.7000000000000002E-2</v>
      </c>
      <c r="J38" s="300">
        <f t="shared" si="2"/>
        <v>5.7000000000000002E-2</v>
      </c>
    </row>
    <row r="39" spans="3:10" ht="15">
      <c r="C39" s="196" t="str">
        <f>RES_techs_coms!C35</f>
        <v>R_JDW-CW</v>
      </c>
      <c r="D39" s="299">
        <f>ROUNDDOWN(SUMIF(RES!$F$7:$F$62,C39,RES!$N$7:$N$62),3)</f>
        <v>2.5999999999999999E-2</v>
      </c>
      <c r="E39" s="300">
        <f t="shared" si="2"/>
        <v>2.5999999999999999E-2</v>
      </c>
      <c r="F39" s="300">
        <f t="shared" si="2"/>
        <v>2.5999999999999999E-2</v>
      </c>
      <c r="G39" s="300">
        <f t="shared" si="2"/>
        <v>2.5999999999999999E-2</v>
      </c>
      <c r="H39" s="300">
        <f t="shared" si="2"/>
        <v>2.5999999999999999E-2</v>
      </c>
      <c r="I39" s="300">
        <f t="shared" si="2"/>
        <v>2.5999999999999999E-2</v>
      </c>
      <c r="J39" s="300">
        <f t="shared" si="2"/>
        <v>2.5999999999999999E-2</v>
      </c>
    </row>
    <row r="40" spans="3:10" ht="15">
      <c r="C40" s="196" t="str">
        <f>RES_techs_coms!C36</f>
        <v>R_JDW-DW</v>
      </c>
      <c r="D40" s="299">
        <f>ROUNDDOWN(SUMIF(RES!$F$7:$F$62,C40,RES!$N$7:$N$62),3)</f>
        <v>8.0000000000000002E-3</v>
      </c>
      <c r="E40" s="300">
        <f t="shared" si="2"/>
        <v>8.0000000000000002E-3</v>
      </c>
      <c r="F40" s="300">
        <f t="shared" si="2"/>
        <v>8.0000000000000002E-3</v>
      </c>
      <c r="G40" s="300">
        <f t="shared" si="2"/>
        <v>8.0000000000000002E-3</v>
      </c>
      <c r="H40" s="300">
        <f t="shared" si="2"/>
        <v>8.0000000000000002E-3</v>
      </c>
      <c r="I40" s="300">
        <f t="shared" si="2"/>
        <v>8.0000000000000002E-3</v>
      </c>
      <c r="J40" s="300">
        <f t="shared" si="2"/>
        <v>8.0000000000000002E-3</v>
      </c>
    </row>
    <row r="41" spans="3:10" ht="15">
      <c r="C41" s="196" t="str">
        <f>RES_techs_coms!C37</f>
        <v>R_JDW-LT</v>
      </c>
      <c r="D41" s="299">
        <f>ROUNDDOWN(SUMIF(RES!$F$7:$F$62,C41,RES!$N$7:$N$62),3)</f>
        <v>2.5000000000000001E-2</v>
      </c>
      <c r="E41" s="300">
        <f t="shared" si="2"/>
        <v>2.5000000000000001E-2</v>
      </c>
      <c r="F41" s="300">
        <f t="shared" si="2"/>
        <v>2.5000000000000001E-2</v>
      </c>
      <c r="G41" s="300">
        <f t="shared" si="2"/>
        <v>2.5000000000000001E-2</v>
      </c>
      <c r="H41" s="300">
        <f t="shared" si="2"/>
        <v>2.5000000000000001E-2</v>
      </c>
      <c r="I41" s="300">
        <f t="shared" si="2"/>
        <v>2.5000000000000001E-2</v>
      </c>
      <c r="J41" s="300">
        <f t="shared" si="2"/>
        <v>2.5000000000000001E-2</v>
      </c>
    </row>
    <row r="42" spans="3:10" ht="15">
      <c r="C42" s="196" t="str">
        <f>RES_techs_coms!C38</f>
        <v>R_JDW-OTH</v>
      </c>
      <c r="D42" s="299">
        <f>ROUNDDOWN(SUMIF(RES!$F$7:$F$62,C42,RES!$N$7:$N$62),3)</f>
        <v>0.10100000000000001</v>
      </c>
      <c r="E42" s="300">
        <f t="shared" si="2"/>
        <v>0.10100000000000001</v>
      </c>
      <c r="F42" s="300">
        <f t="shared" si="2"/>
        <v>0.10100000000000001</v>
      </c>
      <c r="G42" s="300">
        <f t="shared" si="2"/>
        <v>0.10100000000000001</v>
      </c>
      <c r="H42" s="300">
        <f t="shared" si="2"/>
        <v>0.10100000000000001</v>
      </c>
      <c r="I42" s="300">
        <f t="shared" si="2"/>
        <v>0.10100000000000001</v>
      </c>
      <c r="J42" s="300">
        <f t="shared" si="2"/>
        <v>0.10100000000000001</v>
      </c>
    </row>
    <row r="43" spans="3:10" ht="15">
      <c r="C43" s="196" t="str">
        <f>RES_techs_coms!C39</f>
        <v>R_JDW-MPS</v>
      </c>
      <c r="D43" s="299">
        <f>ROUNDDOWN(SUMIF(RES!$F$7:$F$62,C43,RES!$N$7:$N$62),3)</f>
        <v>8.0000000000000002E-3</v>
      </c>
      <c r="E43" s="300">
        <f t="shared" si="2"/>
        <v>8.0000000000000002E-3</v>
      </c>
      <c r="F43" s="300">
        <f t="shared" si="2"/>
        <v>8.0000000000000002E-3</v>
      </c>
      <c r="G43" s="300">
        <f t="shared" si="2"/>
        <v>8.0000000000000002E-3</v>
      </c>
      <c r="H43" s="300">
        <f t="shared" si="2"/>
        <v>8.0000000000000002E-3</v>
      </c>
      <c r="I43" s="300">
        <f t="shared" si="2"/>
        <v>8.0000000000000002E-3</v>
      </c>
      <c r="J43" s="300">
        <f t="shared" si="2"/>
        <v>8.0000000000000002E-3</v>
      </c>
    </row>
    <row r="44" spans="3:10" ht="15">
      <c r="C44" s="196" t="str">
        <f>RES_techs_coms!C40</f>
        <v>R_JDW-MPM</v>
      </c>
      <c r="D44" s="299">
        <f>ROUNDDOWN(SUMIF(RES!$F$7:$F$62,C44,RES!$N$7:$N$62),3)</f>
        <v>0</v>
      </c>
      <c r="E44" s="300">
        <f t="shared" si="2"/>
        <v>0</v>
      </c>
      <c r="F44" s="300">
        <f t="shared" si="2"/>
        <v>0</v>
      </c>
      <c r="G44" s="300">
        <f t="shared" si="2"/>
        <v>0</v>
      </c>
      <c r="H44" s="300">
        <f t="shared" si="2"/>
        <v>0</v>
      </c>
      <c r="I44" s="300">
        <f t="shared" si="2"/>
        <v>0</v>
      </c>
      <c r="J44" s="300">
        <f t="shared" si="2"/>
        <v>0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R64"/>
  <sheetViews>
    <sheetView tabSelected="1" topLeftCell="B4" workbookViewId="0">
      <pane ySplit="3" topLeftCell="A22" activePane="bottomLeft" state="frozen"/>
      <selection activeCell="A4" sqref="A4"/>
      <selection pane="bottomLeft" activeCell="I7" sqref="I7:I54"/>
    </sheetView>
  </sheetViews>
  <sheetFormatPr defaultRowHeight="15"/>
  <cols>
    <col min="1" max="2" width="9.140625" style="301"/>
    <col min="3" max="3" width="27" style="301" bestFit="1" customWidth="1"/>
    <col min="4" max="5" width="9.140625" style="301"/>
    <col min="6" max="6" width="12.85546875" style="301" bestFit="1" customWidth="1"/>
    <col min="7" max="13" width="9.140625" style="301"/>
    <col min="14" max="14" width="9.5703125" style="301" bestFit="1" customWidth="1"/>
    <col min="15" max="15" width="12" style="301" bestFit="1" customWidth="1"/>
    <col min="16" max="16384" width="9.140625" style="301"/>
  </cols>
  <sheetData>
    <row r="4" spans="3:18">
      <c r="F4" s="186" t="s">
        <v>13</v>
      </c>
      <c r="G4" s="187"/>
      <c r="H4" s="188"/>
      <c r="I4" s="188"/>
      <c r="J4" s="188"/>
      <c r="K4" s="188"/>
      <c r="L4" s="189"/>
      <c r="M4" s="189"/>
      <c r="N4" s="190"/>
    </row>
    <row r="5" spans="3:18" ht="22.5">
      <c r="C5" s="191" t="s">
        <v>1</v>
      </c>
      <c r="D5" s="192" t="s">
        <v>312</v>
      </c>
      <c r="E5" s="191" t="s">
        <v>5</v>
      </c>
      <c r="F5" s="191" t="s">
        <v>6</v>
      </c>
      <c r="G5" s="193" t="s">
        <v>56</v>
      </c>
      <c r="H5" s="193" t="s">
        <v>363</v>
      </c>
      <c r="I5" s="193" t="s">
        <v>904</v>
      </c>
      <c r="J5" s="193" t="s">
        <v>313</v>
      </c>
      <c r="K5" s="194" t="s">
        <v>357</v>
      </c>
      <c r="L5" s="193" t="s">
        <v>901</v>
      </c>
      <c r="M5" s="193" t="s">
        <v>898</v>
      </c>
      <c r="N5" s="193" t="s">
        <v>367</v>
      </c>
      <c r="O5" s="193" t="s">
        <v>339</v>
      </c>
      <c r="P5" s="193" t="s">
        <v>349</v>
      </c>
      <c r="Q5" s="400" t="s">
        <v>902</v>
      </c>
      <c r="R5" s="401" t="s">
        <v>903</v>
      </c>
    </row>
    <row r="6" spans="3:18" ht="45.75" thickBot="1">
      <c r="C6" s="195" t="s">
        <v>322</v>
      </c>
      <c r="D6" s="195" t="s">
        <v>22</v>
      </c>
      <c r="E6" s="195" t="s">
        <v>32</v>
      </c>
      <c r="F6" s="195" t="s">
        <v>33</v>
      </c>
      <c r="G6" s="195" t="s">
        <v>58</v>
      </c>
      <c r="H6" s="195" t="s">
        <v>314</v>
      </c>
      <c r="I6" s="195" t="s">
        <v>314</v>
      </c>
      <c r="J6" s="195" t="s">
        <v>315</v>
      </c>
      <c r="K6" s="195" t="s">
        <v>316</v>
      </c>
      <c r="L6" s="195" t="s">
        <v>317</v>
      </c>
      <c r="M6" s="195"/>
      <c r="N6" s="195" t="s">
        <v>318</v>
      </c>
      <c r="O6" s="195" t="s">
        <v>899</v>
      </c>
      <c r="P6" s="195" t="s">
        <v>900</v>
      </c>
    </row>
    <row r="7" spans="3:18">
      <c r="C7" s="302" t="str">
        <f>+[6]SI!J2</f>
        <v>R_DDW-SH_Burner-WOD00</v>
      </c>
      <c r="D7" s="302" t="str">
        <f>+[6]SI!A2&amp;" - "&amp;[6]SI!C2&amp;" - "&amp;[6]SI!D2</f>
        <v>Detached dwellings - Heat/Cooling Devices - Burner (Direct Heat)</v>
      </c>
      <c r="E7" s="302" t="str">
        <f>+[6]SI!K2</f>
        <v>RESWOD</v>
      </c>
      <c r="F7" s="302" t="str">
        <f>+[6]SI!L2</f>
        <v>R_DDW-SH</v>
      </c>
      <c r="G7" s="303">
        <f>+[6]SI!O2</f>
        <v>0.6</v>
      </c>
      <c r="H7" s="402">
        <f>+[6]SI!Q2</f>
        <v>8.2100000000000006E-2</v>
      </c>
      <c r="I7" s="402">
        <f>+IF(L7&gt;0.01,H7*0.75,0)</f>
        <v>6.1575000000000005E-2</v>
      </c>
      <c r="J7" s="302">
        <f>+[6]SI!P2</f>
        <v>20</v>
      </c>
      <c r="K7" s="302">
        <v>31.536000000000001</v>
      </c>
      <c r="L7" s="303">
        <f>+N7/K7/H7</f>
        <v>0.50444237651495716</v>
      </c>
      <c r="M7" s="302"/>
      <c r="N7" s="305">
        <f>(+[6]SI!N2*[6]SI!O2)/1000</f>
        <v>1.306054581912184</v>
      </c>
      <c r="O7" s="304">
        <f>+[6]SI!U2</f>
        <v>211.42857142857142</v>
      </c>
      <c r="P7" s="304"/>
    </row>
    <row r="8" spans="3:18">
      <c r="C8" s="306" t="str">
        <f>+[6]SI!J3</f>
        <v>R_DDW-SH_Burner-LPG00</v>
      </c>
      <c r="D8" s="306" t="str">
        <f>+[6]SI!A3&amp;" - "&amp;[6]SI!C3&amp;" - "&amp;[6]SI!D3</f>
        <v>Detached dwellings - Heat/Cooling Devices - Burner (Direct Heat)</v>
      </c>
      <c r="E8" s="306" t="str">
        <f>+[6]SI!K3</f>
        <v>RESLPG</v>
      </c>
      <c r="F8" s="306" t="str">
        <f>+[6]SI!L3</f>
        <v>R_DDW-SH</v>
      </c>
      <c r="G8" s="307">
        <f>+[6]SI!O3</f>
        <v>0.8</v>
      </c>
      <c r="H8" s="403">
        <f>+[6]SI!Q3</f>
        <v>8.2100000000000006E-2</v>
      </c>
      <c r="I8" s="403">
        <f t="shared" ref="I8:I54" si="0">+IF(L8&gt;0.01,H8*0.75,0)</f>
        <v>6.1575000000000005E-2</v>
      </c>
      <c r="J8" s="306">
        <f>+[6]SI!P3</f>
        <v>20</v>
      </c>
      <c r="K8" s="306">
        <v>31.536000000000001</v>
      </c>
      <c r="L8" s="307">
        <f t="shared" ref="L8:L54" si="1">+N8/K8/H8</f>
        <v>0.10580363512988658</v>
      </c>
      <c r="M8" s="306"/>
      <c r="N8" s="309">
        <f>(+[6]SI!N3*[6]SI!O3)/1000</f>
        <v>0.27393678421514611</v>
      </c>
      <c r="O8" s="308">
        <f>+[6]SI!U3</f>
        <v>1260</v>
      </c>
      <c r="P8" s="308">
        <f>+[6]SI!V3</f>
        <v>150</v>
      </c>
    </row>
    <row r="9" spans="3:18">
      <c r="C9" s="306" t="str">
        <f>+[6]SI!J4</f>
        <v>R_DDW-SH_Burner-DSL00</v>
      </c>
      <c r="D9" s="306" t="str">
        <f>+[6]SI!A4&amp;" - "&amp;[6]SI!C4&amp;" - "&amp;[6]SI!D4</f>
        <v>Detached dwellings - Heat/Cooling Devices - Burner (Direct Heat)</v>
      </c>
      <c r="E9" s="306" t="str">
        <f>+[6]SI!K4</f>
        <v>RESDSL</v>
      </c>
      <c r="F9" s="306" t="str">
        <f>+[6]SI!L4</f>
        <v>R_DDW-SH</v>
      </c>
      <c r="G9" s="307">
        <f>+[6]SI!O4</f>
        <v>0.8</v>
      </c>
      <c r="H9" s="403">
        <f>+[6]SI!Q4</f>
        <v>4.4999999999999997E-3</v>
      </c>
      <c r="I9" s="403">
        <f t="shared" si="0"/>
        <v>3.3749999999999995E-3</v>
      </c>
      <c r="J9" s="306">
        <f>+[6]SI!P4</f>
        <v>12</v>
      </c>
      <c r="K9" s="306">
        <v>31.536000000000001</v>
      </c>
      <c r="L9" s="307">
        <f t="shared" si="1"/>
        <v>0.17719976909344548</v>
      </c>
      <c r="M9" s="306"/>
      <c r="N9" s="309">
        <f>(+[6]SI!N4*[6]SI!O4)/1000</f>
        <v>2.5146773631589032E-2</v>
      </c>
      <c r="O9" s="308"/>
      <c r="P9" s="308"/>
      <c r="Q9" s="301">
        <v>0</v>
      </c>
      <c r="R9" s="301">
        <v>5</v>
      </c>
    </row>
    <row r="10" spans="3:18">
      <c r="C10" s="306" t="str">
        <f>+[6]SI!J5</f>
        <v>R_DDW-SH_Burner-COA00</v>
      </c>
      <c r="D10" s="306" t="str">
        <f>+[6]SI!A5&amp;" - "&amp;[6]SI!C5&amp;" - "&amp;[6]SI!D5</f>
        <v>Detached dwellings - Heat/Cooling Devices - Burner (Direct Heat)</v>
      </c>
      <c r="E10" s="306" t="str">
        <f>+[6]SI!K5</f>
        <v>RESCOA</v>
      </c>
      <c r="F10" s="306" t="str">
        <f>+[6]SI!L5</f>
        <v>R_DDW-SH</v>
      </c>
      <c r="G10" s="307">
        <f>+[6]SI!O5</f>
        <v>0.6</v>
      </c>
      <c r="H10" s="403">
        <f>+[6]SI!Q5</f>
        <v>4.4999999999999997E-3</v>
      </c>
      <c r="I10" s="403">
        <f t="shared" si="0"/>
        <v>3.3749999999999995E-3</v>
      </c>
      <c r="J10" s="306">
        <f>+[6]SI!P5</f>
        <v>20</v>
      </c>
      <c r="K10" s="306">
        <v>31.536000000000001</v>
      </c>
      <c r="L10" s="307">
        <f t="shared" si="1"/>
        <v>0.1122726832971909</v>
      </c>
      <c r="M10" s="306"/>
      <c r="N10" s="309">
        <f>(+[6]SI!N5*[6]SI!O5)/1000</f>
        <v>1.5932841032070953E-2</v>
      </c>
      <c r="O10" s="308"/>
      <c r="P10" s="308"/>
      <c r="Q10" s="301">
        <v>0</v>
      </c>
      <c r="R10" s="301">
        <v>5</v>
      </c>
    </row>
    <row r="11" spans="3:18">
      <c r="C11" s="306" t="str">
        <f>+[6]SI!J6</f>
        <v>R_DDW-SH_OF-WOD00</v>
      </c>
      <c r="D11" s="306" t="str">
        <f>+[6]SI!A6&amp;" - "&amp;[6]SI!C6&amp;" - "&amp;[6]SI!D6</f>
        <v>Detached dwellings - Heat/Cooling Devices - Open Fire</v>
      </c>
      <c r="E11" s="306" t="str">
        <f>+[6]SI!K6</f>
        <v>RESWOD</v>
      </c>
      <c r="F11" s="306" t="str">
        <f>+[6]SI!L6</f>
        <v>R_DDW-SH</v>
      </c>
      <c r="G11" s="307">
        <f>+[6]SI!O6</f>
        <v>0.06</v>
      </c>
      <c r="H11" s="403">
        <f>+[6]SI!Q6</f>
        <v>8.2100000000000006E-2</v>
      </c>
      <c r="I11" s="403">
        <f t="shared" si="0"/>
        <v>0</v>
      </c>
      <c r="J11" s="306">
        <f>+[6]SI!P6</f>
        <v>50</v>
      </c>
      <c r="K11" s="306">
        <v>31.536000000000001</v>
      </c>
      <c r="L11" s="307">
        <f t="shared" si="1"/>
        <v>1.5499142513385384E-3</v>
      </c>
      <c r="M11" s="306"/>
      <c r="N11" s="309">
        <f>(+[6]SI!N6*[6]SI!O6)/1000</f>
        <v>4.0128916676604176E-3</v>
      </c>
      <c r="O11" s="308"/>
      <c r="P11" s="308"/>
      <c r="Q11" s="301">
        <v>0</v>
      </c>
      <c r="R11" s="301">
        <v>5</v>
      </c>
    </row>
    <row r="12" spans="3:18">
      <c r="C12" s="306" t="str">
        <f>+[6]SI!J7</f>
        <v>R_DDW-SH_OF-COA00</v>
      </c>
      <c r="D12" s="306" t="str">
        <f>+[6]SI!A7&amp;" - "&amp;[6]SI!C7&amp;" - "&amp;[6]SI!D7</f>
        <v>Detached dwellings - Heat/Cooling Devices - Open Fire</v>
      </c>
      <c r="E12" s="306" t="str">
        <f>+[6]SI!K7</f>
        <v>RESCOA</v>
      </c>
      <c r="F12" s="306" t="str">
        <f>+[6]SI!L7</f>
        <v>R_DDW-SH</v>
      </c>
      <c r="G12" s="307">
        <f>+[6]SI!O7</f>
        <v>0.06</v>
      </c>
      <c r="H12" s="403">
        <f>+[6]SI!Q7</f>
        <v>8.2100000000000006E-2</v>
      </c>
      <c r="I12" s="403">
        <f t="shared" si="0"/>
        <v>0</v>
      </c>
      <c r="J12" s="306">
        <f>+[6]SI!P7</f>
        <v>50</v>
      </c>
      <c r="K12" s="306">
        <v>31.536000000000001</v>
      </c>
      <c r="L12" s="307">
        <f t="shared" si="1"/>
        <v>1.1868172447404418E-3</v>
      </c>
      <c r="M12" s="306"/>
      <c r="N12" s="309">
        <f>(+[6]SI!N7*[6]SI!O7)/1000</f>
        <v>3.0727951745340488E-3</v>
      </c>
      <c r="O12" s="308"/>
      <c r="P12" s="308"/>
      <c r="Q12" s="301">
        <v>0</v>
      </c>
      <c r="R12" s="301">
        <v>5</v>
      </c>
    </row>
    <row r="13" spans="3:18">
      <c r="C13" s="306" t="str">
        <f>+[6]SI!J8</f>
        <v>R_DDW-SH_OFWB-COA00</v>
      </c>
      <c r="D13" s="306" t="str">
        <f>+[6]SI!A8&amp;" - "&amp;[6]SI!C8&amp;" - "&amp;[6]SI!D8</f>
        <v>Detached dwellings - Heat/Cooling Devices - Open Fire, with Wetback</v>
      </c>
      <c r="E13" s="306" t="str">
        <f>+[6]SI!K8</f>
        <v>RESCOA</v>
      </c>
      <c r="F13" s="306" t="str">
        <f>+[6]SI!L8</f>
        <v>R_DDW-SH</v>
      </c>
      <c r="G13" s="307">
        <f>+[6]SI!O8</f>
        <v>0.06</v>
      </c>
      <c r="H13" s="403">
        <f>+[6]SI!Q8</f>
        <v>8.2100000000000006E-2</v>
      </c>
      <c r="I13" s="403">
        <f t="shared" si="0"/>
        <v>0</v>
      </c>
      <c r="J13" s="306">
        <f>+[6]SI!P8</f>
        <v>50</v>
      </c>
      <c r="K13" s="306">
        <v>31.536000000000001</v>
      </c>
      <c r="L13" s="307">
        <f t="shared" si="1"/>
        <v>1.4057202343959309E-4</v>
      </c>
      <c r="M13" s="306"/>
      <c r="N13" s="309">
        <f>(+[6]SI!N8*[6]SI!O8)/1000</f>
        <v>3.6395581309078178E-4</v>
      </c>
      <c r="O13" s="308"/>
      <c r="P13" s="308"/>
      <c r="Q13" s="301">
        <v>0</v>
      </c>
      <c r="R13" s="301">
        <v>5</v>
      </c>
    </row>
    <row r="14" spans="3:18">
      <c r="C14" s="306" t="str">
        <f>+[6]SI!J9</f>
        <v>R_DDW-SH_HP-ELC00</v>
      </c>
      <c r="D14" s="306" t="str">
        <f>+[6]SI!A9&amp;" - "&amp;[6]SI!C9&amp;" - "&amp;[6]SI!D9</f>
        <v>Detached dwellings - Heat/Cooling Devices - Heat Pump (for Heating)</v>
      </c>
      <c r="E14" s="306" t="str">
        <f>+[6]SI!K9</f>
        <v>RESELC</v>
      </c>
      <c r="F14" s="306" t="str">
        <f>+[6]SI!L9</f>
        <v>R_DDW-SH</v>
      </c>
      <c r="G14" s="307">
        <f>+[6]SI!O9</f>
        <v>3.75</v>
      </c>
      <c r="H14" s="403">
        <f>+[6]SI!Q9</f>
        <v>8.2100000000000006E-2</v>
      </c>
      <c r="I14" s="403">
        <f t="shared" si="0"/>
        <v>6.1575000000000005E-2</v>
      </c>
      <c r="J14" s="306">
        <f>+[6]SI!P9</f>
        <v>12</v>
      </c>
      <c r="K14" s="306">
        <v>31.536000000000001</v>
      </c>
      <c r="L14" s="307">
        <f t="shared" si="1"/>
        <v>2.099565920497898</v>
      </c>
      <c r="M14" s="306"/>
      <c r="N14" s="309">
        <f>(+[6]SI!N9*[6]SI!O9)/1000</f>
        <v>5.4359978823302626</v>
      </c>
      <c r="O14" s="308">
        <f>+[6]SI!U9</f>
        <v>557.90697674418607</v>
      </c>
      <c r="P14" s="308"/>
    </row>
    <row r="15" spans="3:18">
      <c r="C15" s="310" t="str">
        <f>+[6]SI!J10</f>
        <v>R_DDW-SH_RH-ELC00</v>
      </c>
      <c r="D15" s="310" t="str">
        <f>+[6]SI!A10&amp;" - "&amp;[6]SI!C10&amp;" - "&amp;[6]SI!D10</f>
        <v>Detached dwellings - Heat/Cooling Devices - Resistance Heater</v>
      </c>
      <c r="E15" s="310" t="str">
        <f>+[6]SI!K10</f>
        <v>RESELC</v>
      </c>
      <c r="F15" s="310" t="str">
        <f>+[6]SI!L10</f>
        <v>R_DDW-SH</v>
      </c>
      <c r="G15" s="311">
        <f>+[6]SI!O10</f>
        <v>1</v>
      </c>
      <c r="H15" s="404">
        <f>+[6]SI!Q10</f>
        <v>8.2100000000000006E-2</v>
      </c>
      <c r="I15" s="404">
        <f t="shared" si="0"/>
        <v>6.1575000000000005E-2</v>
      </c>
      <c r="J15" s="310">
        <f>+[6]SI!P10</f>
        <v>5</v>
      </c>
      <c r="K15" s="310">
        <v>31.536000000000001</v>
      </c>
      <c r="L15" s="311">
        <f t="shared" si="1"/>
        <v>0.46561786092892288</v>
      </c>
      <c r="M15" s="310"/>
      <c r="N15" s="313">
        <f>(+[6]SI!N10*[6]SI!O10)/1000</f>
        <v>1.2055338111910956</v>
      </c>
      <c r="O15" s="312">
        <f>+[6]SI!U10</f>
        <v>24</v>
      </c>
      <c r="P15" s="312"/>
    </row>
    <row r="16" spans="3:18">
      <c r="C16" s="314" t="str">
        <f>+[6]SI!J11</f>
        <v>R_DDW-WH_OFWB-COA00</v>
      </c>
      <c r="D16" s="314" t="str">
        <f>+[6]SI!A11&amp;" - "&amp;[6]SI!C11&amp;" - "&amp;[6]SI!D11</f>
        <v>Detached dwellings - Heat/Cooling Devices - Open Fire, with Wetback</v>
      </c>
      <c r="E16" s="314" t="str">
        <f>+[6]SI!K11</f>
        <v>RESCOA</v>
      </c>
      <c r="F16" s="314" t="str">
        <f>+[6]SI!L11</f>
        <v>R_DDW-WH</v>
      </c>
      <c r="G16" s="315">
        <f>+[6]SI!O11</f>
        <v>0.16</v>
      </c>
      <c r="H16" s="405">
        <f>+[6]SI!Q11</f>
        <v>0.1666</v>
      </c>
      <c r="I16" s="405">
        <f t="shared" si="0"/>
        <v>0</v>
      </c>
      <c r="J16" s="314">
        <f>+[6]SI!P11</f>
        <v>50</v>
      </c>
      <c r="K16" s="314">
        <v>31.536000000000001</v>
      </c>
      <c r="L16" s="315">
        <f t="shared" si="1"/>
        <v>1.7103392643464768E-4</v>
      </c>
      <c r="M16" s="314"/>
      <c r="N16" s="317">
        <f>(+[6]SI!N11*[6]SI!O11)/1000</f>
        <v>8.9859473561357196E-4</v>
      </c>
      <c r="O16" s="316"/>
      <c r="P16" s="316"/>
      <c r="Q16" s="301">
        <v>0</v>
      </c>
      <c r="R16" s="301">
        <v>5</v>
      </c>
    </row>
    <row r="17" spans="3:18">
      <c r="C17" s="318" t="str">
        <f>+[6]SI!J12</f>
        <v>R_DDW-WH_HWC-SOL00</v>
      </c>
      <c r="D17" s="318" t="str">
        <f>+[6]SI!A12&amp;" - "&amp;[6]SI!C12&amp;" - "&amp;[6]SI!D12</f>
        <v>Detached dwellings - Heat/Cooling Devices - Hot Water Cylinder</v>
      </c>
      <c r="E17" s="318" t="str">
        <f>+[6]SI!K12</f>
        <v>RESSOL</v>
      </c>
      <c r="F17" s="318" t="str">
        <f>+[6]SI!L12</f>
        <v>R_DDW-WH</v>
      </c>
      <c r="G17" s="319">
        <f>+[6]SI!O12</f>
        <v>0.6</v>
      </c>
      <c r="H17" s="406">
        <f>+[6]SI!Q12</f>
        <v>0.1666</v>
      </c>
      <c r="I17" s="406">
        <f t="shared" si="0"/>
        <v>0.12495000000000001</v>
      </c>
      <c r="J17" s="318">
        <f>+[6]SI!P12</f>
        <v>20</v>
      </c>
      <c r="K17" s="318">
        <v>31.536000000000001</v>
      </c>
      <c r="L17" s="319">
        <f t="shared" si="1"/>
        <v>1.1332526866771109E-2</v>
      </c>
      <c r="M17" s="318"/>
      <c r="N17" s="321">
        <f>(+[6]SI!N12*[6]SI!O12)/1000</f>
        <v>5.9539935707264249E-2</v>
      </c>
      <c r="O17" s="320">
        <f>+[6]SI!U12</f>
        <v>1750</v>
      </c>
      <c r="P17" s="320"/>
      <c r="Q17" s="301">
        <v>0</v>
      </c>
      <c r="R17" s="301">
        <v>5</v>
      </c>
    </row>
    <row r="18" spans="3:18">
      <c r="C18" s="318" t="str">
        <f>+[6]SI!J13</f>
        <v>R_DDW-WH_HWC-ELC00</v>
      </c>
      <c r="D18" s="318" t="str">
        <f>+[6]SI!A13&amp;" - "&amp;[6]SI!C13&amp;" - "&amp;[6]SI!D13</f>
        <v>Detached dwellings - Heat/Cooling Devices - Hot Water Cylinder</v>
      </c>
      <c r="E18" s="318" t="str">
        <f>+[6]SI!K13</f>
        <v>RESELC</v>
      </c>
      <c r="F18" s="318" t="str">
        <f>+[6]SI!L13</f>
        <v>R_DDW-WH</v>
      </c>
      <c r="G18" s="319">
        <f>+[6]SI!O13</f>
        <v>1</v>
      </c>
      <c r="H18" s="406">
        <f>+[6]SI!Q13</f>
        <v>0.1666</v>
      </c>
      <c r="I18" s="406">
        <f t="shared" si="0"/>
        <v>0.12495000000000001</v>
      </c>
      <c r="J18" s="318">
        <f>+[6]SI!P13</f>
        <v>20</v>
      </c>
      <c r="K18" s="318">
        <v>31.536000000000001</v>
      </c>
      <c r="L18" s="319">
        <f t="shared" si="1"/>
        <v>0.78419799126234802</v>
      </c>
      <c r="M18" s="318"/>
      <c r="N18" s="321">
        <f>(+[6]SI!N13*[6]SI!O13)/1000</f>
        <v>4.1200959442180709</v>
      </c>
      <c r="O18" s="320">
        <f>+[6]SI!U13</f>
        <v>625</v>
      </c>
      <c r="P18" s="320"/>
    </row>
    <row r="19" spans="3:18">
      <c r="C19" s="318" t="str">
        <f>+[6]SI!J14</f>
        <v>R_DDW-WH_Gasheat-LPG00</v>
      </c>
      <c r="D19" s="318" t="str">
        <f>+[6]SI!A14&amp;" - "&amp;[6]SI!C14&amp;" - "&amp;[6]SI!D14</f>
        <v>Detached dwellings - Heat/Cooling Devices - Gas Water Heater</v>
      </c>
      <c r="E19" s="318" t="str">
        <f>+[6]SI!K14</f>
        <v>RESLPG</v>
      </c>
      <c r="F19" s="318" t="str">
        <f>+[6]SI!L14</f>
        <v>R_DDW-WH</v>
      </c>
      <c r="G19" s="319">
        <f>+[6]SI!O14</f>
        <v>0.8</v>
      </c>
      <c r="H19" s="406">
        <f>+[6]SI!Q14</f>
        <v>0.1666</v>
      </c>
      <c r="I19" s="406">
        <f t="shared" si="0"/>
        <v>0.12495000000000001</v>
      </c>
      <c r="J19" s="318">
        <f>+[6]SI!P14</f>
        <v>20</v>
      </c>
      <c r="K19" s="318">
        <v>31.536000000000001</v>
      </c>
      <c r="L19" s="319">
        <f t="shared" si="1"/>
        <v>9.5491733903075998E-2</v>
      </c>
      <c r="M19" s="318"/>
      <c r="N19" s="321">
        <f>(+[6]SI!N14*[6]SI!O14)/1000</f>
        <v>0.50170379157320966</v>
      </c>
      <c r="O19" s="320">
        <f>+[6]SI!U14</f>
        <v>625</v>
      </c>
      <c r="P19" s="320">
        <f>+[6]SI!V14</f>
        <v>150</v>
      </c>
    </row>
    <row r="20" spans="3:18">
      <c r="C20" s="322" t="str">
        <f>+[6]SI!J15</f>
        <v>R_DDW-WH_BRNWB-WOD00</v>
      </c>
      <c r="D20" s="322" t="str">
        <f>+[6]SI!A15&amp;" - "&amp;[6]SI!C15&amp;" - "&amp;[6]SI!D15</f>
        <v>Detached dwellings - Heat/Cooling Devices - Burner, with Wetback</v>
      </c>
      <c r="E20" s="322" t="str">
        <f>+[6]SI!K15</f>
        <v>RESWOD</v>
      </c>
      <c r="F20" s="322" t="str">
        <f>+[6]SI!L15</f>
        <v>R_DDW-WH</v>
      </c>
      <c r="G20" s="323">
        <f>+[6]SI!O15</f>
        <v>0.16</v>
      </c>
      <c r="H20" s="407">
        <f>+[6]SI!Q15</f>
        <v>0.1666</v>
      </c>
      <c r="I20" s="407">
        <f t="shared" si="0"/>
        <v>0</v>
      </c>
      <c r="J20" s="322">
        <f>+[6]SI!P15</f>
        <v>20</v>
      </c>
      <c r="K20" s="322">
        <v>31.536000000000001</v>
      </c>
      <c r="L20" s="323">
        <f t="shared" si="1"/>
        <v>7.749178046881042E-4</v>
      </c>
      <c r="M20" s="322"/>
      <c r="N20" s="325">
        <f>(+[6]SI!N15*[6]SI!O15)/1000</f>
        <v>4.0713387942480994E-3</v>
      </c>
      <c r="O20" s="324"/>
      <c r="P20" s="324"/>
      <c r="Q20" s="301">
        <v>0</v>
      </c>
      <c r="R20" s="301">
        <v>5</v>
      </c>
    </row>
    <row r="21" spans="3:18">
      <c r="C21" s="326" t="str">
        <f>+[6]SI!J16</f>
        <v>R_DDW-CK_Oven-COA00</v>
      </c>
      <c r="D21" s="326" t="str">
        <f>+[6]SI!A16&amp;" - "&amp;[6]SI!C16&amp;" - "&amp;[6]SI!D16</f>
        <v>Detached dwellings - Heat/Cooling Devices - Cooking Ovens</v>
      </c>
      <c r="E21" s="326" t="str">
        <f>+[6]SI!K16</f>
        <v>RESCOA</v>
      </c>
      <c r="F21" s="326" t="str">
        <f>+[6]SI!L16</f>
        <v>R_DDW-CK</v>
      </c>
      <c r="G21" s="327">
        <f>+[6]SI!O16</f>
        <v>0.15</v>
      </c>
      <c r="H21" s="408">
        <v>1</v>
      </c>
      <c r="I21" s="408">
        <f t="shared" si="0"/>
        <v>0</v>
      </c>
      <c r="J21" s="326">
        <f>+[6]SI!P16</f>
        <v>10</v>
      </c>
      <c r="K21" s="326">
        <v>31.536000000000001</v>
      </c>
      <c r="L21" s="327">
        <f t="shared" si="1"/>
        <v>2.3289390504699134E-6</v>
      </c>
      <c r="M21" s="326"/>
      <c r="N21" s="329">
        <f>(+[6]SI!N16*[6]SI!O16)/1000</f>
        <v>7.3445421895619188E-5</v>
      </c>
      <c r="O21" s="328"/>
      <c r="P21" s="328"/>
      <c r="Q21" s="301">
        <v>0</v>
      </c>
      <c r="R21" s="301">
        <v>5</v>
      </c>
    </row>
    <row r="22" spans="3:18">
      <c r="C22" s="326" t="str">
        <f>+[6]SI!J17</f>
        <v>R_DDW-CK_Appl-ELC00</v>
      </c>
      <c r="D22" s="326" t="str">
        <f>+[6]SI!A17&amp;" - "&amp;[6]SI!C17&amp;" - "&amp;[6]SI!D17</f>
        <v>Detached dwellings - Heat/Cooling Devices - Cooking Appliances</v>
      </c>
      <c r="E22" s="326" t="str">
        <f>+[6]SI!K17</f>
        <v>RESELC</v>
      </c>
      <c r="F22" s="326" t="str">
        <f>+[6]SI!L17</f>
        <v>R_DDW-CK</v>
      </c>
      <c r="G22" s="327">
        <f>+[6]SI!O17</f>
        <v>0.75</v>
      </c>
      <c r="H22" s="408">
        <f>+[6]SI!Q17</f>
        <v>4.1599999999999998E-2</v>
      </c>
      <c r="I22" s="408">
        <f t="shared" si="0"/>
        <v>3.1199999999999999E-2</v>
      </c>
      <c r="J22" s="326">
        <f>+[6]SI!P17</f>
        <v>13</v>
      </c>
      <c r="K22" s="326">
        <v>31.536000000000001</v>
      </c>
      <c r="L22" s="327">
        <f t="shared" si="1"/>
        <v>0.58200313766676615</v>
      </c>
      <c r="M22" s="326"/>
      <c r="N22" s="329">
        <f>(+[6]SI!N17*[6]SI!O17)/1000</f>
        <v>0.76352851949750011</v>
      </c>
      <c r="O22" s="328">
        <f>+[6]SI!U17</f>
        <v>449.99999999999994</v>
      </c>
      <c r="P22" s="328"/>
    </row>
    <row r="23" spans="3:18">
      <c r="C23" s="326" t="str">
        <f>+[6]SI!J18</f>
        <v>R_DDW-CK_Appl-LPG00</v>
      </c>
      <c r="D23" s="326" t="str">
        <f>+[6]SI!A18&amp;" - "&amp;[6]SI!C18&amp;" - "&amp;[6]SI!D18</f>
        <v>Detached dwellings - Heat/Cooling Devices - Cooking Appliances</v>
      </c>
      <c r="E23" s="326" t="str">
        <f>+[6]SI!K18</f>
        <v>RESLPG</v>
      </c>
      <c r="F23" s="326" t="str">
        <f>+[6]SI!L18</f>
        <v>R_DDW-CK</v>
      </c>
      <c r="G23" s="327">
        <f>+[6]SI!O18</f>
        <v>0.4</v>
      </c>
      <c r="H23" s="408">
        <f>+[6]SI!Q18</f>
        <v>4.1599999999999998E-2</v>
      </c>
      <c r="I23" s="408">
        <f t="shared" si="0"/>
        <v>0</v>
      </c>
      <c r="J23" s="326">
        <f>+[6]SI!P18</f>
        <v>13</v>
      </c>
      <c r="K23" s="326">
        <v>31.536000000000001</v>
      </c>
      <c r="L23" s="327">
        <f t="shared" si="1"/>
        <v>4.1364649810715646E-3</v>
      </c>
      <c r="M23" s="326"/>
      <c r="N23" s="329">
        <f>(+[6]SI!N18*[6]SI!O18)/1000</f>
        <v>5.4266184811518304E-3</v>
      </c>
      <c r="O23" s="328">
        <f>+[6]SI!U18</f>
        <v>350</v>
      </c>
      <c r="P23" s="328">
        <f>+[6]SI!V18</f>
        <v>150</v>
      </c>
    </row>
    <row r="24" spans="3:18">
      <c r="C24" s="330" t="str">
        <f>+[6]SI!J19</f>
        <v>R_DDW-RF_Refriger-ELC00</v>
      </c>
      <c r="D24" s="330" t="str">
        <f>+[6]SI!A19&amp;" - "&amp;[6]SI!C19&amp;" - "&amp;[6]SI!D19</f>
        <v>Detached dwellings - Heat/Cooling Devices - Refrigeration systems</v>
      </c>
      <c r="E24" s="330" t="str">
        <f>+[6]SI!K19</f>
        <v>RESELC</v>
      </c>
      <c r="F24" s="330" t="str">
        <f>+[6]SI!L19</f>
        <v>R_DDW-RF</v>
      </c>
      <c r="G24" s="331">
        <f>+[6]SI!O19</f>
        <v>1.8</v>
      </c>
      <c r="H24" s="409">
        <f>+[6]SI!Q19</f>
        <v>1</v>
      </c>
      <c r="I24" s="409">
        <f t="shared" si="0"/>
        <v>0.75</v>
      </c>
      <c r="J24" s="330">
        <f>+[6]SI!P19</f>
        <v>18</v>
      </c>
      <c r="K24" s="330">
        <v>31.536000000000001</v>
      </c>
      <c r="L24" s="331">
        <f t="shared" si="1"/>
        <v>7.1928867423559001E-2</v>
      </c>
      <c r="M24" s="330"/>
      <c r="N24" s="333">
        <f>(+[6]SI!N19*[6]SI!O19)/1000</f>
        <v>2.2683487630693566</v>
      </c>
      <c r="O24" s="332">
        <f>+[6]SI!U19</f>
        <v>3280</v>
      </c>
      <c r="P24" s="332"/>
    </row>
    <row r="25" spans="3:18">
      <c r="C25" s="334" t="str">
        <f>+[6]SI!J20</f>
        <v>R_DDW-CD_Dryer-ELC00</v>
      </c>
      <c r="D25" s="334" t="str">
        <f>+[6]SI!A20&amp;" - "&amp;[6]SI!C20&amp;" - "&amp;[6]SI!D20</f>
        <v>Detached dwellings - Heat/Cooling Devices - Clothes Dryer</v>
      </c>
      <c r="E25" s="334" t="str">
        <f>+[6]SI!K20</f>
        <v>RESELC</v>
      </c>
      <c r="F25" s="334" t="str">
        <f>+[6]SI!L20</f>
        <v>R_DDW-CD</v>
      </c>
      <c r="G25" s="335">
        <f>+[6]SI!O20</f>
        <v>0.25</v>
      </c>
      <c r="H25" s="410">
        <f>+[6]SI!Q20</f>
        <v>5.8999999999999999E-3</v>
      </c>
      <c r="I25" s="410">
        <f t="shared" si="0"/>
        <v>4.4250000000000001E-3</v>
      </c>
      <c r="J25" s="334">
        <f>+[6]SI!P20</f>
        <v>15</v>
      </c>
      <c r="K25" s="334">
        <v>31.536000000000001</v>
      </c>
      <c r="L25" s="335">
        <f t="shared" si="1"/>
        <v>0.35438143526630644</v>
      </c>
      <c r="M25" s="334"/>
      <c r="N25" s="337">
        <f>(+[6]SI!N20*[6]SI!O20)/1000</f>
        <v>6.5937060361093619E-2</v>
      </c>
      <c r="O25" s="336">
        <f>+[6]SI!U20</f>
        <v>1665.3333333333333</v>
      </c>
      <c r="P25" s="336"/>
    </row>
    <row r="26" spans="3:18">
      <c r="C26" s="334" t="str">
        <f>+[6]SI!J21</f>
        <v>R_DDW-SC_HP-ELC00</v>
      </c>
      <c r="D26" s="334" t="str">
        <f>+[6]SI!A21&amp;" - "&amp;[6]SI!C21&amp;" - "&amp;[6]SI!D21</f>
        <v>Detached dwellings - Heat/Cooling Devices - Heat Pump (for Cooling)</v>
      </c>
      <c r="E26" s="334" t="str">
        <f>+[6]SI!K21</f>
        <v>RESELC</v>
      </c>
      <c r="F26" s="334" t="str">
        <f>+[6]SI!L21</f>
        <v>R_DDW-SC</v>
      </c>
      <c r="G26" s="335">
        <f>+[6]SI!O21</f>
        <v>3.45</v>
      </c>
      <c r="H26" s="410">
        <f>+[6]SI!Q21</f>
        <v>1.14E-2</v>
      </c>
      <c r="I26" s="410">
        <f t="shared" si="0"/>
        <v>8.5500000000000003E-3</v>
      </c>
      <c r="J26" s="334">
        <f>+[6]SI!P21</f>
        <v>12</v>
      </c>
      <c r="K26" s="334">
        <v>31.536000000000001</v>
      </c>
      <c r="L26" s="335">
        <f t="shared" si="1"/>
        <v>1.3018573673805036</v>
      </c>
      <c r="M26" s="334"/>
      <c r="N26" s="337">
        <f>(+[6]SI!N21*[6]SI!O21)/1000</f>
        <v>0.46803126288991187</v>
      </c>
      <c r="O26" s="336">
        <f>+[6]SI!U21</f>
        <v>685.42857142857144</v>
      </c>
      <c r="P26" s="336"/>
    </row>
    <row r="27" spans="3:18">
      <c r="C27" s="334" t="str">
        <f>+[6]SI!J22</f>
        <v>R_DDW-CW_Washer-ELC00</v>
      </c>
      <c r="D27" s="334" t="str">
        <f>+[6]SI!A22&amp;" - "&amp;[6]SI!C22&amp;" - "&amp;[6]SI!D22</f>
        <v>Detached dwellings - Heat/Cooling Devices - Clothes Washers</v>
      </c>
      <c r="E27" s="334" t="str">
        <f>+[6]SI!K22</f>
        <v>RESELC</v>
      </c>
      <c r="F27" s="334" t="str">
        <f>+[6]SI!L22</f>
        <v>R_DDW-CW</v>
      </c>
      <c r="G27" s="335">
        <f>+[6]SI!O22</f>
        <v>0.25</v>
      </c>
      <c r="H27" s="410">
        <f>+[6]SI!Q22</f>
        <v>4.1599999999999998E-2</v>
      </c>
      <c r="I27" s="410">
        <f t="shared" si="0"/>
        <v>3.1199999999999999E-2</v>
      </c>
      <c r="J27" s="334">
        <f>+[6]SI!P22</f>
        <v>15</v>
      </c>
      <c r="K27" s="334">
        <v>31.536000000000001</v>
      </c>
      <c r="L27" s="335">
        <f t="shared" si="1"/>
        <v>0.16267581375934992</v>
      </c>
      <c r="M27" s="334"/>
      <c r="N27" s="337">
        <f>(+[6]SI!N22*[6]SI!O22)/1000</f>
        <v>0.21341400964893811</v>
      </c>
      <c r="O27" s="336">
        <f>+[6]SI!U22</f>
        <v>3994.6666666666665</v>
      </c>
      <c r="P27" s="336"/>
    </row>
    <row r="28" spans="3:18">
      <c r="C28" s="334" t="str">
        <f>+[6]SI!J23</f>
        <v>R_DDW-DW_Dwash-ELC00</v>
      </c>
      <c r="D28" s="334" t="str">
        <f>+[6]SI!A23&amp;" - "&amp;[6]SI!C23&amp;" - "&amp;[6]SI!D23</f>
        <v>Detached dwellings - Heat/Cooling Devices - Dishwashers</v>
      </c>
      <c r="E28" s="334" t="str">
        <f>+[6]SI!K23</f>
        <v>RESELC</v>
      </c>
      <c r="F28" s="334" t="str">
        <f>+[6]SI!L23</f>
        <v>R_DDW-DW</v>
      </c>
      <c r="G28" s="335">
        <f>+[6]SI!O23</f>
        <v>0.25</v>
      </c>
      <c r="H28" s="410">
        <f>+[6]SI!Q23</f>
        <v>4.1599999999999998E-2</v>
      </c>
      <c r="I28" s="410">
        <f t="shared" si="0"/>
        <v>3.1199999999999999E-2</v>
      </c>
      <c r="J28" s="334">
        <f>+[6]SI!P23</f>
        <v>15</v>
      </c>
      <c r="K28" s="334">
        <v>31.536000000000001</v>
      </c>
      <c r="L28" s="335">
        <f t="shared" si="1"/>
        <v>5.4026833849002934E-2</v>
      </c>
      <c r="M28" s="334"/>
      <c r="N28" s="337">
        <f>(+[6]SI!N23*[6]SI!O23)/1000</f>
        <v>7.0877673662105706E-2</v>
      </c>
      <c r="O28" s="336">
        <f>+[6]SI!U23</f>
        <v>2640</v>
      </c>
      <c r="P28" s="336"/>
    </row>
    <row r="29" spans="3:18">
      <c r="C29" s="338" t="str">
        <f>+[6]SI!J24</f>
        <v>R_DDW-LT_LED-ELC00</v>
      </c>
      <c r="D29" s="338" t="str">
        <f>+[6]SI!A24&amp;" - "&amp;[6]SI!C24&amp;" - "&amp;[6]SI!D24</f>
        <v>Detached dwellings - Electronics and Lights - LED</v>
      </c>
      <c r="E29" s="338" t="str">
        <f>+[6]SI!K24</f>
        <v>RESELC</v>
      </c>
      <c r="F29" s="338" t="str">
        <f>+[6]SI!L24</f>
        <v>R_DDW-LT</v>
      </c>
      <c r="G29" s="339">
        <f>+[6]SI!O24</f>
        <v>0.9</v>
      </c>
      <c r="H29" s="411">
        <f>+[6]SI!Q24</f>
        <v>0.1666</v>
      </c>
      <c r="I29" s="411">
        <f t="shared" si="0"/>
        <v>0</v>
      </c>
      <c r="J29" s="338">
        <f>+[6]SI!P24</f>
        <v>14</v>
      </c>
      <c r="K29" s="338">
        <v>31.536000000000001</v>
      </c>
      <c r="L29" s="339">
        <f t="shared" si="1"/>
        <v>1.0677915749971725E-3</v>
      </c>
      <c r="M29" s="338"/>
      <c r="N29" s="341">
        <f>(+[6]SI!N24*[6]SI!O24)/1000</f>
        <v>5.6100675931778652E-3</v>
      </c>
      <c r="O29" s="340">
        <f>+[6]SI!U24</f>
        <v>1148.3253588516748</v>
      </c>
      <c r="P29" s="340"/>
    </row>
    <row r="30" spans="3:18">
      <c r="C30" s="342" t="str">
        <f>+[6]SI!J25</f>
        <v>R_DDW-LT_Incan-ELC00</v>
      </c>
      <c r="D30" s="342" t="str">
        <f>+[6]SI!A25&amp;" - "&amp;[6]SI!C25&amp;" - "&amp;[6]SI!D25</f>
        <v>Detached dwellings - Electronics and Lights - Incandescent</v>
      </c>
      <c r="E30" s="342" t="str">
        <f>+[6]SI!K25</f>
        <v>RESELC</v>
      </c>
      <c r="F30" s="342" t="str">
        <f>+[6]SI!L25</f>
        <v>R_DDW-LT</v>
      </c>
      <c r="G30" s="343">
        <f>+[6]SI!O25</f>
        <v>0.1</v>
      </c>
      <c r="H30" s="412">
        <f>+[6]SI!Q25</f>
        <v>0.1666</v>
      </c>
      <c r="I30" s="412">
        <f t="shared" si="0"/>
        <v>0.12495000000000001</v>
      </c>
      <c r="J30" s="342">
        <f>+[6]SI!P25</f>
        <v>1</v>
      </c>
      <c r="K30" s="342">
        <v>31.536000000000001</v>
      </c>
      <c r="L30" s="343">
        <f t="shared" si="1"/>
        <v>1.3481938506730198E-2</v>
      </c>
      <c r="M30" s="342"/>
      <c r="N30" s="345">
        <f>(+[6]SI!N25*[6]SI!O25)/1000</f>
        <v>7.0832724363857374E-2</v>
      </c>
      <c r="O30" s="344">
        <f>+[6]SI!U25</f>
        <v>777.77777777777783</v>
      </c>
      <c r="P30" s="344"/>
    </row>
    <row r="31" spans="3:18">
      <c r="C31" s="330" t="str">
        <f>+[6]SI!J26</f>
        <v>R_DDW-LT_CFL-ELC00</v>
      </c>
      <c r="D31" s="330" t="str">
        <f>+[6]SI!A26&amp;" - "&amp;[6]SI!C26&amp;" - "&amp;[6]SI!D26</f>
        <v>Detached dwellings - Electronics and Lights - Fluorescent</v>
      </c>
      <c r="E31" s="330" t="str">
        <f>+[6]SI!K26</f>
        <v>RESELC</v>
      </c>
      <c r="F31" s="330" t="str">
        <f>+[6]SI!L26</f>
        <v>R_DDW-LT</v>
      </c>
      <c r="G31" s="331">
        <f>+[6]SI!O26</f>
        <v>0.8</v>
      </c>
      <c r="H31" s="409">
        <f>+[6]SI!Q26</f>
        <v>0.1666</v>
      </c>
      <c r="I31" s="409">
        <f t="shared" si="0"/>
        <v>0.12495000000000001</v>
      </c>
      <c r="J31" s="330">
        <f>+[6]SI!P26</f>
        <v>7</v>
      </c>
      <c r="K31" s="330">
        <v>31.536000000000001</v>
      </c>
      <c r="L31" s="331">
        <f t="shared" si="1"/>
        <v>2.4201071232882718E-2</v>
      </c>
      <c r="M31" s="330"/>
      <c r="N31" s="333">
        <f>(+[6]SI!N26*[6]SI!O26)/1000</f>
        <v>0.12714995006787155</v>
      </c>
      <c r="O31" s="332">
        <f>+[6]SI!U26</f>
        <v>1176.4705882352941</v>
      </c>
      <c r="P31" s="332"/>
    </row>
    <row r="32" spans="3:18">
      <c r="C32" s="334" t="str">
        <f>+[6]SI!J27</f>
        <v>R_DDW-OTH_Elec-ELC00</v>
      </c>
      <c r="D32" s="334" t="str">
        <f>+[6]SI!A27&amp;" - "&amp;[6]SI!C27&amp;" - "&amp;[6]SI!D27</f>
        <v>Detached dwellings - Electronics and Lights - Electronics</v>
      </c>
      <c r="E32" s="334" t="str">
        <f>+[6]SI!K27</f>
        <v>RESELC</v>
      </c>
      <c r="F32" s="334" t="str">
        <f>+[6]SI!L27</f>
        <v>R_DDW-OTH</v>
      </c>
      <c r="G32" s="335">
        <f>+[6]SI!O27</f>
        <v>0.9</v>
      </c>
      <c r="H32" s="410">
        <f>+[6]SI!Q27</f>
        <v>0.1666</v>
      </c>
      <c r="I32" s="410">
        <f t="shared" si="0"/>
        <v>0.12495000000000001</v>
      </c>
      <c r="J32" s="334">
        <f>+[6]SI!P27</f>
        <v>5</v>
      </c>
      <c r="K32" s="334">
        <v>31.536000000000001</v>
      </c>
      <c r="L32" s="335">
        <f t="shared" si="1"/>
        <v>0.15683181272348992</v>
      </c>
      <c r="M32" s="334"/>
      <c r="N32" s="337">
        <f>(+[6]SI!N27*[6]SI!O27)/1000</f>
        <v>0.82397828447159327</v>
      </c>
      <c r="O32" s="336">
        <f>+[6]SI!U27</f>
        <v>733.33333333333337</v>
      </c>
      <c r="P32" s="336"/>
    </row>
    <row r="33" spans="3:18">
      <c r="C33" s="334" t="str">
        <f>+[6]SI!J28</f>
        <v>R_DDW-MPS_Motor-ELC00</v>
      </c>
      <c r="D33" s="334" t="str">
        <f>+[6]SI!A28&amp;" - "&amp;[6]SI!C28&amp;" - "&amp;[6]SI!D28</f>
        <v>Detached dwellings - Stationary Motors - Electric Motor</v>
      </c>
      <c r="E33" s="334" t="str">
        <f>+[6]SI!K28</f>
        <v>RESELC</v>
      </c>
      <c r="F33" s="334" t="str">
        <f>+[6]SI!L28</f>
        <v>R_DDW-MPS</v>
      </c>
      <c r="G33" s="335">
        <f>+[6]SI!O28</f>
        <v>0.75</v>
      </c>
      <c r="H33" s="410">
        <f>+[6]SI!Q28</f>
        <v>2.8999999999999998E-3</v>
      </c>
      <c r="I33" s="410">
        <f t="shared" si="0"/>
        <v>2.1749999999999999E-3</v>
      </c>
      <c r="J33" s="334">
        <f>+[6]SI!P28</f>
        <v>15</v>
      </c>
      <c r="K33" s="334">
        <v>31.536000000000001</v>
      </c>
      <c r="L33" s="335">
        <f t="shared" si="1"/>
        <v>0.71450941849580618</v>
      </c>
      <c r="M33" s="334"/>
      <c r="N33" s="337">
        <f>(+[6]SI!N28*[6]SI!O28)/1000</f>
        <v>6.5345030162882858E-2</v>
      </c>
      <c r="O33" s="336">
        <f>+[6]SI!U28</f>
        <v>153.33333333333334</v>
      </c>
      <c r="P33" s="336"/>
    </row>
    <row r="34" spans="3:18">
      <c r="C34" s="334" t="str">
        <f>+[6]SI!J29</f>
        <v>R_DDW-MPM_ICE-PET00</v>
      </c>
      <c r="D34" s="334" t="str">
        <f>+[6]SI!A29&amp;" - "&amp;[6]SI!C29&amp;" - "&amp;[6]SI!D29</f>
        <v>Detached dwellings - Stationary Motors - Internal Combustion (Domestic Use)</v>
      </c>
      <c r="E34" s="334" t="str">
        <f>+[6]SI!K29</f>
        <v>RESPET</v>
      </c>
      <c r="F34" s="334" t="str">
        <f>+[6]SI!L29</f>
        <v>R_DDW-MPM</v>
      </c>
      <c r="G34" s="335">
        <f>+[6]SI!O29</f>
        <v>0.25</v>
      </c>
      <c r="H34" s="410">
        <f>+[6]SI!Q29</f>
        <v>2.8999999999999998E-3</v>
      </c>
      <c r="I34" s="410">
        <f t="shared" si="0"/>
        <v>0</v>
      </c>
      <c r="J34" s="334">
        <f>+[6]SI!P29</f>
        <v>10</v>
      </c>
      <c r="K34" s="334">
        <v>31.536000000000001</v>
      </c>
      <c r="L34" s="335">
        <f t="shared" si="1"/>
        <v>1.792095150288059E-4</v>
      </c>
      <c r="M34" s="334"/>
      <c r="N34" s="337">
        <f>(+[6]SI!N29*[6]SI!O29)/1000</f>
        <v>1.6389498671250426E-5</v>
      </c>
      <c r="O34" s="336">
        <f>+[6]SI!U29</f>
        <v>1466.6666666666667</v>
      </c>
      <c r="P34" s="336"/>
    </row>
    <row r="35" spans="3:18">
      <c r="C35" s="314" t="str">
        <f>+[6]SI!J30</f>
        <v>R_JDW-SH_Burner-LPG00</v>
      </c>
      <c r="D35" s="314" t="str">
        <f>+[6]SI!A30&amp;" - "&amp;[6]SI!C30&amp;" - "&amp;[6]SI!D30</f>
        <v>Joined dwellings - Heat/Cooling Devices - Burner (Direct Heat)</v>
      </c>
      <c r="E35" s="314" t="str">
        <f>+[6]SI!K30</f>
        <v>RESLPG</v>
      </c>
      <c r="F35" s="314" t="str">
        <f>+[6]SI!L30</f>
        <v>R_JDW-SH</v>
      </c>
      <c r="G35" s="315">
        <f>+[6]SI!O30</f>
        <v>0.8</v>
      </c>
      <c r="H35" s="405">
        <f>+[6]SI!Q30</f>
        <v>8.2100000000000006E-2</v>
      </c>
      <c r="I35" s="405">
        <f t="shared" si="0"/>
        <v>6.1575000000000005E-2</v>
      </c>
      <c r="J35" s="314">
        <f>+[6]SI!P30</f>
        <v>20</v>
      </c>
      <c r="K35" s="314">
        <v>31.536000000000001</v>
      </c>
      <c r="L35" s="315">
        <f t="shared" si="1"/>
        <v>1.3076853780098338E-2</v>
      </c>
      <c r="M35" s="314"/>
      <c r="N35" s="317">
        <f>(+[6]SI!N30*[6]SI!O30)/1000</f>
        <v>3.3857355352433775E-2</v>
      </c>
      <c r="O35" s="316">
        <f>+[6]SI!U30</f>
        <v>807.46268656716427</v>
      </c>
      <c r="P35" s="316">
        <f>+[6]SI!V30</f>
        <v>150</v>
      </c>
    </row>
    <row r="36" spans="3:18">
      <c r="C36" s="318" t="str">
        <f>+[6]SI!J31</f>
        <v>R_JDW-SH_Burner-DSL00</v>
      </c>
      <c r="D36" s="318" t="str">
        <f>+[6]SI!A31&amp;" - "&amp;[6]SI!C31&amp;" - "&amp;[6]SI!D31</f>
        <v>Joined dwellings - Heat/Cooling Devices - Burner (Direct Heat)</v>
      </c>
      <c r="E36" s="318" t="str">
        <f>+[6]SI!K31</f>
        <v>RESDSL</v>
      </c>
      <c r="F36" s="318" t="str">
        <f>+[6]SI!L31</f>
        <v>R_JDW-SH</v>
      </c>
      <c r="G36" s="319">
        <f>+[6]SI!O31</f>
        <v>0.8</v>
      </c>
      <c r="H36" s="406">
        <f>+[6]SI!Q31</f>
        <v>4.4999999999999997E-3</v>
      </c>
      <c r="I36" s="406">
        <f t="shared" si="0"/>
        <v>3.3749999999999995E-3</v>
      </c>
      <c r="J36" s="318">
        <f>+[6]SI!P31</f>
        <v>12</v>
      </c>
      <c r="K36" s="318">
        <v>31.536000000000001</v>
      </c>
      <c r="L36" s="319">
        <f t="shared" si="1"/>
        <v>2.1901095056493253E-2</v>
      </c>
      <c r="M36" s="318"/>
      <c r="N36" s="321">
        <f>(+[6]SI!N31*[6]SI!O31)/1000</f>
        <v>3.1080282016570705E-3</v>
      </c>
      <c r="O36" s="320"/>
      <c r="P36" s="320"/>
      <c r="Q36" s="301">
        <v>0</v>
      </c>
      <c r="R36" s="301">
        <v>5</v>
      </c>
    </row>
    <row r="37" spans="3:18">
      <c r="C37" s="318" t="str">
        <f>+[6]SI!J32</f>
        <v>R_JDW-SH_HP-ELC00</v>
      </c>
      <c r="D37" s="318" t="str">
        <f>+[6]SI!A32&amp;" - "&amp;[6]SI!C32&amp;" - "&amp;[6]SI!D32</f>
        <v>Joined dwellings - Heat/Cooling Devices - Heat Pump (for Heating)</v>
      </c>
      <c r="E37" s="318" t="str">
        <f>+[6]SI!K32</f>
        <v>RESELC</v>
      </c>
      <c r="F37" s="318" t="str">
        <f>+[6]SI!L32</f>
        <v>R_JDW-SH</v>
      </c>
      <c r="G37" s="319">
        <f>+[6]SI!O32</f>
        <v>3.75</v>
      </c>
      <c r="H37" s="406">
        <f>+[6]SI!Q32</f>
        <v>8.2100000000000006E-2</v>
      </c>
      <c r="I37" s="406">
        <f t="shared" si="0"/>
        <v>6.1575000000000005E-2</v>
      </c>
      <c r="J37" s="318">
        <f>+[6]SI!P32</f>
        <v>12</v>
      </c>
      <c r="K37" s="318">
        <v>31.536000000000001</v>
      </c>
      <c r="L37" s="319">
        <f t="shared" si="1"/>
        <v>0.25949691152221205</v>
      </c>
      <c r="M37" s="318"/>
      <c r="N37" s="321">
        <f>(+[6]SI!N32*[6]SI!O32)/1000</f>
        <v>0.67186490680486388</v>
      </c>
      <c r="O37" s="320">
        <f>+[6]SI!U32</f>
        <v>702.8125</v>
      </c>
      <c r="P37" s="320"/>
    </row>
    <row r="38" spans="3:18">
      <c r="C38" s="322" t="str">
        <f>+[6]SI!J33</f>
        <v>R_JDW-SH_RH-ELC00</v>
      </c>
      <c r="D38" s="322" t="str">
        <f>+[6]SI!A33&amp;" - "&amp;[6]SI!C33&amp;" - "&amp;[6]SI!D33</f>
        <v>Joined dwellings - Heat/Cooling Devices - Resistance Heater</v>
      </c>
      <c r="E38" s="322" t="str">
        <f>+[6]SI!K33</f>
        <v>RESELC</v>
      </c>
      <c r="F38" s="322" t="str">
        <f>+[6]SI!L33</f>
        <v>R_JDW-SH</v>
      </c>
      <c r="G38" s="323">
        <f>+[6]SI!O33</f>
        <v>1</v>
      </c>
      <c r="H38" s="407">
        <f>+[6]SI!Q33</f>
        <v>8.2100000000000006E-2</v>
      </c>
      <c r="I38" s="407">
        <f t="shared" si="0"/>
        <v>6.1575000000000005E-2</v>
      </c>
      <c r="J38" s="322">
        <f>+[6]SI!P33</f>
        <v>5</v>
      </c>
      <c r="K38" s="322">
        <v>31.536000000000001</v>
      </c>
      <c r="L38" s="323">
        <f t="shared" si="1"/>
        <v>5.7548274946271377E-2</v>
      </c>
      <c r="M38" s="322"/>
      <c r="N38" s="325">
        <f>(+[6]SI!N33*[6]SI!O33)/1000</f>
        <v>0.14899856093373093</v>
      </c>
      <c r="O38" s="324">
        <f>+[6]SI!U33</f>
        <v>24</v>
      </c>
      <c r="P38" s="324"/>
    </row>
    <row r="39" spans="3:18">
      <c r="C39" s="346" t="str">
        <f>+[6]SI!J34</f>
        <v>R_JDW-WH_HWC-SOL00</v>
      </c>
      <c r="D39" s="346" t="str">
        <f>+[6]SI!A34&amp;" - "&amp;[6]SI!C34&amp;" - "&amp;[6]SI!D34</f>
        <v>Joined dwellings - Heat/Cooling Devices - Hot Water Cylinder</v>
      </c>
      <c r="E39" s="346" t="str">
        <f>+[6]SI!K34</f>
        <v>RESSOL</v>
      </c>
      <c r="F39" s="346" t="str">
        <f>+[6]SI!L34</f>
        <v>R_JDW-WH</v>
      </c>
      <c r="G39" s="347">
        <f>+[6]SI!O34</f>
        <v>0.6</v>
      </c>
      <c r="H39" s="413">
        <f>+[6]SI!Q34</f>
        <v>8.3299999999999999E-2</v>
      </c>
      <c r="I39" s="413">
        <f t="shared" si="0"/>
        <v>0</v>
      </c>
      <c r="J39" s="346">
        <f>+[6]SI!P34</f>
        <v>20</v>
      </c>
      <c r="K39" s="346">
        <v>31.536000000000001</v>
      </c>
      <c r="L39" s="347">
        <f t="shared" si="1"/>
        <v>2.8012987760557789E-3</v>
      </c>
      <c r="M39" s="346"/>
      <c r="N39" s="349">
        <f>(+[6]SI!N34*[6]SI!O34)/1000</f>
        <v>7.3588684582011977E-3</v>
      </c>
      <c r="O39" s="348">
        <f>+[6]SI!U34</f>
        <v>1750</v>
      </c>
      <c r="P39" s="348"/>
      <c r="Q39" s="301">
        <v>0</v>
      </c>
      <c r="R39" s="301">
        <v>5</v>
      </c>
    </row>
    <row r="40" spans="3:18">
      <c r="C40" s="350" t="str">
        <f>+[6]SI!J35</f>
        <v>R_JDW-WH_HWC-ELC00</v>
      </c>
      <c r="D40" s="350" t="str">
        <f>+[6]SI!A35&amp;" - "&amp;[6]SI!C35&amp;" - "&amp;[6]SI!D35</f>
        <v>Joined dwellings - Heat/Cooling Devices - Hot Water Cylinder</v>
      </c>
      <c r="E40" s="350" t="str">
        <f>+[6]SI!K35</f>
        <v>RESELC</v>
      </c>
      <c r="F40" s="350" t="str">
        <f>+[6]SI!L35</f>
        <v>R_JDW-WH</v>
      </c>
      <c r="G40" s="351">
        <f>+[6]SI!O35</f>
        <v>1</v>
      </c>
      <c r="H40" s="414">
        <f>+[6]SI!Q35</f>
        <v>8.3299999999999999E-2</v>
      </c>
      <c r="I40" s="414">
        <f t="shared" si="0"/>
        <v>6.2475000000000003E-2</v>
      </c>
      <c r="J40" s="350">
        <f>+[6]SI!P35</f>
        <v>20</v>
      </c>
      <c r="K40" s="350">
        <v>31.536000000000001</v>
      </c>
      <c r="L40" s="351">
        <f t="shared" si="1"/>
        <v>0.19384669446934441</v>
      </c>
      <c r="M40" s="350"/>
      <c r="N40" s="353">
        <f>(+[6]SI!N35*[6]SI!O35)/1000</f>
        <v>0.50922534142021092</v>
      </c>
      <c r="O40" s="352">
        <f>+[6]SI!U35</f>
        <v>625</v>
      </c>
      <c r="P40" s="352"/>
    </row>
    <row r="41" spans="3:18">
      <c r="C41" s="354" t="str">
        <f>+[6]SI!J36</f>
        <v>R_JDW-WH_Gasheat-LPG00</v>
      </c>
      <c r="D41" s="354" t="str">
        <f>+[6]SI!A36&amp;" - "&amp;[6]SI!C36&amp;" - "&amp;[6]SI!D36</f>
        <v>Joined dwellings - Heat/Cooling Devices - Gas Water Heater</v>
      </c>
      <c r="E41" s="354" t="str">
        <f>+[6]SI!K36</f>
        <v>RESLPG</v>
      </c>
      <c r="F41" s="354" t="str">
        <f>+[6]SI!L36</f>
        <v>R_JDW-WH</v>
      </c>
      <c r="G41" s="355">
        <f>+[6]SI!O36</f>
        <v>0.8</v>
      </c>
      <c r="H41" s="415">
        <f>+[6]SI!Q36</f>
        <v>8.3299999999999999E-2</v>
      </c>
      <c r="I41" s="415">
        <f t="shared" si="0"/>
        <v>6.2475000000000003E-2</v>
      </c>
      <c r="J41" s="354">
        <f>+[6]SI!P36</f>
        <v>20</v>
      </c>
      <c r="K41" s="354">
        <v>31.536000000000001</v>
      </c>
      <c r="L41" s="355">
        <f t="shared" si="1"/>
        <v>2.3604698268176089E-2</v>
      </c>
      <c r="M41" s="354"/>
      <c r="N41" s="357">
        <f>(+[6]SI!N36*[6]SI!O36)/1000</f>
        <v>6.2008333789947259E-2</v>
      </c>
      <c r="O41" s="356">
        <f>+[6]SI!U36</f>
        <v>625</v>
      </c>
      <c r="P41" s="356">
        <f>+[6]SI!V36</f>
        <v>150</v>
      </c>
    </row>
    <row r="42" spans="3:18">
      <c r="C42" s="358" t="str">
        <f>+[6]SI!J37</f>
        <v>R_JDW-CK_Appl-ELC00</v>
      </c>
      <c r="D42" s="358" t="str">
        <f>+[6]SI!A37&amp;" - "&amp;[6]SI!C37&amp;" - "&amp;[6]SI!D37</f>
        <v>Joined dwellings - Heat/Cooling Devices - Cooking Appliances</v>
      </c>
      <c r="E42" s="358" t="str">
        <f>+[6]SI!K37</f>
        <v>RESELC</v>
      </c>
      <c r="F42" s="358" t="str">
        <f>+[6]SI!L37</f>
        <v>R_JDW-CK</v>
      </c>
      <c r="G42" s="359">
        <f>+[6]SI!O37</f>
        <v>0.75</v>
      </c>
      <c r="H42" s="416">
        <f>+[6]SI!Q37</f>
        <v>2.8000000000000001E-2</v>
      </c>
      <c r="I42" s="416">
        <f t="shared" si="0"/>
        <v>2.1000000000000001E-2</v>
      </c>
      <c r="J42" s="358">
        <f>+[6]SI!P37</f>
        <v>13</v>
      </c>
      <c r="K42" s="358">
        <v>31.536000000000001</v>
      </c>
      <c r="L42" s="359">
        <f t="shared" si="1"/>
        <v>0.10687184422002893</v>
      </c>
      <c r="M42" s="358"/>
      <c r="N42" s="361">
        <f>(+[6]SI!N37*[6]SI!O37)/1000</f>
        <v>9.4368693421039318E-2</v>
      </c>
      <c r="O42" s="360">
        <f>+[6]SI!U37</f>
        <v>449.99999999999994</v>
      </c>
      <c r="P42" s="360"/>
    </row>
    <row r="43" spans="3:18">
      <c r="C43" s="362" t="str">
        <f>+[6]SI!J38</f>
        <v>R_JDW-CK_Appl-LPG00</v>
      </c>
      <c r="D43" s="362" t="str">
        <f>+[6]SI!A38&amp;" - "&amp;[6]SI!C38&amp;" - "&amp;[6]SI!D38</f>
        <v>Joined dwellings - Heat/Cooling Devices - Cooking Appliances</v>
      </c>
      <c r="E43" s="362" t="str">
        <f>+[6]SI!K38</f>
        <v>RESLPG</v>
      </c>
      <c r="F43" s="362" t="str">
        <f>+[6]SI!L38</f>
        <v>R_JDW-CK</v>
      </c>
      <c r="G43" s="363">
        <f>+[6]SI!O38</f>
        <v>0.4</v>
      </c>
      <c r="H43" s="417">
        <f>+[6]SI!Q38</f>
        <v>2.8000000000000001E-2</v>
      </c>
      <c r="I43" s="417">
        <f t="shared" si="0"/>
        <v>0</v>
      </c>
      <c r="J43" s="362">
        <f>+[6]SI!P38</f>
        <v>13</v>
      </c>
      <c r="K43" s="362">
        <v>31.536000000000001</v>
      </c>
      <c r="L43" s="363">
        <f t="shared" si="1"/>
        <v>7.5956917148408819E-4</v>
      </c>
      <c r="M43" s="362"/>
      <c r="N43" s="365">
        <f>(+[6]SI!N38*[6]SI!O38)/1000</f>
        <v>6.7070565497382177E-4</v>
      </c>
      <c r="O43" s="364">
        <f>+[6]SI!U38</f>
        <v>350</v>
      </c>
      <c r="P43" s="364">
        <f>+[6]SI!V38</f>
        <v>150</v>
      </c>
    </row>
    <row r="44" spans="3:18">
      <c r="C44" s="334" t="str">
        <f>+[6]SI!J39</f>
        <v>R_JDW-RF_Refriger-ELC00</v>
      </c>
      <c r="D44" s="334" t="str">
        <f>+[6]SI!A39&amp;" - "&amp;[6]SI!C39&amp;" - "&amp;[6]SI!D39</f>
        <v>Joined dwellings - Heat/Cooling Devices - Refrigeration systems</v>
      </c>
      <c r="E44" s="334" t="str">
        <f>+[6]SI!K39</f>
        <v>RESELC</v>
      </c>
      <c r="F44" s="334" t="str">
        <f>+[6]SI!L39</f>
        <v>R_JDW-RF</v>
      </c>
      <c r="G44" s="335">
        <f>+[6]SI!O39</f>
        <v>1.8</v>
      </c>
      <c r="H44" s="410">
        <f>+[6]SI!Q39</f>
        <v>1</v>
      </c>
      <c r="I44" s="410">
        <f t="shared" si="0"/>
        <v>0</v>
      </c>
      <c r="J44" s="334">
        <f>+[6]SI!P39</f>
        <v>18</v>
      </c>
      <c r="K44" s="334">
        <v>31.536000000000001</v>
      </c>
      <c r="L44" s="335">
        <f t="shared" si="1"/>
        <v>8.8900847377432445E-3</v>
      </c>
      <c r="M44" s="334"/>
      <c r="N44" s="337">
        <f>(+[6]SI!N39*[6]SI!O39)/1000</f>
        <v>0.28035771228947098</v>
      </c>
      <c r="O44" s="336">
        <f>+[6]SI!U39</f>
        <v>3280</v>
      </c>
      <c r="P44" s="336"/>
    </row>
    <row r="45" spans="3:18">
      <c r="C45" s="366" t="str">
        <f>+[6]SI!J40</f>
        <v>R_JDW-CD_Dryer-ELC00</v>
      </c>
      <c r="D45" s="366" t="str">
        <f>+[6]SI!A40&amp;" - "&amp;[6]SI!C40&amp;" - "&amp;[6]SI!D40</f>
        <v>Joined dwellings - Heat/Cooling Devices - Clothes Dryer</v>
      </c>
      <c r="E45" s="366" t="str">
        <f>+[6]SI!K40</f>
        <v>RESELC</v>
      </c>
      <c r="F45" s="366" t="str">
        <f>+[6]SI!L40</f>
        <v>R_JDW-CD</v>
      </c>
      <c r="G45" s="367">
        <f>+[6]SI!O40</f>
        <v>0.25</v>
      </c>
      <c r="H45" s="418">
        <f>+[6]SI!Q40</f>
        <v>5.8999999999999999E-3</v>
      </c>
      <c r="I45" s="418">
        <f t="shared" si="0"/>
        <v>4.4250000000000001E-3</v>
      </c>
      <c r="J45" s="366">
        <f>+[6]SI!P40</f>
        <v>15</v>
      </c>
      <c r="K45" s="366">
        <v>31.536000000000001</v>
      </c>
      <c r="L45" s="367">
        <f>+N45/K45/H45</f>
        <v>4.3799952673363708E-2</v>
      </c>
      <c r="M45" s="366"/>
      <c r="N45" s="369">
        <f>(+[6]SI!N40*[6]SI!O40)/1000</f>
        <v>8.1495243142924688E-3</v>
      </c>
      <c r="O45" s="368">
        <f>+[6]SI!U40</f>
        <v>1665.3333333333333</v>
      </c>
      <c r="P45" s="368"/>
    </row>
    <row r="46" spans="3:18">
      <c r="C46" s="334" t="str">
        <f>+[6]SI!J41</f>
        <v>R_JDW-SC_HP-ELC00</v>
      </c>
      <c r="D46" s="334" t="str">
        <f>+[6]SI!A41&amp;" - "&amp;[6]SI!C41&amp;" - "&amp;[6]SI!D41</f>
        <v>Joined dwellings - Heat/Cooling Devices - Heat Pump (for Cooling)</v>
      </c>
      <c r="E46" s="334" t="str">
        <f>+[6]SI!K41</f>
        <v>RESELC</v>
      </c>
      <c r="F46" s="334" t="str">
        <f>+[6]SI!L41</f>
        <v>R_JDW-SC</v>
      </c>
      <c r="G46" s="335">
        <f>+[6]SI!O41</f>
        <v>3.45</v>
      </c>
      <c r="H46" s="410">
        <f>+[6]SI!Q41</f>
        <v>1.14E-2</v>
      </c>
      <c r="I46" s="410">
        <f t="shared" si="0"/>
        <v>8.5500000000000003E-3</v>
      </c>
      <c r="J46" s="334">
        <f>+[6]SI!P41</f>
        <v>12</v>
      </c>
      <c r="K46" s="334">
        <v>31.536000000000001</v>
      </c>
      <c r="L46" s="335">
        <f t="shared" si="1"/>
        <v>0.16090371956388247</v>
      </c>
      <c r="M46" s="334"/>
      <c r="N46" s="337">
        <f>(+[6]SI!N41*[6]SI!O41)/1000</f>
        <v>5.7846560581899215E-2</v>
      </c>
      <c r="O46" s="336">
        <f>+[6]SI!U41</f>
        <v>899.6</v>
      </c>
      <c r="P46" s="336"/>
    </row>
    <row r="47" spans="3:18">
      <c r="C47" s="370" t="str">
        <f>+[6]SI!J42</f>
        <v>R_JDW-CW_Washer-ELC00</v>
      </c>
      <c r="D47" s="370" t="str">
        <f>+[6]SI!A42&amp;" - "&amp;[6]SI!C42&amp;" - "&amp;[6]SI!D42</f>
        <v>Joined dwellings - Heat/Cooling Devices - Clothes Washers</v>
      </c>
      <c r="E47" s="370" t="str">
        <f>+[6]SI!K42</f>
        <v>RESELC</v>
      </c>
      <c r="F47" s="370" t="str">
        <f>+[6]SI!L42</f>
        <v>R_JDW-CW</v>
      </c>
      <c r="G47" s="371">
        <f>+[6]SI!O42</f>
        <v>0.25</v>
      </c>
      <c r="H47" s="419">
        <f>+[6]SI!Q42</f>
        <v>4.1599999999999998E-2</v>
      </c>
      <c r="I47" s="419">
        <f t="shared" si="0"/>
        <v>3.1199999999999999E-2</v>
      </c>
      <c r="J47" s="370">
        <f>+[6]SI!P42</f>
        <v>15</v>
      </c>
      <c r="K47" s="370">
        <v>31.536000000000001</v>
      </c>
      <c r="L47" s="371">
        <f t="shared" si="1"/>
        <v>2.0105999453402794E-2</v>
      </c>
      <c r="M47" s="370"/>
      <c r="N47" s="373">
        <f>(+[6]SI!N42*[6]SI!O42)/1000</f>
        <v>2.6377012428520436E-2</v>
      </c>
      <c r="O47" s="372">
        <f>+[6]SI!U42</f>
        <v>3994.6666666666665</v>
      </c>
      <c r="P47" s="372"/>
    </row>
    <row r="48" spans="3:18">
      <c r="C48" s="374" t="str">
        <f>+[6]SI!J43</f>
        <v>R_JDW-DW_Dwash-ELC00</v>
      </c>
      <c r="D48" s="374" t="str">
        <f>+[6]SI!A43&amp;" - "&amp;[6]SI!C43&amp;" - "&amp;[6]SI!D43</f>
        <v>Joined dwellings - Heat/Cooling Devices - Dishwashers</v>
      </c>
      <c r="E48" s="374" t="str">
        <f>+[6]SI!K43</f>
        <v>RESELC</v>
      </c>
      <c r="F48" s="374" t="str">
        <f>+[6]SI!L43</f>
        <v>R_JDW-DW</v>
      </c>
      <c r="G48" s="375">
        <f>+[6]SI!O43</f>
        <v>0.25</v>
      </c>
      <c r="H48" s="420">
        <f>+[6]SI!Q43</f>
        <v>4.1599999999999998E-2</v>
      </c>
      <c r="I48" s="420">
        <f t="shared" si="0"/>
        <v>0</v>
      </c>
      <c r="J48" s="374">
        <f>+[6]SI!P43</f>
        <v>15</v>
      </c>
      <c r="K48" s="374">
        <v>31.536000000000001</v>
      </c>
      <c r="L48" s="375">
        <f t="shared" si="1"/>
        <v>6.6774738465059788E-3</v>
      </c>
      <c r="M48" s="374"/>
      <c r="N48" s="377">
        <f>(+[6]SI!N43*[6]SI!O43)/1000</f>
        <v>8.760161913293962E-3</v>
      </c>
      <c r="O48" s="376">
        <f>+[6]SI!U43</f>
        <v>2640</v>
      </c>
      <c r="P48" s="376"/>
    </row>
    <row r="49" spans="3:16">
      <c r="C49" s="378" t="str">
        <f>+[6]SI!J44</f>
        <v>R_JDW-LT_LED-ELC00</v>
      </c>
      <c r="D49" s="378" t="str">
        <f>+[6]SI!A44&amp;" - "&amp;[6]SI!C44&amp;" - "&amp;[6]SI!D44</f>
        <v>Joined dwellings - Electronics and Lights - LED</v>
      </c>
      <c r="E49" s="378" t="str">
        <f>+[6]SI!K44</f>
        <v>RESELC</v>
      </c>
      <c r="F49" s="378" t="str">
        <f>+[6]SI!L44</f>
        <v>R_JDW-LT</v>
      </c>
      <c r="G49" s="379">
        <f>+[6]SI!O44</f>
        <v>0.9</v>
      </c>
      <c r="H49" s="421">
        <f>+[6]SI!Q44</f>
        <v>0.1666</v>
      </c>
      <c r="I49" s="421">
        <f t="shared" si="0"/>
        <v>0</v>
      </c>
      <c r="J49" s="378">
        <f>+[6]SI!P44</f>
        <v>14</v>
      </c>
      <c r="K49" s="378">
        <v>31.536000000000001</v>
      </c>
      <c r="L49" s="379">
        <f t="shared" si="1"/>
        <v>1.3197423960639211E-4</v>
      </c>
      <c r="M49" s="378"/>
      <c r="N49" s="381">
        <f>(+[6]SI!N44*[6]SI!O44)/1000</f>
        <v>6.9337914072984839E-4</v>
      </c>
      <c r="O49" s="380">
        <f>+[6]SI!U44</f>
        <v>1148.3253588516748</v>
      </c>
      <c r="P49" s="380"/>
    </row>
    <row r="50" spans="3:16">
      <c r="C50" s="382" t="str">
        <f>+[6]SI!J45</f>
        <v>R_JDW-LT_Incan-ELC00</v>
      </c>
      <c r="D50" s="382" t="str">
        <f>+[6]SI!A45&amp;" - "&amp;[6]SI!C45&amp;" - "&amp;[6]SI!D45</f>
        <v>Joined dwellings - Electronics and Lights - Incandescent</v>
      </c>
      <c r="E50" s="382" t="str">
        <f>+[6]SI!K45</f>
        <v>RESELC</v>
      </c>
      <c r="F50" s="382" t="str">
        <f>+[6]SI!L45</f>
        <v>R_JDW-LT</v>
      </c>
      <c r="G50" s="383">
        <f>+[6]SI!O45</f>
        <v>0.1</v>
      </c>
      <c r="H50" s="422">
        <f>+[6]SI!Q45</f>
        <v>0.1666</v>
      </c>
      <c r="I50" s="422">
        <f t="shared" si="0"/>
        <v>0</v>
      </c>
      <c r="J50" s="382">
        <f>+[6]SI!P45</f>
        <v>1</v>
      </c>
      <c r="K50" s="382">
        <v>31.536000000000001</v>
      </c>
      <c r="L50" s="383">
        <f t="shared" si="1"/>
        <v>1.6663070064497998E-3</v>
      </c>
      <c r="M50" s="382"/>
      <c r="N50" s="385">
        <f>(+[6]SI!N45*[6]SI!O45)/1000</f>
        <v>8.7546063820497875E-3</v>
      </c>
      <c r="O50" s="384">
        <f>+[6]SI!U45</f>
        <v>777.77777777777783</v>
      </c>
      <c r="P50" s="384"/>
    </row>
    <row r="51" spans="3:16">
      <c r="C51" s="386" t="str">
        <f>+[6]SI!J46</f>
        <v>R_JDW-LT_CFL-ELC00</v>
      </c>
      <c r="D51" s="386" t="str">
        <f>+[6]SI!A46&amp;" - "&amp;[6]SI!C46&amp;" - "&amp;[6]SI!D46</f>
        <v>Joined dwellings - Electronics and Lights - Fluorescent</v>
      </c>
      <c r="E51" s="386" t="str">
        <f>+[6]SI!K46</f>
        <v>RESELC</v>
      </c>
      <c r="F51" s="386" t="str">
        <f>+[6]SI!L46</f>
        <v>R_JDW-LT</v>
      </c>
      <c r="G51" s="387">
        <f>+[6]SI!O46</f>
        <v>0.8</v>
      </c>
      <c r="H51" s="423">
        <f>+[6]SI!Q46</f>
        <v>0.1666</v>
      </c>
      <c r="I51" s="423">
        <f t="shared" si="0"/>
        <v>0</v>
      </c>
      <c r="J51" s="386">
        <f>+[6]SI!P46</f>
        <v>7</v>
      </c>
      <c r="K51" s="386">
        <v>31.536000000000001</v>
      </c>
      <c r="L51" s="387">
        <f t="shared" si="1"/>
        <v>2.9911436355248297E-3</v>
      </c>
      <c r="M51" s="386"/>
      <c r="N51" s="389">
        <f>(+[6]SI!N46*[6]SI!O46)/1000</f>
        <v>1.5715162367939177E-2</v>
      </c>
      <c r="O51" s="388">
        <f>+[6]SI!U46</f>
        <v>1176.4705882352941</v>
      </c>
      <c r="P51" s="388"/>
    </row>
    <row r="52" spans="3:16">
      <c r="C52" s="390" t="str">
        <f>+[6]SI!J47</f>
        <v>R_JDW-OTH_Elec-ELC00</v>
      </c>
      <c r="D52" s="390" t="str">
        <f>+[6]SI!A47&amp;" - "&amp;[6]SI!C47&amp;" - "&amp;[6]SI!D47</f>
        <v>Joined dwellings - Electronics and Lights - Electronics</v>
      </c>
      <c r="E52" s="390" t="str">
        <f>+[6]SI!K47</f>
        <v>RESELC</v>
      </c>
      <c r="F52" s="390" t="str">
        <f>+[6]SI!L47</f>
        <v>R_JDW-OTH</v>
      </c>
      <c r="G52" s="391">
        <f>+[6]SI!O47</f>
        <v>0.9</v>
      </c>
      <c r="H52" s="424">
        <f>+[6]SI!Q47</f>
        <v>0.1666</v>
      </c>
      <c r="I52" s="424">
        <f t="shared" si="0"/>
        <v>0.12495000000000001</v>
      </c>
      <c r="J52" s="390">
        <f>+[6]SI!P47</f>
        <v>5</v>
      </c>
      <c r="K52" s="390">
        <v>31.536000000000001</v>
      </c>
      <c r="L52" s="391">
        <f t="shared" si="1"/>
        <v>1.9383707190543699E-2</v>
      </c>
      <c r="M52" s="390"/>
      <c r="N52" s="393">
        <f>(+[6]SI!N47*[6]SI!O47)/1000</f>
        <v>0.10184001268750027</v>
      </c>
      <c r="O52" s="392">
        <f>+[6]SI!U47</f>
        <v>733.33333333333337</v>
      </c>
      <c r="P52" s="392"/>
    </row>
    <row r="53" spans="3:16">
      <c r="C53" s="394" t="str">
        <f>+[6]SI!J48</f>
        <v>R_JDW-MPS_Motor-ELC00</v>
      </c>
      <c r="D53" s="394" t="str">
        <f>+[6]SI!A48&amp;" - "&amp;[6]SI!C48&amp;" - "&amp;[6]SI!D48</f>
        <v>Joined dwellings - Stationary Motors - Electric Motor</v>
      </c>
      <c r="E53" s="394" t="str">
        <f>+[6]SI!K48</f>
        <v>RESELC</v>
      </c>
      <c r="F53" s="394" t="str">
        <f>+[6]SI!L48</f>
        <v>R_JDW-MPS</v>
      </c>
      <c r="G53" s="395">
        <f>+[6]SI!O48</f>
        <v>0.75</v>
      </c>
      <c r="H53" s="425">
        <f>+[6]SI!Q48</f>
        <v>2.8999999999999998E-3</v>
      </c>
      <c r="I53" s="425">
        <f t="shared" si="0"/>
        <v>2.1749999999999999E-3</v>
      </c>
      <c r="J53" s="394">
        <f>+[6]SI!P48</f>
        <v>15</v>
      </c>
      <c r="K53" s="394">
        <v>31.536000000000001</v>
      </c>
      <c r="L53" s="395">
        <f t="shared" si="1"/>
        <v>8.8310152847796267E-2</v>
      </c>
      <c r="M53" s="394"/>
      <c r="N53" s="397">
        <f>(+[6]SI!N48*[6]SI!O48)/1000</f>
        <v>8.076352042603499E-3</v>
      </c>
      <c r="O53" s="396">
        <f>+[6]SI!U48</f>
        <v>153.33333333333334</v>
      </c>
      <c r="P53" s="396"/>
    </row>
    <row r="54" spans="3:16">
      <c r="C54" s="301" t="str">
        <f>+[6]SI!J49</f>
        <v>R_JDW-MPM_ICE-PET00</v>
      </c>
      <c r="D54" s="301" t="str">
        <f>+[6]SI!A49&amp;" - "&amp;[6]SI!C49&amp;" - "&amp;[6]SI!D49</f>
        <v>Joined dwellings - Stationary Motors - Internal Combustion (Domestic Use)</v>
      </c>
      <c r="E54" s="301" t="str">
        <f>+[6]SI!K49</f>
        <v>RESPET</v>
      </c>
      <c r="F54" s="301" t="str">
        <f>+[6]SI!L49</f>
        <v>R_JDW-MPM</v>
      </c>
      <c r="G54" s="300">
        <f>+[6]SI!O49</f>
        <v>0.25</v>
      </c>
      <c r="H54" s="426">
        <f>+[6]SI!Q49</f>
        <v>2.8999999999999998E-3</v>
      </c>
      <c r="I54" s="426">
        <f t="shared" si="0"/>
        <v>0</v>
      </c>
      <c r="J54" s="301">
        <f>+[6]SI!P49</f>
        <v>10</v>
      </c>
      <c r="K54" s="301">
        <v>31.536000000000001</v>
      </c>
      <c r="L54" s="300">
        <f t="shared" si="1"/>
        <v>2.2149490621537806E-5</v>
      </c>
      <c r="N54" s="399">
        <f>(+[6]SI!N49*[6]SI!O49)/1000</f>
        <v>2.0256683750983669E-6</v>
      </c>
      <c r="O54" s="398">
        <f>+[6]SI!U49</f>
        <v>1466.6666666666667</v>
      </c>
      <c r="P54" s="398"/>
    </row>
    <row r="55" spans="3:16">
      <c r="G55" s="300"/>
      <c r="L55" s="398"/>
      <c r="N55" s="399"/>
      <c r="O55" s="398"/>
      <c r="P55" s="398"/>
    </row>
    <row r="56" spans="3:16">
      <c r="G56" s="300"/>
      <c r="L56" s="398"/>
      <c r="N56" s="399"/>
      <c r="O56" s="398"/>
      <c r="P56" s="398"/>
    </row>
    <row r="57" spans="3:16">
      <c r="G57" s="300"/>
      <c r="L57" s="398"/>
      <c r="N57" s="399"/>
      <c r="O57" s="398"/>
      <c r="P57" s="398"/>
    </row>
    <row r="58" spans="3:16">
      <c r="G58" s="300"/>
      <c r="L58" s="398"/>
      <c r="N58" s="399"/>
      <c r="O58" s="398"/>
      <c r="P58" s="398"/>
    </row>
    <row r="59" spans="3:16">
      <c r="G59" s="300"/>
      <c r="L59" s="398"/>
      <c r="N59" s="399"/>
      <c r="O59" s="398"/>
      <c r="P59" s="398"/>
    </row>
    <row r="60" spans="3:16">
      <c r="G60" s="300"/>
      <c r="L60" s="398"/>
      <c r="N60" s="399"/>
      <c r="O60" s="398"/>
      <c r="P60" s="398"/>
    </row>
    <row r="61" spans="3:16">
      <c r="G61" s="300"/>
      <c r="L61" s="398"/>
      <c r="N61" s="399"/>
      <c r="O61" s="398"/>
      <c r="P61" s="398"/>
    </row>
    <row r="62" spans="3:16">
      <c r="G62" s="300"/>
      <c r="L62" s="398"/>
      <c r="N62" s="399"/>
      <c r="O62" s="398"/>
      <c r="P62" s="398"/>
    </row>
    <row r="63" spans="3:16">
      <c r="G63" s="300"/>
      <c r="L63" s="398"/>
      <c r="N63" s="399"/>
      <c r="O63" s="398"/>
      <c r="P63" s="398"/>
    </row>
    <row r="64" spans="3:16">
      <c r="G64" s="300"/>
      <c r="L64" s="398"/>
      <c r="N64" s="399"/>
      <c r="O64" s="398"/>
      <c r="P64" s="398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Q299"/>
  <sheetViews>
    <sheetView topLeftCell="A72" workbookViewId="0">
      <selection activeCell="E93" sqref="E93"/>
    </sheetView>
  </sheetViews>
  <sheetFormatPr defaultRowHeight="12.75"/>
  <cols>
    <col min="1" max="1" width="9.140625" style="196"/>
    <col min="2" max="2" width="19.42578125" style="196" customWidth="1"/>
    <col min="3" max="3" width="33.42578125" style="196" customWidth="1"/>
    <col min="4" max="8" width="9.140625" style="196"/>
    <col min="9" max="9" width="9.140625" style="196" customWidth="1"/>
    <col min="10" max="10" width="9.140625" style="196"/>
    <col min="11" max="11" width="24" style="196" bestFit="1" customWidth="1"/>
    <col min="12" max="12" width="38.85546875" style="196" customWidth="1"/>
    <col min="13" max="16384" width="9.140625" style="196"/>
  </cols>
  <sheetData>
    <row r="5" spans="1:17">
      <c r="A5" s="198" t="s">
        <v>14</v>
      </c>
      <c r="C5" s="199"/>
      <c r="D5" s="199"/>
      <c r="E5" s="199"/>
      <c r="F5" s="199"/>
      <c r="G5" s="199"/>
      <c r="H5" s="199"/>
      <c r="J5" s="198" t="s">
        <v>15</v>
      </c>
      <c r="L5" s="199"/>
      <c r="M5" s="199"/>
      <c r="N5" s="199"/>
      <c r="O5" s="199"/>
      <c r="P5" s="199"/>
      <c r="Q5" s="199"/>
    </row>
    <row r="6" spans="1:17">
      <c r="A6" s="200" t="s">
        <v>7</v>
      </c>
      <c r="B6" s="200" t="s">
        <v>0</v>
      </c>
      <c r="C6" s="200" t="s">
        <v>3</v>
      </c>
      <c r="D6" s="200" t="s">
        <v>4</v>
      </c>
      <c r="E6" s="200" t="s">
        <v>8</v>
      </c>
      <c r="F6" s="200" t="s">
        <v>9</v>
      </c>
      <c r="G6" s="200" t="s">
        <v>10</v>
      </c>
      <c r="H6" s="200" t="s">
        <v>12</v>
      </c>
      <c r="J6" s="200" t="s">
        <v>11</v>
      </c>
      <c r="K6" s="200" t="s">
        <v>1</v>
      </c>
      <c r="L6" s="200" t="s">
        <v>2</v>
      </c>
      <c r="M6" s="200" t="s">
        <v>16</v>
      </c>
      <c r="N6" s="200" t="s">
        <v>17</v>
      </c>
      <c r="O6" s="200" t="s">
        <v>18</v>
      </c>
      <c r="P6" s="200" t="s">
        <v>19</v>
      </c>
      <c r="Q6" s="200" t="s">
        <v>20</v>
      </c>
    </row>
    <row r="7" spans="1:17">
      <c r="A7" s="201" t="s">
        <v>49</v>
      </c>
      <c r="B7" s="201" t="s">
        <v>237</v>
      </c>
      <c r="C7" s="201" t="s">
        <v>326</v>
      </c>
      <c r="D7" s="201" t="s">
        <v>53</v>
      </c>
      <c r="E7" s="201" t="s">
        <v>348</v>
      </c>
      <c r="F7" s="201"/>
      <c r="G7" s="201"/>
      <c r="H7" s="201"/>
      <c r="J7" s="201" t="s">
        <v>67</v>
      </c>
      <c r="K7" s="202" t="str">
        <f>"FTE_"&amp;B7&amp;"_00"</f>
        <v>FTE_COMCOA_00</v>
      </c>
      <c r="L7" s="201" t="str">
        <f>"Distribution network for "&amp;C7</f>
        <v>Distribution network for  Commercial Coal</v>
      </c>
      <c r="M7" s="201" t="s">
        <v>53</v>
      </c>
      <c r="N7" s="201" t="s">
        <v>298</v>
      </c>
      <c r="O7" s="201"/>
      <c r="P7" s="201"/>
      <c r="Q7" s="201"/>
    </row>
    <row r="8" spans="1:17">
      <c r="A8" s="201" t="s">
        <v>49</v>
      </c>
      <c r="B8" s="201" t="s">
        <v>240</v>
      </c>
      <c r="C8" s="201" t="s">
        <v>327</v>
      </c>
      <c r="D8" s="201" t="s">
        <v>53</v>
      </c>
      <c r="E8" s="201" t="s">
        <v>348</v>
      </c>
      <c r="F8" s="201"/>
      <c r="G8" s="201"/>
      <c r="H8" s="201"/>
      <c r="J8" s="201" t="s">
        <v>67</v>
      </c>
      <c r="K8" s="202" t="str">
        <f t="shared" ref="K8:K16" si="0">"FTE_"&amp;B8&amp;"_00"</f>
        <v>FTE_COMNGA_00</v>
      </c>
      <c r="L8" s="201" t="str">
        <f t="shared" ref="L8:L16" si="1">"Distribution network for "&amp;C8</f>
        <v>Distribution network for Commercial Natural gas</v>
      </c>
      <c r="M8" s="201" t="s">
        <v>53</v>
      </c>
      <c r="N8" s="201" t="s">
        <v>298</v>
      </c>
      <c r="O8" s="201"/>
      <c r="P8" s="201"/>
      <c r="Q8" s="201"/>
    </row>
    <row r="9" spans="1:17">
      <c r="A9" s="201" t="s">
        <v>49</v>
      </c>
      <c r="B9" s="201" t="s">
        <v>323</v>
      </c>
      <c r="C9" s="201" t="s">
        <v>328</v>
      </c>
      <c r="D9" s="201" t="s">
        <v>53</v>
      </c>
      <c r="E9" s="201" t="s">
        <v>348</v>
      </c>
      <c r="F9" s="201"/>
      <c r="G9" s="201"/>
      <c r="H9" s="201"/>
      <c r="J9" s="201" t="s">
        <v>67</v>
      </c>
      <c r="K9" s="202" t="str">
        <f t="shared" si="0"/>
        <v>FTE_COMLPG_00</v>
      </c>
      <c r="L9" s="201" t="str">
        <f t="shared" si="1"/>
        <v>Distribution network for Commercial LPG</v>
      </c>
      <c r="M9" s="201" t="s">
        <v>53</v>
      </c>
      <c r="N9" s="201" t="s">
        <v>298</v>
      </c>
      <c r="O9" s="201"/>
      <c r="P9" s="201"/>
      <c r="Q9" s="201"/>
    </row>
    <row r="10" spans="1:17">
      <c r="A10" s="201" t="s">
        <v>49</v>
      </c>
      <c r="B10" s="201" t="s">
        <v>324</v>
      </c>
      <c r="C10" s="201" t="s">
        <v>329</v>
      </c>
      <c r="D10" s="201" t="s">
        <v>53</v>
      </c>
      <c r="E10" s="201" t="s">
        <v>348</v>
      </c>
      <c r="F10" s="201"/>
      <c r="G10" s="201"/>
      <c r="H10" s="201"/>
      <c r="J10" s="201" t="s">
        <v>67</v>
      </c>
      <c r="K10" s="202" t="str">
        <f t="shared" si="0"/>
        <v>FTE_COMDSL_00</v>
      </c>
      <c r="L10" s="201" t="str">
        <f t="shared" si="1"/>
        <v>Distribution network for Commercial Diesel</v>
      </c>
      <c r="M10" s="201" t="s">
        <v>53</v>
      </c>
      <c r="N10" s="201" t="s">
        <v>298</v>
      </c>
      <c r="O10" s="201"/>
      <c r="P10" s="201"/>
      <c r="Q10" s="201"/>
    </row>
    <row r="11" spans="1:17">
      <c r="A11" s="201" t="s">
        <v>49</v>
      </c>
      <c r="B11" s="201" t="s">
        <v>246</v>
      </c>
      <c r="C11" s="201" t="s">
        <v>330</v>
      </c>
      <c r="D11" s="201" t="s">
        <v>53</v>
      </c>
      <c r="E11" s="201" t="s">
        <v>348</v>
      </c>
      <c r="F11" s="201"/>
      <c r="G11" s="201"/>
      <c r="H11" s="201"/>
      <c r="J11" s="201" t="s">
        <v>67</v>
      </c>
      <c r="K11" s="202" t="str">
        <f t="shared" si="0"/>
        <v>FTE_COMBIG_00</v>
      </c>
      <c r="L11" s="201" t="str">
        <f t="shared" si="1"/>
        <v>Distribution network for Commercial Biogas</v>
      </c>
      <c r="M11" s="201" t="s">
        <v>53</v>
      </c>
      <c r="N11" s="201" t="s">
        <v>298</v>
      </c>
      <c r="O11" s="201"/>
      <c r="P11" s="201"/>
      <c r="Q11" s="201"/>
    </row>
    <row r="12" spans="1:17">
      <c r="A12" s="201" t="s">
        <v>49</v>
      </c>
      <c r="B12" s="201" t="s">
        <v>242</v>
      </c>
      <c r="C12" s="201" t="s">
        <v>331</v>
      </c>
      <c r="D12" s="201" t="s">
        <v>53</v>
      </c>
      <c r="E12" s="201" t="s">
        <v>348</v>
      </c>
      <c r="F12" s="201"/>
      <c r="G12" s="201"/>
      <c r="H12" s="201"/>
      <c r="J12" s="201" t="s">
        <v>67</v>
      </c>
      <c r="K12" s="202" t="str">
        <f t="shared" si="0"/>
        <v>FTE_COMGEO_00</v>
      </c>
      <c r="L12" s="201" t="str">
        <f t="shared" si="1"/>
        <v>Distribution network for Commercial Geothermal</v>
      </c>
      <c r="M12" s="201" t="s">
        <v>53</v>
      </c>
      <c r="N12" s="201" t="s">
        <v>298</v>
      </c>
      <c r="O12" s="201"/>
      <c r="P12" s="201"/>
      <c r="Q12" s="201"/>
    </row>
    <row r="13" spans="1:17">
      <c r="A13" s="201" t="s">
        <v>49</v>
      </c>
      <c r="B13" s="201" t="s">
        <v>337</v>
      </c>
      <c r="C13" s="201" t="s">
        <v>332</v>
      </c>
      <c r="D13" s="201" t="s">
        <v>53</v>
      </c>
      <c r="E13" s="201" t="s">
        <v>348</v>
      </c>
      <c r="F13" s="201"/>
      <c r="G13" s="201"/>
      <c r="H13" s="201"/>
      <c r="J13" s="201" t="s">
        <v>67</v>
      </c>
      <c r="K13" s="202" t="str">
        <f t="shared" si="0"/>
        <v>FTE_COMFOL_00</v>
      </c>
      <c r="L13" s="201" t="str">
        <f t="shared" si="1"/>
        <v>Distribution network for Commercial Fuel Oil</v>
      </c>
      <c r="M13" s="201" t="s">
        <v>53</v>
      </c>
      <c r="N13" s="201" t="s">
        <v>298</v>
      </c>
      <c r="O13" s="201"/>
      <c r="P13" s="201"/>
      <c r="Q13" s="201"/>
    </row>
    <row r="14" spans="1:17">
      <c r="A14" s="201" t="s">
        <v>49</v>
      </c>
      <c r="B14" s="201" t="s">
        <v>325</v>
      </c>
      <c r="C14" s="201" t="s">
        <v>333</v>
      </c>
      <c r="D14" s="201" t="s">
        <v>53</v>
      </c>
      <c r="E14" s="201" t="s">
        <v>348</v>
      </c>
      <c r="F14" s="201"/>
      <c r="G14" s="201"/>
      <c r="H14" s="201"/>
      <c r="J14" s="201" t="s">
        <v>67</v>
      </c>
      <c r="K14" s="202" t="str">
        <f t="shared" si="0"/>
        <v>FTE_COMPET_00</v>
      </c>
      <c r="L14" s="201" t="str">
        <f t="shared" si="1"/>
        <v>Distribution network for Commercial petroleum</v>
      </c>
      <c r="M14" s="201" t="s">
        <v>53</v>
      </c>
      <c r="N14" s="201" t="s">
        <v>298</v>
      </c>
      <c r="O14" s="201"/>
      <c r="P14" s="201"/>
      <c r="Q14" s="201"/>
    </row>
    <row r="15" spans="1:17">
      <c r="A15" s="201" t="s">
        <v>49</v>
      </c>
      <c r="B15" s="201" t="s">
        <v>247</v>
      </c>
      <c r="C15" s="201" t="s">
        <v>831</v>
      </c>
      <c r="D15" s="201" t="s">
        <v>53</v>
      </c>
      <c r="E15" s="201" t="s">
        <v>348</v>
      </c>
      <c r="F15" s="201"/>
      <c r="G15" s="201"/>
      <c r="H15" s="201"/>
      <c r="J15" s="201" t="s">
        <v>67</v>
      </c>
      <c r="K15" s="202" t="str">
        <f t="shared" si="0"/>
        <v>FTE_COMWOD_00</v>
      </c>
      <c r="L15" s="201" t="str">
        <f t="shared" si="1"/>
        <v>Distribution network for Commercial wood</v>
      </c>
      <c r="M15" s="201" t="s">
        <v>53</v>
      </c>
      <c r="N15" s="201" t="s">
        <v>298</v>
      </c>
      <c r="O15" s="201"/>
      <c r="P15" s="201"/>
      <c r="Q15" s="201"/>
    </row>
    <row r="16" spans="1:17">
      <c r="A16" s="201" t="s">
        <v>49</v>
      </c>
      <c r="B16" s="201" t="s">
        <v>830</v>
      </c>
      <c r="C16" s="201" t="s">
        <v>832</v>
      </c>
      <c r="D16" s="201" t="s">
        <v>53</v>
      </c>
      <c r="E16" s="201" t="s">
        <v>348</v>
      </c>
      <c r="F16" s="201"/>
      <c r="G16" s="201"/>
      <c r="H16" s="201"/>
      <c r="J16" s="201" t="s">
        <v>67</v>
      </c>
      <c r="K16" s="202" t="str">
        <f t="shared" si="0"/>
        <v>FTE_COMPLT_00</v>
      </c>
      <c r="L16" s="201" t="str">
        <f t="shared" si="1"/>
        <v>Distribution network for Commercial pellet</v>
      </c>
      <c r="M16" s="201" t="s">
        <v>53</v>
      </c>
      <c r="N16" s="201" t="s">
        <v>298</v>
      </c>
      <c r="O16" s="201"/>
      <c r="P16" s="201"/>
      <c r="Q16" s="201"/>
    </row>
    <row r="17" spans="1:17">
      <c r="A17" s="260" t="s">
        <v>65</v>
      </c>
      <c r="B17" s="260" t="s">
        <v>334</v>
      </c>
      <c r="C17" s="260" t="s">
        <v>335</v>
      </c>
      <c r="D17" s="260" t="s">
        <v>336</v>
      </c>
      <c r="E17" s="260"/>
      <c r="F17" s="260"/>
      <c r="G17" s="260"/>
      <c r="H17" s="260"/>
      <c r="J17" s="262" t="s">
        <v>311</v>
      </c>
      <c r="K17" s="263" t="s">
        <v>684</v>
      </c>
      <c r="L17" s="262" t="s">
        <v>541</v>
      </c>
      <c r="M17" s="262" t="s">
        <v>53</v>
      </c>
      <c r="N17" s="262" t="s">
        <v>374</v>
      </c>
      <c r="O17" s="262"/>
      <c r="P17" s="262"/>
      <c r="Q17" s="262"/>
    </row>
    <row r="18" spans="1:17">
      <c r="A18" s="261" t="s">
        <v>310</v>
      </c>
      <c r="B18" s="261" t="s">
        <v>685</v>
      </c>
      <c r="C18" s="261" t="s">
        <v>542</v>
      </c>
      <c r="D18" s="261" t="s">
        <v>53</v>
      </c>
      <c r="E18" s="261"/>
      <c r="F18" s="261"/>
      <c r="G18" s="261"/>
      <c r="H18" s="261"/>
      <c r="J18" s="262" t="s">
        <v>311</v>
      </c>
      <c r="K18" s="263" t="s">
        <v>687</v>
      </c>
      <c r="L18" s="262" t="s">
        <v>544</v>
      </c>
      <c r="M18" s="262" t="s">
        <v>53</v>
      </c>
      <c r="N18" s="262" t="s">
        <v>374</v>
      </c>
      <c r="O18" s="262"/>
      <c r="P18" s="262"/>
      <c r="Q18" s="262"/>
    </row>
    <row r="19" spans="1:17">
      <c r="A19" s="261" t="s">
        <v>310</v>
      </c>
      <c r="B19" s="261" t="s">
        <v>686</v>
      </c>
      <c r="C19" s="261" t="s">
        <v>543</v>
      </c>
      <c r="D19" s="261" t="s">
        <v>53</v>
      </c>
      <c r="E19" s="261"/>
      <c r="F19" s="261"/>
      <c r="G19" s="261"/>
      <c r="H19" s="261"/>
      <c r="J19" s="262" t="s">
        <v>311</v>
      </c>
      <c r="K19" s="263" t="s">
        <v>688</v>
      </c>
      <c r="L19" s="262" t="s">
        <v>545</v>
      </c>
      <c r="M19" s="262" t="s">
        <v>53</v>
      </c>
      <c r="N19" s="262" t="s">
        <v>374</v>
      </c>
      <c r="O19" s="262"/>
      <c r="P19" s="262"/>
      <c r="Q19" s="262"/>
    </row>
    <row r="20" spans="1:17">
      <c r="A20" s="261" t="s">
        <v>310</v>
      </c>
      <c r="B20" s="261" t="s">
        <v>691</v>
      </c>
      <c r="C20" s="261" t="s">
        <v>548</v>
      </c>
      <c r="D20" s="261" t="s">
        <v>53</v>
      </c>
      <c r="E20" s="261"/>
      <c r="F20" s="261"/>
      <c r="G20" s="261"/>
      <c r="H20" s="261"/>
      <c r="J20" s="262" t="s">
        <v>311</v>
      </c>
      <c r="K20" s="263" t="s">
        <v>689</v>
      </c>
      <c r="L20" s="262" t="s">
        <v>546</v>
      </c>
      <c r="M20" s="262" t="s">
        <v>53</v>
      </c>
      <c r="N20" s="262" t="s">
        <v>374</v>
      </c>
      <c r="O20" s="262"/>
      <c r="P20" s="262"/>
      <c r="Q20" s="262"/>
    </row>
    <row r="21" spans="1:17">
      <c r="A21" s="261" t="s">
        <v>310</v>
      </c>
      <c r="B21" s="261" t="s">
        <v>699</v>
      </c>
      <c r="C21" s="261" t="s">
        <v>555</v>
      </c>
      <c r="D21" s="261" t="s">
        <v>53</v>
      </c>
      <c r="E21" s="261"/>
      <c r="F21" s="261"/>
      <c r="G21" s="261"/>
      <c r="H21" s="261"/>
      <c r="J21" s="262" t="s">
        <v>311</v>
      </c>
      <c r="K21" s="263" t="s">
        <v>690</v>
      </c>
      <c r="L21" s="262" t="s">
        <v>547</v>
      </c>
      <c r="M21" s="262" t="s">
        <v>53</v>
      </c>
      <c r="N21" s="262" t="s">
        <v>374</v>
      </c>
      <c r="O21" s="262"/>
      <c r="P21" s="262"/>
      <c r="Q21" s="262"/>
    </row>
    <row r="22" spans="1:17">
      <c r="A22" s="261" t="s">
        <v>310</v>
      </c>
      <c r="B22" s="261" t="s">
        <v>703</v>
      </c>
      <c r="C22" s="261" t="s">
        <v>559</v>
      </c>
      <c r="D22" s="261" t="s">
        <v>53</v>
      </c>
      <c r="E22" s="261"/>
      <c r="F22" s="261"/>
      <c r="G22" s="261"/>
      <c r="H22" s="261"/>
      <c r="J22" s="262" t="s">
        <v>311</v>
      </c>
      <c r="K22" s="263" t="s">
        <v>692</v>
      </c>
      <c r="L22" s="262" t="s">
        <v>549</v>
      </c>
      <c r="M22" s="262" t="s">
        <v>53</v>
      </c>
      <c r="N22" s="262" t="s">
        <v>374</v>
      </c>
      <c r="O22" s="262"/>
      <c r="P22" s="262"/>
      <c r="Q22" s="262"/>
    </row>
    <row r="23" spans="1:17">
      <c r="A23" s="261" t="s">
        <v>310</v>
      </c>
      <c r="B23" s="261" t="s">
        <v>706</v>
      </c>
      <c r="C23" s="261" t="s">
        <v>562</v>
      </c>
      <c r="D23" s="261" t="s">
        <v>53</v>
      </c>
      <c r="E23" s="261"/>
      <c r="F23" s="261"/>
      <c r="G23" s="261"/>
      <c r="H23" s="261"/>
      <c r="J23" s="262" t="s">
        <v>311</v>
      </c>
      <c r="K23" s="263" t="s">
        <v>693</v>
      </c>
      <c r="L23" s="262" t="s">
        <v>550</v>
      </c>
      <c r="M23" s="262" t="s">
        <v>53</v>
      </c>
      <c r="N23" s="262" t="s">
        <v>374</v>
      </c>
      <c r="O23" s="262"/>
      <c r="P23" s="262"/>
      <c r="Q23" s="262"/>
    </row>
    <row r="24" spans="1:17">
      <c r="A24" s="261" t="s">
        <v>310</v>
      </c>
      <c r="B24" s="261" t="s">
        <v>709</v>
      </c>
      <c r="C24" s="261" t="s">
        <v>565</v>
      </c>
      <c r="D24" s="261" t="s">
        <v>53</v>
      </c>
      <c r="E24" s="261"/>
      <c r="F24" s="261"/>
      <c r="G24" s="261"/>
      <c r="H24" s="261"/>
      <c r="J24" s="262" t="s">
        <v>311</v>
      </c>
      <c r="K24" s="263" t="s">
        <v>694</v>
      </c>
      <c r="L24" s="262" t="s">
        <v>551</v>
      </c>
      <c r="M24" s="262" t="s">
        <v>53</v>
      </c>
      <c r="N24" s="262" t="s">
        <v>374</v>
      </c>
      <c r="O24" s="262"/>
      <c r="P24" s="262"/>
      <c r="Q24" s="262"/>
    </row>
    <row r="25" spans="1:17">
      <c r="A25" s="261" t="s">
        <v>310</v>
      </c>
      <c r="B25" s="261" t="s">
        <v>711</v>
      </c>
      <c r="C25" s="261" t="s">
        <v>567</v>
      </c>
      <c r="D25" s="261" t="s">
        <v>53</v>
      </c>
      <c r="E25" s="261"/>
      <c r="F25" s="261"/>
      <c r="G25" s="261"/>
      <c r="H25" s="261"/>
      <c r="J25" s="262" t="s">
        <v>311</v>
      </c>
      <c r="K25" s="263" t="s">
        <v>695</v>
      </c>
      <c r="L25" s="262" t="s">
        <v>552</v>
      </c>
      <c r="M25" s="262" t="s">
        <v>53</v>
      </c>
      <c r="N25" s="262" t="s">
        <v>374</v>
      </c>
      <c r="O25" s="262"/>
      <c r="P25" s="262"/>
      <c r="Q25" s="262"/>
    </row>
    <row r="26" spans="1:17">
      <c r="A26" s="261" t="s">
        <v>310</v>
      </c>
      <c r="B26" s="261" t="s">
        <v>713</v>
      </c>
      <c r="C26" s="261" t="s">
        <v>570</v>
      </c>
      <c r="D26" s="261" t="s">
        <v>53</v>
      </c>
      <c r="E26" s="261"/>
      <c r="F26" s="261"/>
      <c r="G26" s="261"/>
      <c r="H26" s="261"/>
      <c r="J26" s="262" t="s">
        <v>311</v>
      </c>
      <c r="K26" s="263" t="s">
        <v>696</v>
      </c>
      <c r="L26" s="262" t="s">
        <v>553</v>
      </c>
      <c r="M26" s="262" t="s">
        <v>53</v>
      </c>
      <c r="N26" s="262" t="s">
        <v>374</v>
      </c>
      <c r="O26" s="262"/>
      <c r="P26" s="262"/>
      <c r="Q26" s="262"/>
    </row>
    <row r="27" spans="1:17">
      <c r="A27" s="261" t="s">
        <v>310</v>
      </c>
      <c r="B27" s="261" t="s">
        <v>714</v>
      </c>
      <c r="C27" s="261" t="s">
        <v>571</v>
      </c>
      <c r="D27" s="261" t="s">
        <v>53</v>
      </c>
      <c r="E27" s="261"/>
      <c r="F27" s="261"/>
      <c r="G27" s="261"/>
      <c r="H27" s="261"/>
      <c r="J27" s="262" t="s">
        <v>311</v>
      </c>
      <c r="K27" s="263" t="s">
        <v>697</v>
      </c>
      <c r="L27" s="262" t="s">
        <v>554</v>
      </c>
      <c r="M27" s="262" t="s">
        <v>53</v>
      </c>
      <c r="N27" s="262" t="s">
        <v>374</v>
      </c>
      <c r="O27" s="262"/>
      <c r="P27" s="262"/>
      <c r="Q27" s="262"/>
    </row>
    <row r="28" spans="1:17">
      <c r="A28" s="261" t="s">
        <v>310</v>
      </c>
      <c r="B28" s="261" t="s">
        <v>719</v>
      </c>
      <c r="C28" s="261" t="s">
        <v>576</v>
      </c>
      <c r="D28" s="261" t="s">
        <v>53</v>
      </c>
      <c r="E28" s="261"/>
      <c r="F28" s="261"/>
      <c r="G28" s="261"/>
      <c r="H28" s="261"/>
      <c r="J28" s="262" t="s">
        <v>311</v>
      </c>
      <c r="K28" s="263" t="s">
        <v>698</v>
      </c>
      <c r="L28" s="262" t="s">
        <v>547</v>
      </c>
      <c r="M28" s="262" t="s">
        <v>53</v>
      </c>
      <c r="N28" s="262" t="s">
        <v>374</v>
      </c>
      <c r="O28" s="262"/>
      <c r="P28" s="262"/>
      <c r="Q28" s="262"/>
    </row>
    <row r="29" spans="1:17">
      <c r="A29" s="261" t="s">
        <v>310</v>
      </c>
      <c r="B29" s="261" t="s">
        <v>725</v>
      </c>
      <c r="C29" s="261" t="s">
        <v>582</v>
      </c>
      <c r="D29" s="261" t="s">
        <v>53</v>
      </c>
      <c r="E29" s="261"/>
      <c r="F29" s="261"/>
      <c r="G29" s="261"/>
      <c r="H29" s="261"/>
      <c r="J29" s="262" t="s">
        <v>311</v>
      </c>
      <c r="K29" s="263" t="s">
        <v>700</v>
      </c>
      <c r="L29" s="262" t="s">
        <v>556</v>
      </c>
      <c r="M29" s="262" t="s">
        <v>53</v>
      </c>
      <c r="N29" s="262" t="s">
        <v>374</v>
      </c>
      <c r="O29" s="262"/>
      <c r="P29" s="262"/>
      <c r="Q29" s="262"/>
    </row>
    <row r="30" spans="1:17">
      <c r="A30" s="261" t="s">
        <v>310</v>
      </c>
      <c r="B30" s="261" t="s">
        <v>730</v>
      </c>
      <c r="C30" s="261" t="s">
        <v>585</v>
      </c>
      <c r="D30" s="261" t="s">
        <v>53</v>
      </c>
      <c r="E30" s="261"/>
      <c r="F30" s="261"/>
      <c r="G30" s="261"/>
      <c r="H30" s="261"/>
      <c r="J30" s="262" t="s">
        <v>311</v>
      </c>
      <c r="K30" s="263" t="s">
        <v>701</v>
      </c>
      <c r="L30" s="262" t="s">
        <v>557</v>
      </c>
      <c r="M30" s="262" t="s">
        <v>53</v>
      </c>
      <c r="N30" s="262" t="s">
        <v>374</v>
      </c>
      <c r="O30" s="262"/>
      <c r="P30" s="262"/>
      <c r="Q30" s="262"/>
    </row>
    <row r="31" spans="1:17">
      <c r="A31" s="261" t="s">
        <v>310</v>
      </c>
      <c r="B31" s="261" t="s">
        <v>733</v>
      </c>
      <c r="C31" s="261" t="s">
        <v>587</v>
      </c>
      <c r="D31" s="261" t="s">
        <v>53</v>
      </c>
      <c r="E31" s="261"/>
      <c r="F31" s="261"/>
      <c r="G31" s="261"/>
      <c r="H31" s="261"/>
      <c r="J31" s="262" t="s">
        <v>311</v>
      </c>
      <c r="K31" s="263" t="s">
        <v>702</v>
      </c>
      <c r="L31" s="262" t="s">
        <v>558</v>
      </c>
      <c r="M31" s="262" t="s">
        <v>53</v>
      </c>
      <c r="N31" s="262" t="s">
        <v>374</v>
      </c>
      <c r="O31" s="262"/>
      <c r="P31" s="262"/>
      <c r="Q31" s="262"/>
    </row>
    <row r="32" spans="1:17">
      <c r="A32" s="261" t="s">
        <v>310</v>
      </c>
      <c r="B32" s="261" t="s">
        <v>736</v>
      </c>
      <c r="C32" s="261" t="s">
        <v>590</v>
      </c>
      <c r="D32" s="261" t="s">
        <v>53</v>
      </c>
      <c r="E32" s="261"/>
      <c r="F32" s="261"/>
      <c r="G32" s="261"/>
      <c r="H32" s="261"/>
      <c r="J32" s="262" t="s">
        <v>311</v>
      </c>
      <c r="K32" s="263" t="s">
        <v>704</v>
      </c>
      <c r="L32" s="262" t="s">
        <v>560</v>
      </c>
      <c r="M32" s="262" t="s">
        <v>53</v>
      </c>
      <c r="N32" s="262" t="s">
        <v>374</v>
      </c>
      <c r="O32" s="262"/>
      <c r="P32" s="262"/>
      <c r="Q32" s="262"/>
    </row>
    <row r="33" spans="1:17">
      <c r="A33" s="261" t="s">
        <v>310</v>
      </c>
      <c r="B33" s="261" t="s">
        <v>738</v>
      </c>
      <c r="C33" s="261" t="s">
        <v>592</v>
      </c>
      <c r="D33" s="261" t="s">
        <v>53</v>
      </c>
      <c r="E33" s="261"/>
      <c r="F33" s="261"/>
      <c r="G33" s="261"/>
      <c r="H33" s="261"/>
      <c r="J33" s="262" t="s">
        <v>311</v>
      </c>
      <c r="K33" s="263" t="s">
        <v>705</v>
      </c>
      <c r="L33" s="262" t="s">
        <v>561</v>
      </c>
      <c r="M33" s="262" t="s">
        <v>53</v>
      </c>
      <c r="N33" s="262" t="s">
        <v>374</v>
      </c>
      <c r="O33" s="262"/>
      <c r="P33" s="262"/>
      <c r="Q33" s="262"/>
    </row>
    <row r="34" spans="1:17">
      <c r="A34" s="261" t="s">
        <v>310</v>
      </c>
      <c r="B34" s="261" t="s">
        <v>740</v>
      </c>
      <c r="C34" s="261" t="s">
        <v>594</v>
      </c>
      <c r="D34" s="261" t="s">
        <v>53</v>
      </c>
      <c r="E34" s="261"/>
      <c r="F34" s="261"/>
      <c r="G34" s="261"/>
      <c r="H34" s="261"/>
      <c r="J34" s="262" t="s">
        <v>311</v>
      </c>
      <c r="K34" s="263" t="s">
        <v>707</v>
      </c>
      <c r="L34" s="262" t="s">
        <v>563</v>
      </c>
      <c r="M34" s="262" t="s">
        <v>53</v>
      </c>
      <c r="N34" s="262" t="s">
        <v>374</v>
      </c>
      <c r="O34" s="262"/>
      <c r="P34" s="262"/>
      <c r="Q34" s="262"/>
    </row>
    <row r="35" spans="1:17">
      <c r="A35" s="261" t="s">
        <v>310</v>
      </c>
      <c r="B35" s="261" t="s">
        <v>742</v>
      </c>
      <c r="C35" s="261" t="s">
        <v>596</v>
      </c>
      <c r="D35" s="261" t="s">
        <v>53</v>
      </c>
      <c r="E35" s="261"/>
      <c r="F35" s="261"/>
      <c r="G35" s="261"/>
      <c r="H35" s="261"/>
      <c r="J35" s="262" t="s">
        <v>311</v>
      </c>
      <c r="K35" s="263" t="s">
        <v>708</v>
      </c>
      <c r="L35" s="262" t="s">
        <v>564</v>
      </c>
      <c r="M35" s="262" t="s">
        <v>53</v>
      </c>
      <c r="N35" s="262" t="s">
        <v>374</v>
      </c>
      <c r="O35" s="262"/>
      <c r="P35" s="262"/>
      <c r="Q35" s="262"/>
    </row>
    <row r="36" spans="1:17">
      <c r="A36" s="261" t="s">
        <v>310</v>
      </c>
      <c r="B36" s="261" t="s">
        <v>743</v>
      </c>
      <c r="C36" s="261" t="s">
        <v>597</v>
      </c>
      <c r="D36" s="261" t="s">
        <v>53</v>
      </c>
      <c r="E36" s="261"/>
      <c r="F36" s="261"/>
      <c r="G36" s="261"/>
      <c r="H36" s="261"/>
      <c r="J36" s="262" t="s">
        <v>311</v>
      </c>
      <c r="K36" s="263" t="s">
        <v>710</v>
      </c>
      <c r="L36" s="262" t="s">
        <v>566</v>
      </c>
      <c r="M36" s="262" t="s">
        <v>53</v>
      </c>
      <c r="N36" s="262" t="s">
        <v>374</v>
      </c>
      <c r="O36" s="262"/>
      <c r="P36" s="262"/>
      <c r="Q36" s="262"/>
    </row>
    <row r="37" spans="1:17">
      <c r="A37" s="261" t="s">
        <v>310</v>
      </c>
      <c r="B37" s="261" t="s">
        <v>748</v>
      </c>
      <c r="C37" s="261" t="s">
        <v>602</v>
      </c>
      <c r="D37" s="261" t="s">
        <v>53</v>
      </c>
      <c r="E37" s="261"/>
      <c r="F37" s="261"/>
      <c r="G37" s="261"/>
      <c r="H37" s="261"/>
      <c r="J37" s="262" t="s">
        <v>311</v>
      </c>
      <c r="K37" s="263" t="s">
        <v>712</v>
      </c>
      <c r="L37" s="262" t="s">
        <v>569</v>
      </c>
      <c r="M37" s="262" t="s">
        <v>53</v>
      </c>
      <c r="N37" s="262" t="s">
        <v>374</v>
      </c>
      <c r="O37" s="262"/>
      <c r="P37" s="262"/>
      <c r="Q37" s="262"/>
    </row>
    <row r="38" spans="1:17">
      <c r="A38" s="261" t="s">
        <v>310</v>
      </c>
      <c r="B38" s="261" t="s">
        <v>756</v>
      </c>
      <c r="C38" s="261" t="s">
        <v>609</v>
      </c>
      <c r="D38" s="261" t="s">
        <v>53</v>
      </c>
      <c r="E38" s="261"/>
      <c r="F38" s="261"/>
      <c r="G38" s="261"/>
      <c r="H38" s="261"/>
      <c r="J38" s="262" t="s">
        <v>311</v>
      </c>
      <c r="K38" s="263" t="s">
        <v>715</v>
      </c>
      <c r="L38" s="262" t="s">
        <v>572</v>
      </c>
      <c r="M38" s="262" t="s">
        <v>53</v>
      </c>
      <c r="N38" s="262" t="s">
        <v>374</v>
      </c>
      <c r="O38" s="262"/>
      <c r="P38" s="262"/>
      <c r="Q38" s="262"/>
    </row>
    <row r="39" spans="1:17">
      <c r="A39" s="261" t="s">
        <v>310</v>
      </c>
      <c r="B39" s="261" t="s">
        <v>762</v>
      </c>
      <c r="C39" s="261" t="s">
        <v>614</v>
      </c>
      <c r="D39" s="261" t="s">
        <v>53</v>
      </c>
      <c r="E39" s="261"/>
      <c r="F39" s="261"/>
      <c r="G39" s="261"/>
      <c r="H39" s="261"/>
      <c r="J39" s="262" t="s">
        <v>311</v>
      </c>
      <c r="K39" s="263" t="s">
        <v>716</v>
      </c>
      <c r="L39" s="262" t="s">
        <v>573</v>
      </c>
      <c r="M39" s="262" t="s">
        <v>53</v>
      </c>
      <c r="N39" s="262" t="s">
        <v>374</v>
      </c>
      <c r="O39" s="262"/>
      <c r="P39" s="262"/>
      <c r="Q39" s="262"/>
    </row>
    <row r="40" spans="1:17">
      <c r="A40" s="261" t="s">
        <v>310</v>
      </c>
      <c r="B40" s="261" t="s">
        <v>766</v>
      </c>
      <c r="C40" s="261" t="s">
        <v>618</v>
      </c>
      <c r="D40" s="261" t="s">
        <v>53</v>
      </c>
      <c r="E40" s="261"/>
      <c r="F40" s="261"/>
      <c r="G40" s="261"/>
      <c r="H40" s="261"/>
      <c r="J40" s="262" t="s">
        <v>311</v>
      </c>
      <c r="K40" s="263" t="s">
        <v>717</v>
      </c>
      <c r="L40" s="262" t="s">
        <v>574</v>
      </c>
      <c r="M40" s="262" t="s">
        <v>53</v>
      </c>
      <c r="N40" s="262" t="s">
        <v>374</v>
      </c>
      <c r="O40" s="262"/>
      <c r="P40" s="262"/>
      <c r="Q40" s="262"/>
    </row>
    <row r="41" spans="1:17">
      <c r="A41" s="261" t="s">
        <v>310</v>
      </c>
      <c r="B41" s="261" t="s">
        <v>768</v>
      </c>
      <c r="C41" s="261" t="s">
        <v>620</v>
      </c>
      <c r="D41" s="261" t="s">
        <v>53</v>
      </c>
      <c r="E41" s="261"/>
      <c r="F41" s="261"/>
      <c r="G41" s="261"/>
      <c r="H41" s="261"/>
      <c r="J41" s="262" t="s">
        <v>311</v>
      </c>
      <c r="K41" s="263" t="s">
        <v>718</v>
      </c>
      <c r="L41" s="262" t="s">
        <v>575</v>
      </c>
      <c r="M41" s="262" t="s">
        <v>53</v>
      </c>
      <c r="N41" s="262" t="s">
        <v>374</v>
      </c>
      <c r="O41" s="262"/>
      <c r="P41" s="262"/>
      <c r="Q41" s="262"/>
    </row>
    <row r="42" spans="1:17">
      <c r="A42" s="261" t="s">
        <v>310</v>
      </c>
      <c r="B42" s="261" t="s">
        <v>770</v>
      </c>
      <c r="C42" s="261" t="s">
        <v>622</v>
      </c>
      <c r="D42" s="261" t="s">
        <v>53</v>
      </c>
      <c r="E42" s="261"/>
      <c r="F42" s="261"/>
      <c r="G42" s="261"/>
      <c r="H42" s="261"/>
      <c r="J42" s="262" t="s">
        <v>311</v>
      </c>
      <c r="K42" s="263" t="s">
        <v>720</v>
      </c>
      <c r="L42" s="262" t="s">
        <v>577</v>
      </c>
      <c r="M42" s="262" t="s">
        <v>53</v>
      </c>
      <c r="N42" s="262" t="s">
        <v>374</v>
      </c>
      <c r="O42" s="262"/>
      <c r="P42" s="262"/>
      <c r="Q42" s="262"/>
    </row>
    <row r="43" spans="1:17">
      <c r="A43" s="261" t="s">
        <v>310</v>
      </c>
      <c r="B43" s="261" t="s">
        <v>772</v>
      </c>
      <c r="C43" s="261" t="s">
        <v>624</v>
      </c>
      <c r="D43" s="261" t="s">
        <v>53</v>
      </c>
      <c r="E43" s="261"/>
      <c r="F43" s="261"/>
      <c r="G43" s="261"/>
      <c r="H43" s="261"/>
      <c r="J43" s="262" t="s">
        <v>311</v>
      </c>
      <c r="K43" s="263" t="s">
        <v>721</v>
      </c>
      <c r="L43" s="262" t="s">
        <v>578</v>
      </c>
      <c r="M43" s="262" t="s">
        <v>53</v>
      </c>
      <c r="N43" s="262" t="s">
        <v>374</v>
      </c>
      <c r="O43" s="262"/>
      <c r="P43" s="262"/>
      <c r="Q43" s="262"/>
    </row>
    <row r="44" spans="1:17">
      <c r="A44" s="261" t="s">
        <v>310</v>
      </c>
      <c r="B44" s="261" t="s">
        <v>776</v>
      </c>
      <c r="C44" s="261" t="s">
        <v>628</v>
      </c>
      <c r="D44" s="261" t="s">
        <v>53</v>
      </c>
      <c r="E44" s="261"/>
      <c r="F44" s="261"/>
      <c r="G44" s="261"/>
      <c r="H44" s="261"/>
      <c r="J44" s="262" t="s">
        <v>311</v>
      </c>
      <c r="K44" s="263" t="s">
        <v>722</v>
      </c>
      <c r="L44" s="262" t="s">
        <v>579</v>
      </c>
      <c r="M44" s="262" t="s">
        <v>53</v>
      </c>
      <c r="N44" s="262" t="s">
        <v>374</v>
      </c>
      <c r="O44" s="262"/>
      <c r="P44" s="262"/>
      <c r="Q44" s="262"/>
    </row>
    <row r="45" spans="1:17">
      <c r="A45" s="261" t="s">
        <v>310</v>
      </c>
      <c r="B45" s="261" t="s">
        <v>781</v>
      </c>
      <c r="C45" s="261" t="s">
        <v>633</v>
      </c>
      <c r="D45" s="261" t="s">
        <v>53</v>
      </c>
      <c r="E45" s="261"/>
      <c r="F45" s="261"/>
      <c r="G45" s="261"/>
      <c r="H45" s="261"/>
      <c r="J45" s="262" t="s">
        <v>311</v>
      </c>
      <c r="K45" s="263" t="s">
        <v>723</v>
      </c>
      <c r="L45" s="262" t="s">
        <v>580</v>
      </c>
      <c r="M45" s="262" t="s">
        <v>53</v>
      </c>
      <c r="N45" s="262" t="s">
        <v>374</v>
      </c>
      <c r="O45" s="262"/>
      <c r="P45" s="262"/>
      <c r="Q45" s="262"/>
    </row>
    <row r="46" spans="1:17">
      <c r="A46" s="261" t="s">
        <v>310</v>
      </c>
      <c r="B46" s="261" t="s">
        <v>833</v>
      </c>
      <c r="C46" s="261" t="s">
        <v>645</v>
      </c>
      <c r="D46" s="261" t="s">
        <v>53</v>
      </c>
      <c r="E46" s="261"/>
      <c r="F46" s="261"/>
      <c r="G46" s="261"/>
      <c r="H46" s="261"/>
      <c r="J46" s="262" t="s">
        <v>311</v>
      </c>
      <c r="K46" s="263" t="s">
        <v>724</v>
      </c>
      <c r="L46" s="262" t="s">
        <v>581</v>
      </c>
      <c r="M46" s="262" t="s">
        <v>53</v>
      </c>
      <c r="N46" s="262" t="s">
        <v>374</v>
      </c>
      <c r="O46" s="262"/>
      <c r="P46" s="262"/>
      <c r="Q46" s="262"/>
    </row>
    <row r="47" spans="1:17">
      <c r="A47" s="261" t="s">
        <v>310</v>
      </c>
      <c r="B47" s="261" t="s">
        <v>793</v>
      </c>
      <c r="C47" s="261" t="s">
        <v>649</v>
      </c>
      <c r="D47" s="261" t="s">
        <v>53</v>
      </c>
      <c r="E47" s="261"/>
      <c r="F47" s="261"/>
      <c r="G47" s="261"/>
      <c r="H47" s="261"/>
      <c r="J47" s="262" t="s">
        <v>311</v>
      </c>
      <c r="K47" s="263" t="s">
        <v>726</v>
      </c>
      <c r="L47" s="262" t="s">
        <v>575</v>
      </c>
      <c r="M47" s="262" t="s">
        <v>53</v>
      </c>
      <c r="N47" s="262" t="s">
        <v>374</v>
      </c>
      <c r="O47" s="262"/>
      <c r="P47" s="262"/>
      <c r="Q47" s="262"/>
    </row>
    <row r="48" spans="1:17">
      <c r="A48" s="261" t="s">
        <v>310</v>
      </c>
      <c r="B48" s="261" t="s">
        <v>797</v>
      </c>
      <c r="C48" s="261" t="s">
        <v>653</v>
      </c>
      <c r="D48" s="261" t="s">
        <v>53</v>
      </c>
      <c r="E48" s="261"/>
      <c r="F48" s="261"/>
      <c r="G48" s="261"/>
      <c r="H48" s="261"/>
      <c r="J48" s="262" t="s">
        <v>311</v>
      </c>
      <c r="K48" s="263" t="s">
        <v>727</v>
      </c>
      <c r="L48" s="262" t="s">
        <v>583</v>
      </c>
      <c r="M48" s="262" t="s">
        <v>53</v>
      </c>
      <c r="N48" s="262" t="s">
        <v>374</v>
      </c>
      <c r="O48" s="262"/>
      <c r="P48" s="262"/>
      <c r="Q48" s="262"/>
    </row>
    <row r="49" spans="1:17">
      <c r="A49" s="261" t="s">
        <v>310</v>
      </c>
      <c r="B49" s="261" t="s">
        <v>799</v>
      </c>
      <c r="C49" s="261" t="s">
        <v>655</v>
      </c>
      <c r="D49" s="261" t="s">
        <v>53</v>
      </c>
      <c r="E49" s="261"/>
      <c r="F49" s="261"/>
      <c r="G49" s="261"/>
      <c r="H49" s="261"/>
      <c r="J49" s="262" t="s">
        <v>311</v>
      </c>
      <c r="K49" s="263" t="s">
        <v>728</v>
      </c>
      <c r="L49" s="262" t="s">
        <v>584</v>
      </c>
      <c r="M49" s="262" t="s">
        <v>53</v>
      </c>
      <c r="N49" s="262" t="s">
        <v>374</v>
      </c>
      <c r="O49" s="262"/>
      <c r="P49" s="262"/>
      <c r="Q49" s="262"/>
    </row>
    <row r="50" spans="1:17">
      <c r="A50" s="261" t="s">
        <v>310</v>
      </c>
      <c r="B50" s="261" t="s">
        <v>801</v>
      </c>
      <c r="C50" s="261" t="s">
        <v>657</v>
      </c>
      <c r="D50" s="261" t="s">
        <v>53</v>
      </c>
      <c r="E50" s="261"/>
      <c r="F50" s="261"/>
      <c r="G50" s="261"/>
      <c r="H50" s="261"/>
      <c r="J50" s="262" t="s">
        <v>311</v>
      </c>
      <c r="K50" s="263" t="s">
        <v>729</v>
      </c>
      <c r="L50" s="262" t="s">
        <v>580</v>
      </c>
      <c r="M50" s="262" t="s">
        <v>53</v>
      </c>
      <c r="N50" s="262" t="s">
        <v>374</v>
      </c>
      <c r="O50" s="262"/>
      <c r="P50" s="262"/>
      <c r="Q50" s="262"/>
    </row>
    <row r="51" spans="1:17">
      <c r="A51" s="261" t="s">
        <v>310</v>
      </c>
      <c r="B51" s="261" t="s">
        <v>803</v>
      </c>
      <c r="C51" s="261" t="s">
        <v>659</v>
      </c>
      <c r="D51" s="261" t="s">
        <v>53</v>
      </c>
      <c r="E51" s="261"/>
      <c r="F51" s="261"/>
      <c r="G51" s="261"/>
      <c r="H51" s="261"/>
      <c r="J51" s="262" t="s">
        <v>311</v>
      </c>
      <c r="K51" s="263" t="s">
        <v>731</v>
      </c>
      <c r="L51" s="262" t="s">
        <v>575</v>
      </c>
      <c r="M51" s="262" t="s">
        <v>53</v>
      </c>
      <c r="N51" s="262" t="s">
        <v>374</v>
      </c>
      <c r="O51" s="262"/>
      <c r="P51" s="262"/>
      <c r="Q51" s="262"/>
    </row>
    <row r="52" spans="1:17">
      <c r="A52" s="261" t="s">
        <v>310</v>
      </c>
      <c r="B52" s="261" t="s">
        <v>804</v>
      </c>
      <c r="C52" s="261" t="s">
        <v>660</v>
      </c>
      <c r="D52" s="261" t="s">
        <v>53</v>
      </c>
      <c r="E52" s="261"/>
      <c r="F52" s="261"/>
      <c r="G52" s="261"/>
      <c r="H52" s="261"/>
      <c r="J52" s="262" t="s">
        <v>311</v>
      </c>
      <c r="K52" s="263" t="s">
        <v>732</v>
      </c>
      <c r="L52" s="262" t="s">
        <v>586</v>
      </c>
      <c r="M52" s="262" t="s">
        <v>53</v>
      </c>
      <c r="N52" s="262" t="s">
        <v>374</v>
      </c>
      <c r="O52" s="262"/>
      <c r="P52" s="262"/>
      <c r="Q52" s="262"/>
    </row>
    <row r="53" spans="1:17">
      <c r="A53" s="261" t="s">
        <v>310</v>
      </c>
      <c r="B53" s="261" t="s">
        <v>809</v>
      </c>
      <c r="C53" s="261" t="s">
        <v>665</v>
      </c>
      <c r="D53" s="261" t="s">
        <v>53</v>
      </c>
      <c r="E53" s="261"/>
      <c r="F53" s="261"/>
      <c r="G53" s="261"/>
      <c r="H53" s="261"/>
      <c r="J53" s="262" t="s">
        <v>311</v>
      </c>
      <c r="K53" s="263" t="s">
        <v>734</v>
      </c>
      <c r="L53" s="262" t="s">
        <v>588</v>
      </c>
      <c r="M53" s="262" t="s">
        <v>53</v>
      </c>
      <c r="N53" s="262" t="s">
        <v>374</v>
      </c>
      <c r="O53" s="262"/>
      <c r="P53" s="262"/>
      <c r="Q53" s="262"/>
    </row>
    <row r="54" spans="1:17">
      <c r="A54" s="261" t="s">
        <v>310</v>
      </c>
      <c r="B54" s="261" t="s">
        <v>817</v>
      </c>
      <c r="C54" s="261" t="s">
        <v>672</v>
      </c>
      <c r="D54" s="261" t="s">
        <v>53</v>
      </c>
      <c r="E54" s="261"/>
      <c r="F54" s="261"/>
      <c r="G54" s="261"/>
      <c r="H54" s="261"/>
      <c r="J54" s="262" t="s">
        <v>311</v>
      </c>
      <c r="K54" s="263" t="s">
        <v>735</v>
      </c>
      <c r="L54" s="262" t="s">
        <v>589</v>
      </c>
      <c r="M54" s="262" t="s">
        <v>53</v>
      </c>
      <c r="N54" s="262" t="s">
        <v>374</v>
      </c>
      <c r="O54" s="262"/>
      <c r="P54" s="262"/>
      <c r="Q54" s="262"/>
    </row>
    <row r="55" spans="1:17">
      <c r="A55" s="261" t="s">
        <v>310</v>
      </c>
      <c r="B55" s="261" t="s">
        <v>823</v>
      </c>
      <c r="C55" s="261" t="s">
        <v>677</v>
      </c>
      <c r="D55" s="261" t="s">
        <v>53</v>
      </c>
      <c r="E55" s="261"/>
      <c r="F55" s="261"/>
      <c r="G55" s="261"/>
      <c r="H55" s="261"/>
      <c r="J55" s="262" t="s">
        <v>311</v>
      </c>
      <c r="K55" s="263" t="s">
        <v>737</v>
      </c>
      <c r="L55" s="262" t="s">
        <v>591</v>
      </c>
      <c r="M55" s="262" t="s">
        <v>53</v>
      </c>
      <c r="N55" s="262" t="s">
        <v>374</v>
      </c>
      <c r="O55" s="262"/>
      <c r="P55" s="262"/>
      <c r="Q55" s="262"/>
    </row>
    <row r="56" spans="1:17">
      <c r="A56" s="261" t="s">
        <v>310</v>
      </c>
      <c r="B56" s="261" t="s">
        <v>827</v>
      </c>
      <c r="C56" s="261" t="s">
        <v>681</v>
      </c>
      <c r="D56" s="261" t="s">
        <v>53</v>
      </c>
      <c r="E56" s="261"/>
      <c r="F56" s="261"/>
      <c r="G56" s="261"/>
      <c r="H56" s="261"/>
      <c r="J56" s="262" t="s">
        <v>311</v>
      </c>
      <c r="K56" s="263" t="s">
        <v>739</v>
      </c>
      <c r="L56" s="262" t="s">
        <v>593</v>
      </c>
      <c r="M56" s="262" t="s">
        <v>53</v>
      </c>
      <c r="N56" s="262" t="s">
        <v>374</v>
      </c>
      <c r="O56" s="262"/>
      <c r="P56" s="262"/>
      <c r="Q56" s="262"/>
    </row>
    <row r="57" spans="1:17">
      <c r="A57" s="261" t="s">
        <v>310</v>
      </c>
      <c r="B57" s="261" t="s">
        <v>829</v>
      </c>
      <c r="C57" s="261" t="s">
        <v>683</v>
      </c>
      <c r="D57" s="261" t="s">
        <v>53</v>
      </c>
      <c r="E57" s="261"/>
      <c r="F57" s="261"/>
      <c r="G57" s="261"/>
      <c r="H57" s="261"/>
      <c r="J57" s="262" t="s">
        <v>311</v>
      </c>
      <c r="K57" s="263" t="s">
        <v>741</v>
      </c>
      <c r="L57" s="262" t="s">
        <v>595</v>
      </c>
      <c r="M57" s="262" t="s">
        <v>53</v>
      </c>
      <c r="N57" s="262" t="s">
        <v>374</v>
      </c>
      <c r="O57" s="262"/>
      <c r="P57" s="262"/>
      <c r="Q57" s="262"/>
    </row>
    <row r="58" spans="1:17">
      <c r="B58"/>
      <c r="C58"/>
      <c r="J58" s="262" t="s">
        <v>311</v>
      </c>
      <c r="K58" s="263" t="s">
        <v>744</v>
      </c>
      <c r="L58" s="262" t="s">
        <v>598</v>
      </c>
      <c r="M58" s="262" t="s">
        <v>53</v>
      </c>
      <c r="N58" s="262" t="s">
        <v>374</v>
      </c>
      <c r="O58" s="262"/>
      <c r="P58" s="262"/>
      <c r="Q58" s="262"/>
    </row>
    <row r="59" spans="1:17">
      <c r="B59"/>
      <c r="C59"/>
      <c r="J59" s="262" t="s">
        <v>311</v>
      </c>
      <c r="K59" s="263" t="s">
        <v>745</v>
      </c>
      <c r="L59" s="262" t="s">
        <v>599</v>
      </c>
      <c r="M59" s="262" t="s">
        <v>53</v>
      </c>
      <c r="N59" s="262" t="s">
        <v>374</v>
      </c>
      <c r="O59" s="262"/>
      <c r="P59" s="262"/>
      <c r="Q59" s="262"/>
    </row>
    <row r="60" spans="1:17">
      <c r="B60"/>
      <c r="C60"/>
      <c r="J60" s="262" t="s">
        <v>311</v>
      </c>
      <c r="K60" s="263" t="s">
        <v>746</v>
      </c>
      <c r="L60" s="262" t="s">
        <v>600</v>
      </c>
      <c r="M60" s="262" t="s">
        <v>53</v>
      </c>
      <c r="N60" s="262" t="s">
        <v>374</v>
      </c>
      <c r="O60" s="262"/>
      <c r="P60" s="262"/>
      <c r="Q60" s="262"/>
    </row>
    <row r="61" spans="1:17">
      <c r="B61"/>
      <c r="C61"/>
      <c r="J61" s="262" t="s">
        <v>311</v>
      </c>
      <c r="K61" s="263" t="s">
        <v>747</v>
      </c>
      <c r="L61" s="262" t="s">
        <v>601</v>
      </c>
      <c r="M61" s="262" t="s">
        <v>53</v>
      </c>
      <c r="N61" s="262" t="s">
        <v>374</v>
      </c>
      <c r="O61" s="262"/>
      <c r="P61" s="262"/>
      <c r="Q61" s="262"/>
    </row>
    <row r="62" spans="1:17">
      <c r="B62"/>
      <c r="C62"/>
      <c r="J62" s="262" t="s">
        <v>311</v>
      </c>
      <c r="K62" s="263" t="s">
        <v>749</v>
      </c>
      <c r="L62" s="262" t="s">
        <v>603</v>
      </c>
      <c r="M62" s="262" t="s">
        <v>53</v>
      </c>
      <c r="N62" s="262" t="s">
        <v>374</v>
      </c>
      <c r="O62" s="262"/>
      <c r="P62" s="262"/>
      <c r="Q62" s="262"/>
    </row>
    <row r="63" spans="1:17">
      <c r="B63"/>
      <c r="C63"/>
      <c r="J63" s="262" t="s">
        <v>311</v>
      </c>
      <c r="K63" s="263" t="s">
        <v>750</v>
      </c>
      <c r="L63" s="262" t="s">
        <v>604</v>
      </c>
      <c r="M63" s="262" t="s">
        <v>53</v>
      </c>
      <c r="N63" s="262" t="s">
        <v>374</v>
      </c>
      <c r="O63" s="262"/>
      <c r="P63" s="262"/>
      <c r="Q63" s="262"/>
    </row>
    <row r="64" spans="1:17">
      <c r="B64"/>
      <c r="C64"/>
      <c r="J64" s="262" t="s">
        <v>311</v>
      </c>
      <c r="K64" s="263" t="s">
        <v>751</v>
      </c>
      <c r="L64" s="262" t="s">
        <v>605</v>
      </c>
      <c r="M64" s="262" t="s">
        <v>53</v>
      </c>
      <c r="N64" s="262" t="s">
        <v>374</v>
      </c>
      <c r="O64" s="262"/>
      <c r="P64" s="262"/>
      <c r="Q64" s="262"/>
    </row>
    <row r="65" spans="2:17">
      <c r="B65"/>
      <c r="C65"/>
      <c r="J65" s="262" t="s">
        <v>311</v>
      </c>
      <c r="K65" s="263" t="s">
        <v>752</v>
      </c>
      <c r="L65" s="262" t="s">
        <v>606</v>
      </c>
      <c r="M65" s="262" t="s">
        <v>53</v>
      </c>
      <c r="N65" s="262" t="s">
        <v>374</v>
      </c>
      <c r="O65" s="262"/>
      <c r="P65" s="262"/>
      <c r="Q65" s="262"/>
    </row>
    <row r="66" spans="2:17">
      <c r="B66"/>
      <c r="C66"/>
      <c r="J66" s="262" t="s">
        <v>311</v>
      </c>
      <c r="K66" s="263" t="s">
        <v>753</v>
      </c>
      <c r="L66" s="262" t="s">
        <v>607</v>
      </c>
      <c r="M66" s="262" t="s">
        <v>53</v>
      </c>
      <c r="N66" s="262" t="s">
        <v>374</v>
      </c>
      <c r="O66" s="262"/>
      <c r="P66" s="262"/>
      <c r="Q66" s="262"/>
    </row>
    <row r="67" spans="2:17">
      <c r="B67"/>
      <c r="C67"/>
      <c r="J67" s="262" t="s">
        <v>311</v>
      </c>
      <c r="K67" s="263" t="s">
        <v>754</v>
      </c>
      <c r="L67" s="262" t="s">
        <v>608</v>
      </c>
      <c r="M67" s="262" t="s">
        <v>53</v>
      </c>
      <c r="N67" s="262" t="s">
        <v>374</v>
      </c>
      <c r="O67" s="262"/>
      <c r="P67" s="262"/>
      <c r="Q67" s="262"/>
    </row>
    <row r="68" spans="2:17">
      <c r="B68"/>
      <c r="C68"/>
      <c r="J68" s="262" t="s">
        <v>311</v>
      </c>
      <c r="K68" s="263" t="s">
        <v>755</v>
      </c>
      <c r="L68" s="262" t="s">
        <v>604</v>
      </c>
      <c r="M68" s="262" t="s">
        <v>53</v>
      </c>
      <c r="N68" s="262" t="s">
        <v>374</v>
      </c>
      <c r="O68" s="262"/>
      <c r="P68" s="262"/>
      <c r="Q68" s="262"/>
    </row>
    <row r="69" spans="2:17">
      <c r="B69"/>
      <c r="C69"/>
      <c r="J69" s="262" t="s">
        <v>311</v>
      </c>
      <c r="K69" s="263" t="s">
        <v>757</v>
      </c>
      <c r="L69" s="262" t="s">
        <v>601</v>
      </c>
      <c r="M69" s="262" t="s">
        <v>53</v>
      </c>
      <c r="N69" s="262" t="s">
        <v>374</v>
      </c>
      <c r="O69" s="262"/>
      <c r="P69" s="262"/>
      <c r="Q69" s="262"/>
    </row>
    <row r="70" spans="2:17">
      <c r="B70"/>
      <c r="C70"/>
      <c r="J70" s="262" t="s">
        <v>311</v>
      </c>
      <c r="K70" s="263" t="s">
        <v>758</v>
      </c>
      <c r="L70" s="262" t="s">
        <v>610</v>
      </c>
      <c r="M70" s="262" t="s">
        <v>53</v>
      </c>
      <c r="N70" s="262" t="s">
        <v>374</v>
      </c>
      <c r="O70" s="262"/>
      <c r="P70" s="262"/>
      <c r="Q70" s="262"/>
    </row>
    <row r="71" spans="2:17">
      <c r="B71"/>
      <c r="C71"/>
      <c r="J71" s="262" t="s">
        <v>311</v>
      </c>
      <c r="K71" s="263" t="s">
        <v>759</v>
      </c>
      <c r="L71" s="262" t="s">
        <v>611</v>
      </c>
      <c r="M71" s="262" t="s">
        <v>53</v>
      </c>
      <c r="N71" s="262" t="s">
        <v>374</v>
      </c>
      <c r="O71" s="262"/>
      <c r="P71" s="262"/>
      <c r="Q71" s="262"/>
    </row>
    <row r="72" spans="2:17">
      <c r="B72"/>
      <c r="C72"/>
      <c r="J72" s="262" t="s">
        <v>311</v>
      </c>
      <c r="K72" s="263" t="s">
        <v>760</v>
      </c>
      <c r="L72" s="262" t="s">
        <v>612</v>
      </c>
      <c r="M72" s="262" t="s">
        <v>53</v>
      </c>
      <c r="N72" s="262" t="s">
        <v>374</v>
      </c>
      <c r="O72" s="262"/>
      <c r="P72" s="262"/>
      <c r="Q72" s="262"/>
    </row>
    <row r="73" spans="2:17">
      <c r="B73"/>
      <c r="C73"/>
      <c r="J73" s="262" t="s">
        <v>311</v>
      </c>
      <c r="K73" s="263" t="s">
        <v>761</v>
      </c>
      <c r="L73" s="262" t="s">
        <v>613</v>
      </c>
      <c r="M73" s="262" t="s">
        <v>53</v>
      </c>
      <c r="N73" s="262" t="s">
        <v>374</v>
      </c>
      <c r="O73" s="262"/>
      <c r="P73" s="262"/>
      <c r="Q73" s="262"/>
    </row>
    <row r="74" spans="2:17">
      <c r="B74"/>
      <c r="C74"/>
      <c r="J74" s="262" t="s">
        <v>311</v>
      </c>
      <c r="K74" s="263" t="s">
        <v>763</v>
      </c>
      <c r="L74" s="262" t="s">
        <v>615</v>
      </c>
      <c r="M74" s="262" t="s">
        <v>53</v>
      </c>
      <c r="N74" s="262" t="s">
        <v>374</v>
      </c>
      <c r="O74" s="262"/>
      <c r="P74" s="262"/>
      <c r="Q74" s="262"/>
    </row>
    <row r="75" spans="2:17">
      <c r="B75"/>
      <c r="C75"/>
      <c r="J75" s="262" t="s">
        <v>311</v>
      </c>
      <c r="K75" s="263" t="s">
        <v>764</v>
      </c>
      <c r="L75" s="262" t="s">
        <v>616</v>
      </c>
      <c r="M75" s="262" t="s">
        <v>53</v>
      </c>
      <c r="N75" s="262" t="s">
        <v>374</v>
      </c>
      <c r="O75" s="262"/>
      <c r="P75" s="262"/>
      <c r="Q75" s="262"/>
    </row>
    <row r="76" spans="2:17">
      <c r="B76"/>
      <c r="C76"/>
      <c r="J76" s="262" t="s">
        <v>311</v>
      </c>
      <c r="K76" s="263" t="s">
        <v>765</v>
      </c>
      <c r="L76" s="262" t="s">
        <v>617</v>
      </c>
      <c r="M76" s="262" t="s">
        <v>53</v>
      </c>
      <c r="N76" s="262" t="s">
        <v>374</v>
      </c>
      <c r="O76" s="262"/>
      <c r="P76" s="262"/>
      <c r="Q76" s="262"/>
    </row>
    <row r="77" spans="2:17">
      <c r="B77"/>
      <c r="C77"/>
      <c r="J77" s="262" t="s">
        <v>311</v>
      </c>
      <c r="K77" s="263" t="s">
        <v>767</v>
      </c>
      <c r="L77" s="262" t="s">
        <v>619</v>
      </c>
      <c r="M77" s="262" t="s">
        <v>53</v>
      </c>
      <c r="N77" s="262" t="s">
        <v>374</v>
      </c>
      <c r="O77" s="262"/>
      <c r="P77" s="262"/>
      <c r="Q77" s="262"/>
    </row>
    <row r="78" spans="2:17">
      <c r="B78"/>
      <c r="C78"/>
      <c r="J78" s="262" t="s">
        <v>311</v>
      </c>
      <c r="K78" s="263" t="s">
        <v>769</v>
      </c>
      <c r="L78" s="262" t="s">
        <v>621</v>
      </c>
      <c r="M78" s="262" t="s">
        <v>53</v>
      </c>
      <c r="N78" s="262" t="s">
        <v>374</v>
      </c>
      <c r="O78" s="262"/>
      <c r="P78" s="262"/>
      <c r="Q78" s="262"/>
    </row>
    <row r="79" spans="2:17">
      <c r="B79"/>
      <c r="C79"/>
      <c r="J79" s="262" t="s">
        <v>311</v>
      </c>
      <c r="K79" s="263" t="s">
        <v>771</v>
      </c>
      <c r="L79" s="262" t="s">
        <v>623</v>
      </c>
      <c r="M79" s="262" t="s">
        <v>53</v>
      </c>
      <c r="N79" s="262" t="s">
        <v>374</v>
      </c>
      <c r="O79" s="262"/>
      <c r="P79" s="262"/>
      <c r="Q79" s="262"/>
    </row>
    <row r="80" spans="2:17">
      <c r="B80"/>
      <c r="C80"/>
      <c r="J80" s="262" t="s">
        <v>311</v>
      </c>
      <c r="K80" s="263" t="s">
        <v>773</v>
      </c>
      <c r="L80" s="262" t="s">
        <v>625</v>
      </c>
      <c r="M80" s="262" t="s">
        <v>53</v>
      </c>
      <c r="N80" s="262" t="s">
        <v>374</v>
      </c>
      <c r="O80" s="262"/>
      <c r="P80" s="262"/>
      <c r="Q80" s="262"/>
    </row>
    <row r="81" spans="2:17">
      <c r="B81"/>
      <c r="C81"/>
      <c r="J81" s="262" t="s">
        <v>311</v>
      </c>
      <c r="K81" s="263" t="s">
        <v>774</v>
      </c>
      <c r="L81" s="262" t="s">
        <v>626</v>
      </c>
      <c r="M81" s="262" t="s">
        <v>53</v>
      </c>
      <c r="N81" s="262" t="s">
        <v>374</v>
      </c>
      <c r="O81" s="262"/>
      <c r="P81" s="262"/>
      <c r="Q81" s="262"/>
    </row>
    <row r="82" spans="2:17">
      <c r="B82"/>
      <c r="C82"/>
      <c r="J82" s="262" t="s">
        <v>311</v>
      </c>
      <c r="K82" s="263" t="s">
        <v>775</v>
      </c>
      <c r="L82" s="262" t="s">
        <v>627</v>
      </c>
      <c r="M82" s="262" t="s">
        <v>53</v>
      </c>
      <c r="N82" s="262" t="s">
        <v>374</v>
      </c>
      <c r="O82" s="262"/>
      <c r="P82" s="262"/>
      <c r="Q82" s="262"/>
    </row>
    <row r="83" spans="2:17">
      <c r="B83"/>
      <c r="C83"/>
      <c r="J83" s="262" t="s">
        <v>311</v>
      </c>
      <c r="K83" s="263" t="s">
        <v>777</v>
      </c>
      <c r="L83" s="262" t="s">
        <v>629</v>
      </c>
      <c r="M83" s="262" t="s">
        <v>53</v>
      </c>
      <c r="N83" s="262" t="s">
        <v>374</v>
      </c>
      <c r="O83" s="262"/>
      <c r="P83" s="262"/>
      <c r="Q83" s="262"/>
    </row>
    <row r="84" spans="2:17">
      <c r="B84"/>
      <c r="C84"/>
      <c r="J84" s="262" t="s">
        <v>311</v>
      </c>
      <c r="K84" s="263" t="s">
        <v>778</v>
      </c>
      <c r="L84" s="262" t="s">
        <v>630</v>
      </c>
      <c r="M84" s="262" t="s">
        <v>53</v>
      </c>
      <c r="N84" s="262" t="s">
        <v>374</v>
      </c>
      <c r="O84" s="262"/>
      <c r="P84" s="262"/>
      <c r="Q84" s="262"/>
    </row>
    <row r="85" spans="2:17">
      <c r="B85"/>
      <c r="C85"/>
      <c r="J85" s="262" t="s">
        <v>311</v>
      </c>
      <c r="K85" s="263" t="s">
        <v>779</v>
      </c>
      <c r="L85" s="262" t="s">
        <v>631</v>
      </c>
      <c r="M85" s="262" t="s">
        <v>53</v>
      </c>
      <c r="N85" s="262" t="s">
        <v>374</v>
      </c>
      <c r="O85" s="262"/>
      <c r="P85" s="262"/>
      <c r="Q85" s="262"/>
    </row>
    <row r="86" spans="2:17">
      <c r="B86"/>
      <c r="C86"/>
      <c r="J86" s="262" t="s">
        <v>311</v>
      </c>
      <c r="K86" s="263" t="s">
        <v>780</v>
      </c>
      <c r="L86" s="262" t="s">
        <v>632</v>
      </c>
      <c r="M86" s="262" t="s">
        <v>53</v>
      </c>
      <c r="N86" s="262" t="s">
        <v>374</v>
      </c>
      <c r="O86" s="262"/>
      <c r="P86" s="262"/>
      <c r="Q86" s="262"/>
    </row>
    <row r="87" spans="2:17">
      <c r="B87"/>
      <c r="C87"/>
      <c r="J87" s="262" t="s">
        <v>311</v>
      </c>
      <c r="K87" s="263" t="s">
        <v>782</v>
      </c>
      <c r="L87" s="262" t="s">
        <v>634</v>
      </c>
      <c r="M87" s="262" t="s">
        <v>53</v>
      </c>
      <c r="N87" s="262" t="s">
        <v>374</v>
      </c>
      <c r="O87" s="262"/>
      <c r="P87" s="262"/>
      <c r="Q87" s="262"/>
    </row>
    <row r="88" spans="2:17">
      <c r="B88"/>
      <c r="C88"/>
      <c r="J88" s="262" t="s">
        <v>311</v>
      </c>
      <c r="K88" s="263" t="s">
        <v>783</v>
      </c>
      <c r="L88" s="262" t="s">
        <v>635</v>
      </c>
      <c r="M88" s="262" t="s">
        <v>53</v>
      </c>
      <c r="N88" s="262" t="s">
        <v>374</v>
      </c>
      <c r="O88" s="262"/>
      <c r="P88" s="262"/>
      <c r="Q88" s="262"/>
    </row>
    <row r="89" spans="2:17">
      <c r="B89"/>
      <c r="C89"/>
      <c r="J89" s="262" t="s">
        <v>311</v>
      </c>
      <c r="K89" s="263" t="s">
        <v>784</v>
      </c>
      <c r="L89" s="262" t="s">
        <v>636</v>
      </c>
      <c r="M89" s="262" t="s">
        <v>53</v>
      </c>
      <c r="N89" s="262" t="s">
        <v>374</v>
      </c>
      <c r="O89" s="262"/>
      <c r="P89" s="262"/>
      <c r="Q89" s="262"/>
    </row>
    <row r="90" spans="2:17">
      <c r="B90"/>
      <c r="C90"/>
      <c r="J90" s="262" t="s">
        <v>311</v>
      </c>
      <c r="K90" s="263" t="s">
        <v>785</v>
      </c>
      <c r="L90" s="262" t="s">
        <v>637</v>
      </c>
      <c r="M90" s="262" t="s">
        <v>53</v>
      </c>
      <c r="N90" s="262" t="s">
        <v>374</v>
      </c>
      <c r="O90" s="262"/>
      <c r="P90" s="262"/>
      <c r="Q90" s="262"/>
    </row>
    <row r="91" spans="2:17">
      <c r="B91"/>
      <c r="C91"/>
      <c r="J91" s="262" t="s">
        <v>311</v>
      </c>
      <c r="K91" s="263" t="s">
        <v>786</v>
      </c>
      <c r="L91" s="262" t="s">
        <v>638</v>
      </c>
      <c r="M91" s="262" t="s">
        <v>53</v>
      </c>
      <c r="N91" s="262" t="s">
        <v>374</v>
      </c>
      <c r="O91" s="262"/>
      <c r="P91" s="262"/>
      <c r="Q91" s="262"/>
    </row>
    <row r="92" spans="2:17">
      <c r="B92"/>
      <c r="C92"/>
      <c r="J92" s="262" t="s">
        <v>311</v>
      </c>
      <c r="K92" s="263" t="s">
        <v>787</v>
      </c>
      <c r="L92" s="262" t="s">
        <v>639</v>
      </c>
      <c r="M92" s="262" t="s">
        <v>53</v>
      </c>
      <c r="N92" s="262" t="s">
        <v>374</v>
      </c>
      <c r="O92" s="262"/>
      <c r="P92" s="262"/>
      <c r="Q92" s="262"/>
    </row>
    <row r="93" spans="2:17">
      <c r="B93"/>
      <c r="C93"/>
      <c r="J93" s="262" t="s">
        <v>311</v>
      </c>
      <c r="K93" s="263" t="s">
        <v>788</v>
      </c>
      <c r="L93" s="262" t="s">
        <v>640</v>
      </c>
      <c r="M93" s="262" t="s">
        <v>53</v>
      </c>
      <c r="N93" s="262" t="s">
        <v>374</v>
      </c>
      <c r="O93" s="262"/>
      <c r="P93" s="262"/>
      <c r="Q93" s="262"/>
    </row>
    <row r="94" spans="2:17">
      <c r="B94"/>
      <c r="C94"/>
      <c r="J94" s="262" t="s">
        <v>311</v>
      </c>
      <c r="K94" s="263" t="s">
        <v>789</v>
      </c>
      <c r="L94" s="262" t="s">
        <v>641</v>
      </c>
      <c r="M94" s="262" t="s">
        <v>53</v>
      </c>
      <c r="N94" s="262" t="s">
        <v>374</v>
      </c>
      <c r="O94" s="262"/>
      <c r="P94" s="262"/>
      <c r="Q94" s="262"/>
    </row>
    <row r="95" spans="2:17">
      <c r="B95"/>
      <c r="C95"/>
      <c r="J95" s="262" t="s">
        <v>311</v>
      </c>
      <c r="K95" s="263" t="s">
        <v>790</v>
      </c>
      <c r="L95" s="262" t="s">
        <v>642</v>
      </c>
      <c r="M95" s="262" t="s">
        <v>53</v>
      </c>
      <c r="N95" s="262" t="s">
        <v>374</v>
      </c>
      <c r="O95" s="262"/>
      <c r="P95" s="262"/>
      <c r="Q95" s="262"/>
    </row>
    <row r="96" spans="2:17">
      <c r="B96"/>
      <c r="C96"/>
      <c r="J96" s="262" t="s">
        <v>311</v>
      </c>
      <c r="K96" s="263" t="s">
        <v>791</v>
      </c>
      <c r="L96" s="262" t="s">
        <v>643</v>
      </c>
      <c r="M96" s="262" t="s">
        <v>53</v>
      </c>
      <c r="N96" s="262" t="s">
        <v>374</v>
      </c>
      <c r="O96" s="262"/>
      <c r="P96" s="262"/>
      <c r="Q96" s="262"/>
    </row>
    <row r="97" spans="2:17">
      <c r="B97"/>
      <c r="C97"/>
      <c r="J97" s="262" t="s">
        <v>311</v>
      </c>
      <c r="K97" s="263" t="s">
        <v>843</v>
      </c>
      <c r="L97" s="262" t="s">
        <v>644</v>
      </c>
      <c r="M97" s="262" t="s">
        <v>53</v>
      </c>
      <c r="N97" s="262" t="s">
        <v>374</v>
      </c>
      <c r="O97" s="262"/>
      <c r="P97" s="262"/>
      <c r="Q97" s="262"/>
    </row>
    <row r="98" spans="2:17">
      <c r="B98"/>
      <c r="C98"/>
      <c r="J98" s="262" t="s">
        <v>311</v>
      </c>
      <c r="K98" s="263" t="s">
        <v>834</v>
      </c>
      <c r="L98" s="262" t="s">
        <v>632</v>
      </c>
      <c r="M98" s="262" t="s">
        <v>53</v>
      </c>
      <c r="N98" s="262" t="s">
        <v>374</v>
      </c>
      <c r="O98" s="262"/>
      <c r="P98" s="262"/>
      <c r="Q98" s="262"/>
    </row>
    <row r="99" spans="2:17">
      <c r="B99"/>
      <c r="C99"/>
      <c r="J99" s="262" t="s">
        <v>311</v>
      </c>
      <c r="K99" s="263" t="s">
        <v>835</v>
      </c>
      <c r="L99" s="262" t="s">
        <v>646</v>
      </c>
      <c r="M99" s="262" t="s">
        <v>53</v>
      </c>
      <c r="N99" s="262" t="s">
        <v>374</v>
      </c>
      <c r="O99" s="262"/>
      <c r="P99" s="262"/>
      <c r="Q99" s="262"/>
    </row>
    <row r="100" spans="2:17">
      <c r="B100"/>
      <c r="C100"/>
      <c r="J100" s="262" t="s">
        <v>311</v>
      </c>
      <c r="K100" s="263" t="s">
        <v>836</v>
      </c>
      <c r="L100" s="262" t="s">
        <v>647</v>
      </c>
      <c r="M100" s="262" t="s">
        <v>53</v>
      </c>
      <c r="N100" s="262" t="s">
        <v>374</v>
      </c>
      <c r="O100" s="262"/>
      <c r="P100" s="262"/>
      <c r="Q100" s="262"/>
    </row>
    <row r="101" spans="2:17">
      <c r="B101"/>
      <c r="C101"/>
      <c r="J101" s="262" t="s">
        <v>311</v>
      </c>
      <c r="K101" s="263" t="s">
        <v>792</v>
      </c>
      <c r="L101" s="262" t="s">
        <v>648</v>
      </c>
      <c r="M101" s="262" t="s">
        <v>53</v>
      </c>
      <c r="N101" s="262" t="s">
        <v>374</v>
      </c>
      <c r="O101" s="262"/>
      <c r="P101" s="262"/>
      <c r="Q101" s="262"/>
    </row>
    <row r="102" spans="2:17">
      <c r="B102"/>
      <c r="C102"/>
      <c r="J102" s="262" t="s">
        <v>311</v>
      </c>
      <c r="K102" s="263" t="s">
        <v>794</v>
      </c>
      <c r="L102" s="262" t="s">
        <v>650</v>
      </c>
      <c r="M102" s="262" t="s">
        <v>53</v>
      </c>
      <c r="N102" s="262" t="s">
        <v>374</v>
      </c>
      <c r="O102" s="262"/>
      <c r="P102" s="262"/>
      <c r="Q102" s="262"/>
    </row>
    <row r="103" spans="2:17">
      <c r="B103"/>
      <c r="C103"/>
      <c r="J103" s="262" t="s">
        <v>311</v>
      </c>
      <c r="K103" s="263" t="s">
        <v>795</v>
      </c>
      <c r="L103" s="262" t="s">
        <v>651</v>
      </c>
      <c r="M103" s="262" t="s">
        <v>53</v>
      </c>
      <c r="N103" s="262" t="s">
        <v>374</v>
      </c>
      <c r="O103" s="262"/>
      <c r="P103" s="262"/>
      <c r="Q103" s="262"/>
    </row>
    <row r="104" spans="2:17">
      <c r="B104"/>
      <c r="C104"/>
      <c r="J104" s="262" t="s">
        <v>311</v>
      </c>
      <c r="K104" s="263" t="s">
        <v>796</v>
      </c>
      <c r="L104" s="262" t="s">
        <v>652</v>
      </c>
      <c r="M104" s="262" t="s">
        <v>53</v>
      </c>
      <c r="N104" s="262" t="s">
        <v>374</v>
      </c>
      <c r="O104" s="262"/>
      <c r="P104" s="262"/>
      <c r="Q104" s="262"/>
    </row>
    <row r="105" spans="2:17">
      <c r="B105"/>
      <c r="C105"/>
      <c r="J105" s="262" t="s">
        <v>311</v>
      </c>
      <c r="K105" s="263" t="s">
        <v>798</v>
      </c>
      <c r="L105" s="262" t="s">
        <v>654</v>
      </c>
      <c r="M105" s="262" t="s">
        <v>53</v>
      </c>
      <c r="N105" s="262" t="s">
        <v>374</v>
      </c>
      <c r="O105" s="262"/>
      <c r="P105" s="262"/>
      <c r="Q105" s="262"/>
    </row>
    <row r="106" spans="2:17">
      <c r="B106"/>
      <c r="C106"/>
      <c r="J106" s="262" t="s">
        <v>311</v>
      </c>
      <c r="K106" s="263" t="s">
        <v>800</v>
      </c>
      <c r="L106" s="262" t="s">
        <v>656</v>
      </c>
      <c r="M106" s="262" t="s">
        <v>53</v>
      </c>
      <c r="N106" s="262" t="s">
        <v>374</v>
      </c>
      <c r="O106" s="262"/>
      <c r="P106" s="262"/>
      <c r="Q106" s="262"/>
    </row>
    <row r="107" spans="2:17">
      <c r="B107"/>
      <c r="C107"/>
      <c r="J107" s="262" t="s">
        <v>311</v>
      </c>
      <c r="K107" s="263" t="s">
        <v>802</v>
      </c>
      <c r="L107" s="262" t="s">
        <v>658</v>
      </c>
      <c r="M107" s="262" t="s">
        <v>53</v>
      </c>
      <c r="N107" s="262" t="s">
        <v>374</v>
      </c>
      <c r="O107" s="262"/>
      <c r="P107" s="262"/>
      <c r="Q107" s="262"/>
    </row>
    <row r="108" spans="2:17">
      <c r="B108"/>
      <c r="C108"/>
      <c r="J108" s="262" t="s">
        <v>311</v>
      </c>
      <c r="K108" s="263" t="s">
        <v>805</v>
      </c>
      <c r="L108" s="262" t="s">
        <v>661</v>
      </c>
      <c r="M108" s="262" t="s">
        <v>53</v>
      </c>
      <c r="N108" s="262" t="s">
        <v>374</v>
      </c>
      <c r="O108" s="262"/>
      <c r="P108" s="262"/>
      <c r="Q108" s="262"/>
    </row>
    <row r="109" spans="2:17">
      <c r="B109"/>
      <c r="C109"/>
      <c r="J109" s="262" t="s">
        <v>311</v>
      </c>
      <c r="K109" s="263" t="s">
        <v>806</v>
      </c>
      <c r="L109" s="262" t="s">
        <v>662</v>
      </c>
      <c r="M109" s="262" t="s">
        <v>53</v>
      </c>
      <c r="N109" s="262" t="s">
        <v>374</v>
      </c>
      <c r="O109" s="262"/>
      <c r="P109" s="262"/>
      <c r="Q109" s="262"/>
    </row>
    <row r="110" spans="2:17">
      <c r="B110"/>
      <c r="C110"/>
      <c r="J110" s="262" t="s">
        <v>311</v>
      </c>
      <c r="K110" s="263" t="s">
        <v>807</v>
      </c>
      <c r="L110" s="262" t="s">
        <v>663</v>
      </c>
      <c r="M110" s="262" t="s">
        <v>53</v>
      </c>
      <c r="N110" s="262" t="s">
        <v>374</v>
      </c>
      <c r="O110" s="262"/>
      <c r="P110" s="262"/>
      <c r="Q110" s="262"/>
    </row>
    <row r="111" spans="2:17">
      <c r="B111"/>
      <c r="C111"/>
      <c r="J111" s="262" t="s">
        <v>311</v>
      </c>
      <c r="K111" s="263" t="s">
        <v>808</v>
      </c>
      <c r="L111" s="262" t="s">
        <v>664</v>
      </c>
      <c r="M111" s="262" t="s">
        <v>53</v>
      </c>
      <c r="N111" s="262" t="s">
        <v>374</v>
      </c>
      <c r="O111" s="262"/>
      <c r="P111" s="262"/>
      <c r="Q111" s="262"/>
    </row>
    <row r="112" spans="2:17">
      <c r="B112"/>
      <c r="C112"/>
      <c r="J112" s="262" t="s">
        <v>311</v>
      </c>
      <c r="K112" s="263" t="s">
        <v>810</v>
      </c>
      <c r="L112" s="262" t="s">
        <v>666</v>
      </c>
      <c r="M112" s="262" t="s">
        <v>53</v>
      </c>
      <c r="N112" s="262" t="s">
        <v>374</v>
      </c>
      <c r="O112" s="262"/>
      <c r="P112" s="262"/>
      <c r="Q112" s="262"/>
    </row>
    <row r="113" spans="2:17">
      <c r="B113"/>
      <c r="C113"/>
      <c r="J113" s="262" t="s">
        <v>311</v>
      </c>
      <c r="K113" s="263" t="s">
        <v>811</v>
      </c>
      <c r="L113" s="262" t="s">
        <v>667</v>
      </c>
      <c r="M113" s="262" t="s">
        <v>53</v>
      </c>
      <c r="N113" s="262" t="s">
        <v>374</v>
      </c>
      <c r="O113" s="262"/>
      <c r="P113" s="262"/>
      <c r="Q113" s="262"/>
    </row>
    <row r="114" spans="2:17">
      <c r="B114"/>
      <c r="C114"/>
      <c r="J114" s="262" t="s">
        <v>311</v>
      </c>
      <c r="K114" s="263" t="s">
        <v>812</v>
      </c>
      <c r="L114" s="262" t="s">
        <v>668</v>
      </c>
      <c r="M114" s="262" t="s">
        <v>53</v>
      </c>
      <c r="N114" s="262" t="s">
        <v>374</v>
      </c>
      <c r="O114" s="262"/>
      <c r="P114" s="262"/>
      <c r="Q114" s="262"/>
    </row>
    <row r="115" spans="2:17">
      <c r="B115"/>
      <c r="C115"/>
      <c r="J115" s="262" t="s">
        <v>311</v>
      </c>
      <c r="K115" s="263" t="s">
        <v>813</v>
      </c>
      <c r="L115" s="262" t="s">
        <v>669</v>
      </c>
      <c r="M115" s="262" t="s">
        <v>53</v>
      </c>
      <c r="N115" s="262" t="s">
        <v>374</v>
      </c>
      <c r="O115" s="262"/>
      <c r="P115" s="262"/>
      <c r="Q115" s="262"/>
    </row>
    <row r="116" spans="2:17">
      <c r="B116"/>
      <c r="C116"/>
      <c r="J116" s="262" t="s">
        <v>311</v>
      </c>
      <c r="K116" s="263" t="s">
        <v>814</v>
      </c>
      <c r="L116" s="262" t="s">
        <v>670</v>
      </c>
      <c r="M116" s="262" t="s">
        <v>53</v>
      </c>
      <c r="N116" s="262" t="s">
        <v>374</v>
      </c>
      <c r="O116" s="262"/>
      <c r="P116" s="262"/>
      <c r="Q116" s="262"/>
    </row>
    <row r="117" spans="2:17">
      <c r="B117"/>
      <c r="C117"/>
      <c r="J117" s="262" t="s">
        <v>311</v>
      </c>
      <c r="K117" s="263" t="s">
        <v>815</v>
      </c>
      <c r="L117" s="262" t="s">
        <v>671</v>
      </c>
      <c r="M117" s="262" t="s">
        <v>53</v>
      </c>
      <c r="N117" s="262" t="s">
        <v>374</v>
      </c>
      <c r="O117" s="262"/>
      <c r="P117" s="262"/>
      <c r="Q117" s="262"/>
    </row>
    <row r="118" spans="2:17">
      <c r="B118"/>
      <c r="C118"/>
      <c r="J118" s="262" t="s">
        <v>311</v>
      </c>
      <c r="K118" s="263" t="s">
        <v>816</v>
      </c>
      <c r="L118" s="262" t="s">
        <v>667</v>
      </c>
      <c r="M118" s="262" t="s">
        <v>53</v>
      </c>
      <c r="N118" s="262" t="s">
        <v>374</v>
      </c>
      <c r="O118" s="262"/>
      <c r="P118" s="262"/>
      <c r="Q118" s="262"/>
    </row>
    <row r="119" spans="2:17">
      <c r="B119"/>
      <c r="C119"/>
      <c r="J119" s="262" t="s">
        <v>311</v>
      </c>
      <c r="K119" s="263" t="s">
        <v>818</v>
      </c>
      <c r="L119" s="262" t="s">
        <v>664</v>
      </c>
      <c r="M119" s="262" t="s">
        <v>53</v>
      </c>
      <c r="N119" s="262" t="s">
        <v>374</v>
      </c>
      <c r="O119" s="262"/>
      <c r="P119" s="262"/>
      <c r="Q119" s="262"/>
    </row>
    <row r="120" spans="2:17">
      <c r="B120"/>
      <c r="C120"/>
      <c r="J120" s="262" t="s">
        <v>311</v>
      </c>
      <c r="K120" s="263" t="s">
        <v>819</v>
      </c>
      <c r="L120" s="262" t="s">
        <v>673</v>
      </c>
      <c r="M120" s="262" t="s">
        <v>53</v>
      </c>
      <c r="N120" s="262" t="s">
        <v>374</v>
      </c>
      <c r="O120" s="262"/>
      <c r="P120" s="262"/>
      <c r="Q120" s="262"/>
    </row>
    <row r="121" spans="2:17">
      <c r="B121"/>
      <c r="C121"/>
      <c r="J121" s="262" t="s">
        <v>311</v>
      </c>
      <c r="K121" s="263" t="s">
        <v>820</v>
      </c>
      <c r="L121" s="262" t="s">
        <v>674</v>
      </c>
      <c r="M121" s="262" t="s">
        <v>53</v>
      </c>
      <c r="N121" s="262" t="s">
        <v>374</v>
      </c>
      <c r="O121" s="262"/>
      <c r="P121" s="262"/>
      <c r="Q121" s="262"/>
    </row>
    <row r="122" spans="2:17">
      <c r="B122"/>
      <c r="C122"/>
      <c r="J122" s="262" t="s">
        <v>311</v>
      </c>
      <c r="K122" s="263" t="s">
        <v>821</v>
      </c>
      <c r="L122" s="262" t="s">
        <v>675</v>
      </c>
      <c r="M122" s="262" t="s">
        <v>53</v>
      </c>
      <c r="N122" s="262" t="s">
        <v>374</v>
      </c>
      <c r="O122" s="262"/>
      <c r="P122" s="262"/>
      <c r="Q122" s="262"/>
    </row>
    <row r="123" spans="2:17">
      <c r="B123"/>
      <c r="C123"/>
      <c r="J123" s="262" t="s">
        <v>311</v>
      </c>
      <c r="K123" s="263" t="s">
        <v>822</v>
      </c>
      <c r="L123" s="262" t="s">
        <v>676</v>
      </c>
      <c r="M123" s="262" t="s">
        <v>53</v>
      </c>
      <c r="N123" s="262" t="s">
        <v>374</v>
      </c>
      <c r="O123" s="262"/>
      <c r="P123" s="262"/>
      <c r="Q123" s="262"/>
    </row>
    <row r="124" spans="2:17">
      <c r="B124"/>
      <c r="C124"/>
      <c r="J124" s="262" t="s">
        <v>311</v>
      </c>
      <c r="K124" s="263" t="s">
        <v>824</v>
      </c>
      <c r="L124" s="262" t="s">
        <v>678</v>
      </c>
      <c r="M124" s="262" t="s">
        <v>53</v>
      </c>
      <c r="N124" s="262" t="s">
        <v>374</v>
      </c>
      <c r="O124" s="262"/>
      <c r="P124" s="262"/>
      <c r="Q124" s="262"/>
    </row>
    <row r="125" spans="2:17">
      <c r="B125"/>
      <c r="C125"/>
      <c r="J125" s="262" t="s">
        <v>311</v>
      </c>
      <c r="K125" s="263" t="s">
        <v>825</v>
      </c>
      <c r="L125" s="262" t="s">
        <v>679</v>
      </c>
      <c r="M125" s="262" t="s">
        <v>53</v>
      </c>
      <c r="N125" s="262" t="s">
        <v>374</v>
      </c>
      <c r="O125" s="262"/>
      <c r="P125" s="262"/>
      <c r="Q125" s="262"/>
    </row>
    <row r="126" spans="2:17">
      <c r="B126"/>
      <c r="C126"/>
      <c r="J126" s="262" t="s">
        <v>311</v>
      </c>
      <c r="K126" s="263" t="s">
        <v>826</v>
      </c>
      <c r="L126" s="262" t="s">
        <v>680</v>
      </c>
      <c r="M126" s="262" t="s">
        <v>53</v>
      </c>
      <c r="N126" s="262" t="s">
        <v>374</v>
      </c>
      <c r="O126" s="262"/>
      <c r="P126" s="262"/>
      <c r="Q126" s="262"/>
    </row>
    <row r="127" spans="2:17">
      <c r="B127"/>
      <c r="C127"/>
      <c r="J127" s="262" t="s">
        <v>311</v>
      </c>
      <c r="K127" s="263" t="s">
        <v>828</v>
      </c>
      <c r="L127" s="262" t="s">
        <v>682</v>
      </c>
      <c r="M127" s="262" t="s">
        <v>53</v>
      </c>
      <c r="N127" s="262" t="s">
        <v>374</v>
      </c>
      <c r="O127" s="262"/>
      <c r="P127" s="262"/>
      <c r="Q127" s="262"/>
    </row>
    <row r="128" spans="2:17">
      <c r="B128"/>
      <c r="C128"/>
    </row>
    <row r="129" spans="2:3">
      <c r="B129"/>
      <c r="C129"/>
    </row>
    <row r="130" spans="2:3">
      <c r="B130"/>
      <c r="C130"/>
    </row>
    <row r="131" spans="2:3">
      <c r="B131"/>
      <c r="C131"/>
    </row>
    <row r="132" spans="2:3">
      <c r="B132"/>
      <c r="C132"/>
    </row>
    <row r="133" spans="2:3">
      <c r="B133"/>
      <c r="C133"/>
    </row>
    <row r="134" spans="2:3">
      <c r="B134"/>
      <c r="C134"/>
    </row>
    <row r="135" spans="2:3">
      <c r="B135"/>
      <c r="C135"/>
    </row>
    <row r="136" spans="2:3">
      <c r="B136"/>
      <c r="C136"/>
    </row>
    <row r="137" spans="2:3">
      <c r="B137"/>
    </row>
    <row r="138" spans="2:3">
      <c r="B138"/>
    </row>
    <row r="139" spans="2:3">
      <c r="B139"/>
    </row>
    <row r="140" spans="2:3">
      <c r="B140"/>
    </row>
    <row r="141" spans="2:3">
      <c r="B141"/>
    </row>
    <row r="142" spans="2:3">
      <c r="B142"/>
    </row>
    <row r="143" spans="2:3">
      <c r="B143"/>
    </row>
    <row r="144" spans="2:3">
      <c r="B144"/>
    </row>
    <row r="145" spans="2:2">
      <c r="B145"/>
    </row>
    <row r="146" spans="2:2">
      <c r="B146"/>
    </row>
    <row r="147" spans="2:2">
      <c r="B147"/>
    </row>
    <row r="148" spans="2:2">
      <c r="B148"/>
    </row>
    <row r="149" spans="2:2">
      <c r="B149"/>
    </row>
    <row r="150" spans="2:2">
      <c r="B150"/>
    </row>
    <row r="151" spans="2:2">
      <c r="B151"/>
    </row>
    <row r="152" spans="2:2">
      <c r="B152"/>
    </row>
    <row r="153" spans="2:2">
      <c r="B153"/>
    </row>
    <row r="154" spans="2:2">
      <c r="B154"/>
    </row>
    <row r="155" spans="2:2">
      <c r="B155"/>
    </row>
    <row r="156" spans="2:2">
      <c r="B156"/>
    </row>
    <row r="157" spans="2:2">
      <c r="B157"/>
    </row>
    <row r="158" spans="2:2">
      <c r="B158"/>
    </row>
    <row r="159" spans="2:2">
      <c r="B159"/>
    </row>
    <row r="160" spans="2:2">
      <c r="B160"/>
    </row>
    <row r="161" spans="2:2">
      <c r="B161"/>
    </row>
    <row r="162" spans="2:2">
      <c r="B162"/>
    </row>
    <row r="163" spans="2:2">
      <c r="B163"/>
    </row>
    <row r="164" spans="2:2">
      <c r="B164"/>
    </row>
    <row r="165" spans="2:2">
      <c r="B165"/>
    </row>
    <row r="166" spans="2:2">
      <c r="B166"/>
    </row>
    <row r="167" spans="2:2">
      <c r="B167"/>
    </row>
    <row r="168" spans="2:2">
      <c r="B168"/>
    </row>
    <row r="169" spans="2:2">
      <c r="B169"/>
    </row>
    <row r="170" spans="2:2">
      <c r="B170"/>
    </row>
    <row r="171" spans="2:2">
      <c r="B171"/>
    </row>
    <row r="172" spans="2:2">
      <c r="B172"/>
    </row>
    <row r="173" spans="2:2">
      <c r="B173"/>
    </row>
    <row r="174" spans="2:2">
      <c r="B174"/>
    </row>
    <row r="175" spans="2:2">
      <c r="B175"/>
    </row>
    <row r="176" spans="2:2">
      <c r="B176"/>
    </row>
    <row r="177" spans="2:2">
      <c r="B177"/>
    </row>
    <row r="178" spans="2:2">
      <c r="B178"/>
    </row>
    <row r="179" spans="2:2">
      <c r="B179"/>
    </row>
    <row r="180" spans="2:2">
      <c r="B180"/>
    </row>
    <row r="181" spans="2:2">
      <c r="B181"/>
    </row>
    <row r="182" spans="2:2">
      <c r="B182"/>
    </row>
    <row r="183" spans="2:2">
      <c r="B183"/>
    </row>
    <row r="184" spans="2:2">
      <c r="B184"/>
    </row>
    <row r="185" spans="2:2">
      <c r="B185"/>
    </row>
    <row r="186" spans="2:2">
      <c r="B186"/>
    </row>
    <row r="187" spans="2:2">
      <c r="B187"/>
    </row>
    <row r="188" spans="2:2">
      <c r="B188"/>
    </row>
    <row r="189" spans="2:2">
      <c r="B189"/>
    </row>
    <row r="190" spans="2:2">
      <c r="B190"/>
    </row>
    <row r="191" spans="2:2">
      <c r="B191"/>
    </row>
    <row r="192" spans="2:2">
      <c r="B192"/>
    </row>
    <row r="193" spans="2:2">
      <c r="B193"/>
    </row>
    <row r="194" spans="2:2">
      <c r="B194"/>
    </row>
    <row r="195" spans="2:2">
      <c r="B195"/>
    </row>
    <row r="196" spans="2:2">
      <c r="B196"/>
    </row>
    <row r="197" spans="2:2">
      <c r="B197"/>
    </row>
    <row r="198" spans="2:2">
      <c r="B198"/>
    </row>
    <row r="199" spans="2:2">
      <c r="B199"/>
    </row>
    <row r="200" spans="2:2">
      <c r="B200"/>
    </row>
    <row r="201" spans="2:2">
      <c r="B201"/>
    </row>
    <row r="202" spans="2:2">
      <c r="B202"/>
    </row>
    <row r="203" spans="2:2">
      <c r="B203"/>
    </row>
    <row r="204" spans="2:2">
      <c r="B204"/>
    </row>
    <row r="205" spans="2:2">
      <c r="B205"/>
    </row>
    <row r="206" spans="2:2">
      <c r="B206"/>
    </row>
    <row r="207" spans="2:2">
      <c r="B207"/>
    </row>
    <row r="208" spans="2:2">
      <c r="B208"/>
    </row>
    <row r="209" spans="2:2">
      <c r="B209"/>
    </row>
    <row r="210" spans="2:2">
      <c r="B210"/>
    </row>
    <row r="211" spans="2:2">
      <c r="B211"/>
    </row>
    <row r="212" spans="2:2">
      <c r="B212"/>
    </row>
    <row r="213" spans="2:2">
      <c r="B213"/>
    </row>
    <row r="214" spans="2:2">
      <c r="B214"/>
    </row>
    <row r="215" spans="2:2">
      <c r="B215"/>
    </row>
    <row r="216" spans="2:2">
      <c r="B216"/>
    </row>
    <row r="217" spans="2:2">
      <c r="B217"/>
    </row>
    <row r="218" spans="2:2">
      <c r="B218"/>
    </row>
    <row r="219" spans="2:2">
      <c r="B219"/>
    </row>
    <row r="220" spans="2:2">
      <c r="B220"/>
    </row>
    <row r="221" spans="2:2">
      <c r="B221"/>
    </row>
    <row r="222" spans="2:2">
      <c r="B222"/>
    </row>
    <row r="223" spans="2:2">
      <c r="B223"/>
    </row>
    <row r="224" spans="2:2">
      <c r="B224"/>
    </row>
    <row r="225" spans="2:2">
      <c r="B225"/>
    </row>
    <row r="226" spans="2:2">
      <c r="B226"/>
    </row>
    <row r="227" spans="2:2">
      <c r="B227"/>
    </row>
    <row r="228" spans="2:2">
      <c r="B228"/>
    </row>
    <row r="229" spans="2:2">
      <c r="B229"/>
    </row>
    <row r="230" spans="2:2">
      <c r="B230"/>
    </row>
    <row r="231" spans="2:2">
      <c r="B231"/>
    </row>
    <row r="232" spans="2:2">
      <c r="B232"/>
    </row>
    <row r="233" spans="2:2">
      <c r="B233"/>
    </row>
    <row r="234" spans="2:2">
      <c r="B234"/>
    </row>
    <row r="235" spans="2:2">
      <c r="B235"/>
    </row>
    <row r="236" spans="2:2">
      <c r="B236"/>
    </row>
    <row r="237" spans="2:2">
      <c r="B237"/>
    </row>
    <row r="238" spans="2:2">
      <c r="B238"/>
    </row>
    <row r="239" spans="2:2">
      <c r="B239"/>
    </row>
    <row r="240" spans="2:2">
      <c r="B240"/>
    </row>
    <row r="241" spans="2:2">
      <c r="B241"/>
    </row>
    <row r="242" spans="2:2">
      <c r="B242"/>
    </row>
    <row r="243" spans="2:2">
      <c r="B243"/>
    </row>
    <row r="244" spans="2:2">
      <c r="B244"/>
    </row>
    <row r="245" spans="2:2">
      <c r="B245"/>
    </row>
    <row r="246" spans="2:2">
      <c r="B246"/>
    </row>
    <row r="247" spans="2:2">
      <c r="B247"/>
    </row>
    <row r="248" spans="2:2">
      <c r="B248"/>
    </row>
    <row r="249" spans="2:2">
      <c r="B249"/>
    </row>
    <row r="250" spans="2:2">
      <c r="B250"/>
    </row>
    <row r="251" spans="2:2">
      <c r="B251"/>
    </row>
    <row r="252" spans="2:2">
      <c r="B252"/>
    </row>
    <row r="253" spans="2:2">
      <c r="B253"/>
    </row>
    <row r="254" spans="2:2">
      <c r="B254"/>
    </row>
    <row r="255" spans="2:2">
      <c r="B255"/>
    </row>
    <row r="256" spans="2:2">
      <c r="B256"/>
    </row>
    <row r="257" spans="2:2">
      <c r="B257"/>
    </row>
    <row r="258" spans="2:2">
      <c r="B258"/>
    </row>
    <row r="259" spans="2:2">
      <c r="B259"/>
    </row>
    <row r="260" spans="2:2">
      <c r="B260"/>
    </row>
    <row r="261" spans="2:2">
      <c r="B261"/>
    </row>
    <row r="262" spans="2:2">
      <c r="B262"/>
    </row>
    <row r="263" spans="2:2">
      <c r="B263"/>
    </row>
    <row r="264" spans="2:2">
      <c r="B264"/>
    </row>
    <row r="265" spans="2:2">
      <c r="B265"/>
    </row>
    <row r="266" spans="2:2">
      <c r="B266"/>
    </row>
    <row r="267" spans="2:2">
      <c r="B267"/>
    </row>
    <row r="268" spans="2:2">
      <c r="B268"/>
    </row>
    <row r="269" spans="2:2">
      <c r="B269"/>
    </row>
    <row r="270" spans="2:2">
      <c r="B270"/>
    </row>
    <row r="271" spans="2:2">
      <c r="B271"/>
    </row>
    <row r="272" spans="2:2">
      <c r="B272"/>
    </row>
    <row r="273" spans="2:2">
      <c r="B273"/>
    </row>
    <row r="274" spans="2:2">
      <c r="B274"/>
    </row>
    <row r="275" spans="2:2">
      <c r="B275"/>
    </row>
    <row r="276" spans="2:2">
      <c r="B276"/>
    </row>
    <row r="277" spans="2:2">
      <c r="B277"/>
    </row>
    <row r="278" spans="2:2">
      <c r="B278"/>
    </row>
    <row r="279" spans="2:2">
      <c r="B279"/>
    </row>
    <row r="280" spans="2:2">
      <c r="B280"/>
    </row>
    <row r="281" spans="2:2">
      <c r="B281"/>
    </row>
    <row r="282" spans="2:2">
      <c r="B282"/>
    </row>
    <row r="283" spans="2:2">
      <c r="B283"/>
    </row>
    <row r="284" spans="2:2">
      <c r="B284"/>
    </row>
    <row r="285" spans="2:2">
      <c r="B285"/>
    </row>
    <row r="286" spans="2:2">
      <c r="B286"/>
    </row>
    <row r="287" spans="2:2">
      <c r="B287"/>
    </row>
    <row r="288" spans="2:2">
      <c r="B288"/>
    </row>
    <row r="289" spans="2:2">
      <c r="B289"/>
    </row>
    <row r="290" spans="2:2">
      <c r="B290"/>
    </row>
    <row r="291" spans="2:2">
      <c r="B291"/>
    </row>
    <row r="292" spans="2:2">
      <c r="B292"/>
    </row>
    <row r="293" spans="2:2">
      <c r="B293"/>
    </row>
    <row r="294" spans="2:2">
      <c r="B294"/>
    </row>
    <row r="295" spans="2:2">
      <c r="B295"/>
    </row>
    <row r="296" spans="2:2">
      <c r="B296"/>
    </row>
    <row r="297" spans="2:2">
      <c r="B297"/>
    </row>
    <row r="298" spans="2:2">
      <c r="B298"/>
    </row>
    <row r="299" spans="2:2">
      <c r="B299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N16"/>
  <sheetViews>
    <sheetView workbookViewId="0">
      <selection activeCell="G28" sqref="G28"/>
    </sheetView>
  </sheetViews>
  <sheetFormatPr defaultRowHeight="12.75"/>
  <cols>
    <col min="1" max="3" width="9.140625" style="196"/>
    <col min="4" max="4" width="25.7109375" style="196" customWidth="1"/>
    <col min="5" max="17" width="9.140625" style="196"/>
    <col min="18" max="18" width="9.140625" style="196" customWidth="1"/>
    <col min="19" max="19" width="9.28515625" style="196" customWidth="1"/>
    <col min="20" max="23" width="9.140625" style="196" customWidth="1"/>
    <col min="24" max="16384" width="9.140625" style="196"/>
  </cols>
  <sheetData>
    <row r="2" spans="4:14">
      <c r="D2" s="83"/>
      <c r="E2" s="83"/>
      <c r="F2" s="79" t="s">
        <v>13</v>
      </c>
      <c r="G2" s="79"/>
      <c r="H2" s="79"/>
      <c r="I2" s="79"/>
      <c r="J2" s="79"/>
      <c r="K2" s="79"/>
      <c r="L2" s="79"/>
      <c r="M2" s="83"/>
      <c r="N2" s="83"/>
    </row>
    <row r="3" spans="4:14" ht="25.5">
      <c r="D3" s="80" t="s">
        <v>1</v>
      </c>
      <c r="E3" s="80" t="s">
        <v>5</v>
      </c>
      <c r="F3" s="80" t="s">
        <v>6</v>
      </c>
      <c r="G3" s="81" t="s">
        <v>74</v>
      </c>
      <c r="H3" s="82" t="s">
        <v>69</v>
      </c>
      <c r="I3" s="82" t="s">
        <v>56</v>
      </c>
      <c r="J3" s="82" t="s">
        <v>54</v>
      </c>
      <c r="K3" s="82" t="s">
        <v>339</v>
      </c>
      <c r="L3" s="82" t="s">
        <v>349</v>
      </c>
      <c r="M3" s="82" t="s">
        <v>350</v>
      </c>
    </row>
    <row r="4" spans="4:14" ht="36">
      <c r="D4" s="203" t="s">
        <v>37</v>
      </c>
      <c r="E4" s="203" t="s">
        <v>32</v>
      </c>
      <c r="F4" s="203" t="s">
        <v>33</v>
      </c>
      <c r="G4" s="203" t="s">
        <v>73</v>
      </c>
      <c r="H4" s="203" t="s">
        <v>34</v>
      </c>
      <c r="I4" s="203" t="s">
        <v>58</v>
      </c>
      <c r="J4" s="203" t="s">
        <v>77</v>
      </c>
      <c r="K4" s="209" t="s">
        <v>351</v>
      </c>
      <c r="L4" s="209" t="s">
        <v>352</v>
      </c>
      <c r="M4" s="209" t="s">
        <v>353</v>
      </c>
    </row>
    <row r="5" spans="4:14">
      <c r="D5" s="203" t="s">
        <v>59</v>
      </c>
      <c r="E5" s="203"/>
      <c r="F5" s="203"/>
      <c r="G5" s="203"/>
      <c r="H5" s="203" t="s">
        <v>289</v>
      </c>
      <c r="I5" s="203"/>
      <c r="J5" s="203" t="s">
        <v>60</v>
      </c>
      <c r="K5" s="209" t="s">
        <v>354</v>
      </c>
      <c r="L5" s="209" t="s">
        <v>354</v>
      </c>
      <c r="M5" s="209" t="s">
        <v>355</v>
      </c>
    </row>
    <row r="6" spans="4:14">
      <c r="D6" s="196" t="str">
        <f>COM_techs!K7</f>
        <v>FTE_COMCOA_00</v>
      </c>
      <c r="E6" s="196" t="s">
        <v>42</v>
      </c>
      <c r="F6" s="196" t="str">
        <f>MID(D6,5,6)</f>
        <v>COMCOA</v>
      </c>
      <c r="G6" s="204">
        <v>1</v>
      </c>
      <c r="I6" s="196">
        <v>1</v>
      </c>
      <c r="J6" s="196">
        <v>100</v>
      </c>
      <c r="K6" s="66"/>
      <c r="L6" s="66"/>
      <c r="M6" s="66"/>
    </row>
    <row r="7" spans="4:14">
      <c r="E7" s="197" t="s">
        <v>167</v>
      </c>
      <c r="G7" s="204">
        <f>0.1</f>
        <v>0.1</v>
      </c>
      <c r="K7" s="66"/>
      <c r="L7" s="66"/>
      <c r="M7" s="66"/>
    </row>
    <row r="8" spans="4:14">
      <c r="D8" s="196" t="str">
        <f>COM_techs!K8</f>
        <v>FTE_COMNGA_00</v>
      </c>
      <c r="E8" s="197" t="str">
        <f>+RIGHT(F8,3)</f>
        <v>NGA</v>
      </c>
      <c r="F8" s="196" t="str">
        <f>MID(D8,5,6)</f>
        <v>COMNGA</v>
      </c>
      <c r="I8" s="196">
        <v>1</v>
      </c>
      <c r="J8" s="196">
        <v>100</v>
      </c>
      <c r="K8" s="66"/>
      <c r="L8" s="66"/>
      <c r="M8" s="66">
        <v>4.9059999999999997</v>
      </c>
    </row>
    <row r="9" spans="4:14">
      <c r="D9" s="196" t="str">
        <f>COM_techs!K9</f>
        <v>FTE_COMLPG_00</v>
      </c>
      <c r="E9" s="197" t="str">
        <f t="shared" ref="E9:E16" si="0">+RIGHT(F9,3)</f>
        <v>LPG</v>
      </c>
      <c r="F9" s="196" t="str">
        <f t="shared" ref="F9:F16" si="1">MID(D9,5,6)</f>
        <v>COMLPG</v>
      </c>
      <c r="I9" s="196">
        <v>1</v>
      </c>
      <c r="J9" s="196">
        <v>100</v>
      </c>
    </row>
    <row r="10" spans="4:14">
      <c r="D10" s="196" t="str">
        <f>COM_techs!K10</f>
        <v>FTE_COMDSL_00</v>
      </c>
      <c r="E10" s="197" t="str">
        <f t="shared" si="0"/>
        <v>DSL</v>
      </c>
      <c r="F10" s="196" t="str">
        <f t="shared" si="1"/>
        <v>COMDSL</v>
      </c>
      <c r="I10" s="196">
        <v>1</v>
      </c>
      <c r="J10" s="196">
        <v>100</v>
      </c>
    </row>
    <row r="11" spans="4:14">
      <c r="D11" s="196" t="str">
        <f>COM_techs!K11</f>
        <v>FTE_COMBIG_00</v>
      </c>
      <c r="E11" s="197" t="str">
        <f t="shared" si="0"/>
        <v>BIG</v>
      </c>
      <c r="F11" s="196" t="str">
        <f t="shared" si="1"/>
        <v>COMBIG</v>
      </c>
      <c r="I11" s="196">
        <v>1</v>
      </c>
      <c r="J11" s="196">
        <v>100</v>
      </c>
    </row>
    <row r="12" spans="4:14">
      <c r="D12" s="196" t="str">
        <f>COM_techs!K12</f>
        <v>FTE_COMGEO_00</v>
      </c>
      <c r="E12" s="197" t="str">
        <f t="shared" si="0"/>
        <v>GEO</v>
      </c>
      <c r="F12" s="196" t="str">
        <f t="shared" si="1"/>
        <v>COMGEO</v>
      </c>
      <c r="I12" s="196">
        <v>1</v>
      </c>
      <c r="J12" s="196">
        <v>100</v>
      </c>
    </row>
    <row r="13" spans="4:14">
      <c r="D13" s="196" t="str">
        <f>COM_techs!K13</f>
        <v>FTE_COMFOL_00</v>
      </c>
      <c r="E13" s="197" t="str">
        <f t="shared" si="0"/>
        <v>FOL</v>
      </c>
      <c r="F13" s="196" t="str">
        <f t="shared" si="1"/>
        <v>COMFOL</v>
      </c>
      <c r="I13" s="196">
        <v>1</v>
      </c>
      <c r="J13" s="196">
        <v>100</v>
      </c>
    </row>
    <row r="14" spans="4:14">
      <c r="D14" s="196" t="str">
        <f>COM_techs!K14</f>
        <v>FTE_COMPET_00</v>
      </c>
      <c r="E14" s="197" t="str">
        <f t="shared" si="0"/>
        <v>PET</v>
      </c>
      <c r="F14" s="196" t="str">
        <f t="shared" si="1"/>
        <v>COMPET</v>
      </c>
      <c r="I14" s="196">
        <v>1</v>
      </c>
      <c r="J14" s="196">
        <v>100</v>
      </c>
    </row>
    <row r="15" spans="4:14">
      <c r="D15" s="196" t="str">
        <f>COM_techs!K15</f>
        <v>FTE_COMWOD_00</v>
      </c>
      <c r="E15" s="197" t="str">
        <f>+RIGHT(F15,3)</f>
        <v>WOD</v>
      </c>
      <c r="F15" s="196" t="str">
        <f t="shared" si="1"/>
        <v>COMWOD</v>
      </c>
      <c r="I15" s="196">
        <v>1</v>
      </c>
      <c r="J15" s="196">
        <v>100</v>
      </c>
    </row>
    <row r="16" spans="4:14">
      <c r="D16" s="196" t="str">
        <f>COM_techs!K16</f>
        <v>FTE_COMPLT_00</v>
      </c>
      <c r="E16" s="197" t="str">
        <f t="shared" si="0"/>
        <v>PLT</v>
      </c>
      <c r="F16" s="196" t="str">
        <f t="shared" si="1"/>
        <v>COMPLT</v>
      </c>
      <c r="I16" s="196">
        <v>1</v>
      </c>
      <c r="J16" s="196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EB1</vt:lpstr>
      <vt:lpstr>PROC_COM_AGR</vt:lpstr>
      <vt:lpstr>AGR_fuels</vt:lpstr>
      <vt:lpstr>AGR</vt:lpstr>
      <vt:lpstr>RES_techs_coms</vt:lpstr>
      <vt:lpstr>RES_fuel_dem</vt:lpstr>
      <vt:lpstr>RES</vt:lpstr>
      <vt:lpstr>COM_techs</vt:lpstr>
      <vt:lpstr>COM_fuels</vt:lpstr>
      <vt:lpstr>COM</vt:lpstr>
      <vt:lpstr>Emi</vt:lpstr>
      <vt:lpstr>Matrices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Suleimenov Bakytzhan</cp:lastModifiedBy>
  <cp:lastPrinted>2004-11-16T14:57:57Z</cp:lastPrinted>
  <dcterms:created xsi:type="dcterms:W3CDTF">2000-12-13T15:53:11Z</dcterms:created>
  <dcterms:modified xsi:type="dcterms:W3CDTF">2021-03-01T13:25:10Z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943319499492645</vt:r8>
  </property>
</Properties>
</file>