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ppXLS\"/>
    </mc:Choice>
  </mc:AlternateContent>
  <bookViews>
    <workbookView xWindow="120" yWindow="45" windowWidth="28560" windowHeight="14640" activeTab="1"/>
  </bookViews>
  <sheets>
    <sheet name="Dem" sheetId="2" r:id="rId1"/>
    <sheet name="Dem_IND" sheetId="27" r:id="rId2"/>
    <sheet name="Dem_AGR" sheetId="28" r:id="rId3"/>
    <sheet name="Dem_COM" sheetId="29" r:id="rId4"/>
    <sheet name="Load_Curves" sheetId="31" r:id="rId5"/>
    <sheet name="Costs_techs" sheetId="11" r:id="rId6"/>
    <sheet name="OLD_Hydro" sheetId="25" r:id="rId7"/>
    <sheet name="Gas_price" sheetId="23" r:id="rId8"/>
    <sheet name="Solar" sheetId="26" r:id="rId9"/>
    <sheet name="OLD_SOL_WND" sheetId="20" r:id="rId10"/>
    <sheet name="BEV_PHEV-share" sheetId="21" r:id="rId11"/>
    <sheet name="TRA_costs_and_ban" sheetId="18" r:id="rId12"/>
    <sheet name="IND_fuels" sheetId="15" r:id="rId13"/>
    <sheet name="Ref_Close" sheetId="30" r:id="rId14"/>
    <sheet name="H2_costs" sheetId="19" r:id="rId15"/>
    <sheet name="Summary" sheetId="13" r:id="rId16"/>
    <sheet name="GDP per subsector" sheetId="14" r:id="rId17"/>
    <sheet name="TRA_DEM-proj" sheetId="24" r:id="rId18"/>
  </sheets>
  <externalReferences>
    <externalReference r:id="rId19"/>
    <externalReference r:id="rId20"/>
    <externalReference r:id="rId21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6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6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E46" i="27" l="1"/>
  <c r="AF46" i="27" s="1"/>
  <c r="AG46" i="27" s="1"/>
  <c r="AH46" i="27" s="1"/>
  <c r="AI46" i="27" s="1"/>
  <c r="AJ46" i="27" s="1"/>
  <c r="AK46" i="27" s="1"/>
  <c r="AL46" i="27" s="1"/>
  <c r="AE47" i="27"/>
  <c r="AF47" i="27" s="1"/>
  <c r="AG47" i="27" s="1"/>
  <c r="AH47" i="27" s="1"/>
  <c r="AI47" i="27" s="1"/>
  <c r="AJ47" i="27" s="1"/>
  <c r="AK47" i="27" s="1"/>
  <c r="AL47" i="27" s="1"/>
  <c r="AE48" i="27"/>
  <c r="AF48" i="27" s="1"/>
  <c r="AG48" i="27" s="1"/>
  <c r="AH48" i="27" s="1"/>
  <c r="AI48" i="27" s="1"/>
  <c r="AJ48" i="27" s="1"/>
  <c r="AK48" i="27" s="1"/>
  <c r="AL48" i="27" s="1"/>
  <c r="AE52" i="27"/>
  <c r="AF52" i="27" s="1"/>
  <c r="AG52" i="27" s="1"/>
  <c r="AH52" i="27" s="1"/>
  <c r="AI52" i="27" s="1"/>
  <c r="AJ52" i="27" s="1"/>
  <c r="AK52" i="27" s="1"/>
  <c r="AL52" i="27" s="1"/>
  <c r="AD52" i="27"/>
  <c r="AD50" i="27"/>
  <c r="AD48" i="27"/>
  <c r="AD47" i="27"/>
  <c r="AD46" i="27"/>
  <c r="K52" i="27"/>
  <c r="L52" i="27" s="1"/>
  <c r="M52" i="27" s="1"/>
  <c r="N52" i="27" s="1"/>
  <c r="O52" i="27" s="1"/>
  <c r="P52" i="27" s="1"/>
  <c r="Q52" i="27" s="1"/>
  <c r="R52" i="27" s="1"/>
  <c r="K46" i="27"/>
  <c r="L46" i="27" s="1"/>
  <c r="M46" i="27" s="1"/>
  <c r="N46" i="27" s="1"/>
  <c r="O46" i="27" s="1"/>
  <c r="P46" i="27" s="1"/>
  <c r="Q46" i="27" s="1"/>
  <c r="R46" i="27" s="1"/>
  <c r="K47" i="27"/>
  <c r="L47" i="27" s="1"/>
  <c r="M47" i="27" s="1"/>
  <c r="N47" i="27" s="1"/>
  <c r="O47" i="27" s="1"/>
  <c r="P47" i="27" s="1"/>
  <c r="Q47" i="27" s="1"/>
  <c r="R47" i="27" s="1"/>
  <c r="K48" i="27"/>
  <c r="L48" i="27" s="1"/>
  <c r="M48" i="27" s="1"/>
  <c r="N48" i="27" s="1"/>
  <c r="O48" i="27" s="1"/>
  <c r="P48" i="27" s="1"/>
  <c r="Q48" i="27" s="1"/>
  <c r="R48" i="27" s="1"/>
  <c r="K49" i="27"/>
  <c r="L49" i="27" s="1"/>
  <c r="M49" i="27" s="1"/>
  <c r="N49" i="27" s="1"/>
  <c r="O49" i="27" s="1"/>
  <c r="P49" i="27" s="1"/>
  <c r="Q49" i="27" s="1"/>
  <c r="R49" i="27" s="1"/>
  <c r="K50" i="27"/>
  <c r="L50" i="27" s="1"/>
  <c r="M50" i="27" s="1"/>
  <c r="N50" i="27" s="1"/>
  <c r="O50" i="27" s="1"/>
  <c r="P50" i="27" s="1"/>
  <c r="Q50" i="27" s="1"/>
  <c r="R50" i="27" s="1"/>
  <c r="J52" i="27"/>
  <c r="J50" i="27"/>
  <c r="J49" i="27"/>
  <c r="J48" i="27"/>
  <c r="J47" i="27"/>
  <c r="J46" i="27"/>
  <c r="L22" i="11" l="1"/>
  <c r="L20" i="11"/>
  <c r="AE69" i="27" l="1"/>
  <c r="AF69" i="27"/>
  <c r="AG69" i="27" s="1"/>
  <c r="AH69" i="27" s="1"/>
  <c r="AI69" i="27" s="1"/>
  <c r="AJ69" i="27" s="1"/>
  <c r="AK69" i="27" s="1"/>
  <c r="AL69" i="27" s="1"/>
  <c r="AE70" i="27"/>
  <c r="AF70" i="27"/>
  <c r="AG70" i="27" s="1"/>
  <c r="AH70" i="27" s="1"/>
  <c r="AI70" i="27" s="1"/>
  <c r="AJ70" i="27" s="1"/>
  <c r="AK70" i="27" s="1"/>
  <c r="AL70" i="27" s="1"/>
  <c r="AE71" i="27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E73" i="27"/>
  <c r="AF73" i="27"/>
  <c r="AG73" i="27" s="1"/>
  <c r="AH73" i="27" s="1"/>
  <c r="AI73" i="27" s="1"/>
  <c r="AJ73" i="27" s="1"/>
  <c r="AK73" i="27" s="1"/>
  <c r="AL73" i="27" s="1"/>
  <c r="AE74" i="27"/>
  <c r="AF74" i="27"/>
  <c r="AG74" i="27" s="1"/>
  <c r="AH74" i="27" s="1"/>
  <c r="AI74" i="27" s="1"/>
  <c r="AJ74" i="27" s="1"/>
  <c r="AK74" i="27" s="1"/>
  <c r="AL74" i="27" s="1"/>
  <c r="AE75" i="27"/>
  <c r="AF75" i="27"/>
  <c r="AG75" i="27" s="1"/>
  <c r="AH75" i="27" s="1"/>
  <c r="AI75" i="27" s="1"/>
  <c r="AJ75" i="27" s="1"/>
  <c r="AK75" i="27" s="1"/>
  <c r="AL75" i="27" s="1"/>
  <c r="AE76" i="27"/>
  <c r="AF76" i="27"/>
  <c r="AG76" i="27" s="1"/>
  <c r="AH76" i="27" s="1"/>
  <c r="AI76" i="27" s="1"/>
  <c r="AJ76" i="27" s="1"/>
  <c r="AK76" i="27" s="1"/>
  <c r="AL76" i="27" s="1"/>
  <c r="AD70" i="27"/>
  <c r="AD71" i="27"/>
  <c r="AD72" i="27"/>
  <c r="AD73" i="27"/>
  <c r="AD74" i="27"/>
  <c r="AD75" i="27"/>
  <c r="AD76" i="27"/>
  <c r="AD69" i="27"/>
  <c r="K69" i="27"/>
  <c r="L69" i="27" s="1"/>
  <c r="M69" i="27" s="1"/>
  <c r="N69" i="27" s="1"/>
  <c r="O69" i="27" s="1"/>
  <c r="P69" i="27" s="1"/>
  <c r="Q69" i="27" s="1"/>
  <c r="R69" i="27" s="1"/>
  <c r="K70" i="27"/>
  <c r="L70" i="27" s="1"/>
  <c r="M70" i="27" s="1"/>
  <c r="N70" i="27" s="1"/>
  <c r="O70" i="27" s="1"/>
  <c r="P70" i="27" s="1"/>
  <c r="Q70" i="27" s="1"/>
  <c r="R70" i="27" s="1"/>
  <c r="K71" i="27"/>
  <c r="L71" i="27" s="1"/>
  <c r="M71" i="27" s="1"/>
  <c r="N71" i="27" s="1"/>
  <c r="O71" i="27" s="1"/>
  <c r="P71" i="27" s="1"/>
  <c r="Q71" i="27" s="1"/>
  <c r="R71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J71" i="27"/>
  <c r="J72" i="27"/>
  <c r="J73" i="27"/>
  <c r="J74" i="27"/>
  <c r="J75" i="27"/>
  <c r="J76" i="27"/>
  <c r="J69" i="27"/>
  <c r="T7" i="29" l="1"/>
  <c r="U7" i="29"/>
  <c r="V7" i="29"/>
  <c r="W7" i="29"/>
  <c r="X7" i="29"/>
  <c r="Y7" i="29"/>
  <c r="Z7" i="29"/>
  <c r="AA7" i="29"/>
  <c r="AB7" i="29"/>
  <c r="T8" i="29"/>
  <c r="U8" i="29"/>
  <c r="V8" i="29"/>
  <c r="W8" i="29"/>
  <c r="X8" i="29"/>
  <c r="Y8" i="29"/>
  <c r="Z8" i="29"/>
  <c r="AA8" i="29"/>
  <c r="AB8" i="29"/>
  <c r="T9" i="29"/>
  <c r="U9" i="29"/>
  <c r="V9" i="29"/>
  <c r="W9" i="29"/>
  <c r="X9" i="29"/>
  <c r="Y9" i="29"/>
  <c r="Z9" i="29"/>
  <c r="AA9" i="29"/>
  <c r="AB9" i="29"/>
  <c r="T10" i="29"/>
  <c r="U10" i="29"/>
  <c r="V10" i="29"/>
  <c r="W10" i="29"/>
  <c r="X10" i="29"/>
  <c r="Y10" i="29"/>
  <c r="Z10" i="29"/>
  <c r="AA10" i="29"/>
  <c r="AB10" i="29"/>
  <c r="T11" i="29"/>
  <c r="U11" i="29"/>
  <c r="V11" i="29"/>
  <c r="W11" i="29"/>
  <c r="X11" i="29"/>
  <c r="Y11" i="29"/>
  <c r="Z11" i="29"/>
  <c r="AA11" i="29"/>
  <c r="AB11" i="29"/>
  <c r="T12" i="29"/>
  <c r="U12" i="29"/>
  <c r="V12" i="29"/>
  <c r="W12" i="29"/>
  <c r="X12" i="29"/>
  <c r="Y12" i="29"/>
  <c r="Z12" i="29"/>
  <c r="AA12" i="29"/>
  <c r="AB12" i="29"/>
  <c r="T13" i="29"/>
  <c r="U13" i="29"/>
  <c r="V13" i="29"/>
  <c r="W13" i="29"/>
  <c r="X13" i="29"/>
  <c r="Y13" i="29"/>
  <c r="Z13" i="29"/>
  <c r="AA13" i="29"/>
  <c r="AB13" i="29"/>
  <c r="T14" i="29"/>
  <c r="U14" i="29"/>
  <c r="V14" i="29"/>
  <c r="W14" i="29"/>
  <c r="X14" i="29"/>
  <c r="Y14" i="29"/>
  <c r="Z14" i="29"/>
  <c r="AA14" i="29"/>
  <c r="AB14" i="29"/>
  <c r="T15" i="29"/>
  <c r="U15" i="29"/>
  <c r="V15" i="29"/>
  <c r="W15" i="29"/>
  <c r="X15" i="29"/>
  <c r="Y15" i="29"/>
  <c r="Z15" i="29"/>
  <c r="AA15" i="29"/>
  <c r="AB15" i="29"/>
  <c r="U16" i="29"/>
  <c r="V16" i="29"/>
  <c r="W16" i="29"/>
  <c r="X16" i="29"/>
  <c r="Y16" i="29"/>
  <c r="Z16" i="29"/>
  <c r="AA16" i="29"/>
  <c r="AB16" i="29"/>
  <c r="T17" i="29"/>
  <c r="U17" i="29"/>
  <c r="V17" i="29"/>
  <c r="W17" i="29"/>
  <c r="X17" i="29"/>
  <c r="Y17" i="29"/>
  <c r="Z17" i="29"/>
  <c r="AA17" i="29"/>
  <c r="AB17" i="29"/>
  <c r="T18" i="29"/>
  <c r="U18" i="29"/>
  <c r="V18" i="29"/>
  <c r="W18" i="29"/>
  <c r="X18" i="29"/>
  <c r="Y18" i="29"/>
  <c r="Z18" i="29"/>
  <c r="AA18" i="29"/>
  <c r="AB18" i="29"/>
  <c r="T19" i="29"/>
  <c r="U19" i="29"/>
  <c r="V19" i="29"/>
  <c r="W19" i="29"/>
  <c r="X19" i="29"/>
  <c r="Y19" i="29"/>
  <c r="Z19" i="29"/>
  <c r="AA19" i="29"/>
  <c r="AB19" i="29"/>
  <c r="T20" i="29"/>
  <c r="U20" i="29"/>
  <c r="V20" i="29"/>
  <c r="W20" i="29"/>
  <c r="X20" i="29"/>
  <c r="Y20" i="29"/>
  <c r="Z20" i="29"/>
  <c r="AA20" i="29"/>
  <c r="AB20" i="29"/>
  <c r="T21" i="29"/>
  <c r="U21" i="29"/>
  <c r="W21" i="29"/>
  <c r="X21" i="29"/>
  <c r="Y21" i="29"/>
  <c r="Z21" i="29"/>
  <c r="AA21" i="29"/>
  <c r="AB21" i="29"/>
  <c r="T22" i="29"/>
  <c r="U22" i="29"/>
  <c r="V22" i="29"/>
  <c r="W22" i="29"/>
  <c r="X22" i="29"/>
  <c r="Y22" i="29"/>
  <c r="Z22" i="29"/>
  <c r="AA22" i="29"/>
  <c r="AB22" i="29"/>
  <c r="T23" i="29"/>
  <c r="U23" i="29"/>
  <c r="V23" i="29"/>
  <c r="W23" i="29"/>
  <c r="X23" i="29"/>
  <c r="Y23" i="29"/>
  <c r="Z23" i="29"/>
  <c r="AA23" i="29"/>
  <c r="AB23" i="29"/>
  <c r="T24" i="29"/>
  <c r="U24" i="29"/>
  <c r="V24" i="29"/>
  <c r="W24" i="29"/>
  <c r="X24" i="29"/>
  <c r="Y24" i="29"/>
  <c r="Z24" i="29"/>
  <c r="AA24" i="29"/>
  <c r="AB24" i="29"/>
  <c r="T25" i="29"/>
  <c r="U25" i="29"/>
  <c r="V25" i="29"/>
  <c r="W25" i="29"/>
  <c r="X25" i="29"/>
  <c r="Y25" i="29"/>
  <c r="Z25" i="29"/>
  <c r="AA25" i="29"/>
  <c r="AB25" i="29"/>
  <c r="T26" i="29"/>
  <c r="U26" i="29"/>
  <c r="V26" i="29"/>
  <c r="W26" i="29"/>
  <c r="X26" i="29"/>
  <c r="Y26" i="29"/>
  <c r="Z26" i="29"/>
  <c r="AA26" i="29"/>
  <c r="AB26" i="29"/>
  <c r="T27" i="29"/>
  <c r="U27" i="29"/>
  <c r="V27" i="29"/>
  <c r="W27" i="29"/>
  <c r="X27" i="29"/>
  <c r="Y27" i="29"/>
  <c r="Z27" i="29"/>
  <c r="AA27" i="29"/>
  <c r="AB27" i="29"/>
  <c r="T28" i="29"/>
  <c r="U28" i="29"/>
  <c r="V28" i="29"/>
  <c r="W28" i="29"/>
  <c r="X28" i="29"/>
  <c r="Y28" i="29"/>
  <c r="Z28" i="29"/>
  <c r="AA28" i="29"/>
  <c r="AB28" i="29"/>
  <c r="T29" i="29"/>
  <c r="U29" i="29"/>
  <c r="V29" i="29"/>
  <c r="W29" i="29"/>
  <c r="X29" i="29"/>
  <c r="Y29" i="29"/>
  <c r="Z29" i="29"/>
  <c r="AA29" i="29"/>
  <c r="AB29" i="29"/>
  <c r="T30" i="29"/>
  <c r="U30" i="29"/>
  <c r="V30" i="29"/>
  <c r="W30" i="29"/>
  <c r="X30" i="29"/>
  <c r="Y30" i="29"/>
  <c r="Z30" i="29"/>
  <c r="AA30" i="29"/>
  <c r="AB30" i="29"/>
  <c r="T31" i="29"/>
  <c r="U31" i="29"/>
  <c r="V31" i="29"/>
  <c r="W31" i="29"/>
  <c r="X31" i="29"/>
  <c r="Y31" i="29"/>
  <c r="Z31" i="29"/>
  <c r="AA31" i="29"/>
  <c r="AB31" i="29"/>
  <c r="T32" i="29"/>
  <c r="U32" i="29"/>
  <c r="V32" i="29"/>
  <c r="W32" i="29"/>
  <c r="X32" i="29"/>
  <c r="Y32" i="29"/>
  <c r="Z32" i="29"/>
  <c r="AA32" i="29"/>
  <c r="AB32" i="29"/>
  <c r="T33" i="29"/>
  <c r="U33" i="29"/>
  <c r="V33" i="29"/>
  <c r="W33" i="29"/>
  <c r="X33" i="29"/>
  <c r="Y33" i="29"/>
  <c r="Z33" i="29"/>
  <c r="AA33" i="29"/>
  <c r="AB33" i="29"/>
  <c r="T34" i="29"/>
  <c r="U34" i="29"/>
  <c r="V34" i="29"/>
  <c r="W34" i="29"/>
  <c r="X34" i="29"/>
  <c r="Y34" i="29"/>
  <c r="Z34" i="29"/>
  <c r="AA34" i="29"/>
  <c r="AB34" i="29"/>
  <c r="T35" i="29"/>
  <c r="U35" i="29"/>
  <c r="V35" i="29"/>
  <c r="W35" i="29"/>
  <c r="X35" i="29"/>
  <c r="Y35" i="29"/>
  <c r="Z35" i="29"/>
  <c r="AA35" i="29"/>
  <c r="AB35" i="29"/>
  <c r="T36" i="29"/>
  <c r="U36" i="29"/>
  <c r="V36" i="29"/>
  <c r="W36" i="29"/>
  <c r="X36" i="29"/>
  <c r="Y36" i="29"/>
  <c r="Z36" i="29"/>
  <c r="AA36" i="29"/>
  <c r="AB36" i="29"/>
  <c r="T37" i="29"/>
  <c r="U37" i="29"/>
  <c r="V37" i="29"/>
  <c r="W37" i="29"/>
  <c r="X37" i="29"/>
  <c r="Y37" i="29"/>
  <c r="Z37" i="29"/>
  <c r="AA37" i="29"/>
  <c r="AB37" i="29"/>
  <c r="T38" i="29"/>
  <c r="U38" i="29"/>
  <c r="V38" i="29"/>
  <c r="W38" i="29"/>
  <c r="X38" i="29"/>
  <c r="Y38" i="29"/>
  <c r="Z38" i="29"/>
  <c r="AA38" i="29"/>
  <c r="AB38" i="29"/>
  <c r="T39" i="29"/>
  <c r="U39" i="29"/>
  <c r="V39" i="29"/>
  <c r="W39" i="29"/>
  <c r="X39" i="29"/>
  <c r="Y39" i="29"/>
  <c r="Z39" i="29"/>
  <c r="AA39" i="29"/>
  <c r="AB39" i="29"/>
  <c r="T40" i="29"/>
  <c r="U40" i="29"/>
  <c r="V40" i="29"/>
  <c r="W40" i="29"/>
  <c r="X40" i="29"/>
  <c r="Y40" i="29"/>
  <c r="Z40" i="29"/>
  <c r="AA40" i="29"/>
  <c r="AB40" i="29"/>
  <c r="T41" i="29"/>
  <c r="U41" i="29"/>
  <c r="V41" i="29"/>
  <c r="W41" i="29"/>
  <c r="X41" i="29"/>
  <c r="Y41" i="29"/>
  <c r="Z41" i="29"/>
  <c r="AA41" i="29"/>
  <c r="AB41" i="29"/>
  <c r="T42" i="29"/>
  <c r="U42" i="29"/>
  <c r="V42" i="29"/>
  <c r="W42" i="29"/>
  <c r="X42" i="29"/>
  <c r="Y42" i="29"/>
  <c r="Z42" i="29"/>
  <c r="AA42" i="29"/>
  <c r="AB42" i="29"/>
  <c r="T43" i="29"/>
  <c r="U43" i="29"/>
  <c r="V43" i="29"/>
  <c r="W43" i="29"/>
  <c r="X43" i="29"/>
  <c r="Y43" i="29"/>
  <c r="Z43" i="29"/>
  <c r="AA43" i="29"/>
  <c r="AB43" i="29"/>
  <c r="T44" i="29"/>
  <c r="U44" i="29"/>
  <c r="V44" i="29"/>
  <c r="W44" i="29"/>
  <c r="X44" i="29"/>
  <c r="Y44" i="29"/>
  <c r="Z44" i="29"/>
  <c r="AA44" i="29"/>
  <c r="AB44" i="29"/>
  <c r="U6" i="29"/>
  <c r="V6" i="29"/>
  <c r="W6" i="29"/>
  <c r="X6" i="29"/>
  <c r="Y6" i="29"/>
  <c r="Z6" i="29"/>
  <c r="AA6" i="29"/>
  <c r="AB6" i="29"/>
  <c r="T6" i="29"/>
  <c r="F6" i="29"/>
  <c r="F7" i="29"/>
  <c r="G7" i="29"/>
  <c r="H7" i="29"/>
  <c r="I7" i="29"/>
  <c r="J7" i="29"/>
  <c r="K7" i="29"/>
  <c r="L7" i="29"/>
  <c r="M7" i="29"/>
  <c r="N7" i="29"/>
  <c r="F8" i="29"/>
  <c r="G8" i="29"/>
  <c r="H8" i="29"/>
  <c r="I8" i="29"/>
  <c r="J8" i="29"/>
  <c r="K8" i="29"/>
  <c r="L8" i="29"/>
  <c r="M8" i="29"/>
  <c r="N8" i="29"/>
  <c r="F9" i="29"/>
  <c r="G9" i="29"/>
  <c r="H9" i="29"/>
  <c r="I9" i="29"/>
  <c r="J9" i="29"/>
  <c r="K9" i="29"/>
  <c r="L9" i="29"/>
  <c r="M9" i="29"/>
  <c r="N9" i="29"/>
  <c r="F10" i="29"/>
  <c r="G10" i="29"/>
  <c r="H10" i="29"/>
  <c r="I10" i="29"/>
  <c r="J10" i="29"/>
  <c r="K10" i="29"/>
  <c r="L10" i="29"/>
  <c r="M10" i="29"/>
  <c r="N10" i="29"/>
  <c r="F11" i="29"/>
  <c r="G11" i="29"/>
  <c r="H11" i="29"/>
  <c r="I11" i="29"/>
  <c r="J11" i="29"/>
  <c r="K11" i="29"/>
  <c r="L11" i="29"/>
  <c r="M11" i="29"/>
  <c r="N11" i="29"/>
  <c r="F12" i="29"/>
  <c r="G12" i="29"/>
  <c r="H12" i="29"/>
  <c r="I12" i="29"/>
  <c r="J12" i="29"/>
  <c r="K12" i="29"/>
  <c r="L12" i="29"/>
  <c r="M12" i="29"/>
  <c r="N12" i="29"/>
  <c r="F13" i="29"/>
  <c r="G13" i="29"/>
  <c r="H13" i="29"/>
  <c r="I13" i="29"/>
  <c r="J13" i="29"/>
  <c r="K13" i="29"/>
  <c r="L13" i="29"/>
  <c r="M13" i="29"/>
  <c r="N13" i="29"/>
  <c r="F14" i="29"/>
  <c r="G14" i="29"/>
  <c r="H14" i="29"/>
  <c r="I14" i="29"/>
  <c r="J14" i="29"/>
  <c r="K14" i="29"/>
  <c r="L14" i="29"/>
  <c r="M14" i="29"/>
  <c r="N14" i="29"/>
  <c r="F15" i="29"/>
  <c r="G15" i="29"/>
  <c r="H15" i="29"/>
  <c r="I15" i="29"/>
  <c r="J15" i="29"/>
  <c r="K15" i="29"/>
  <c r="L15" i="29"/>
  <c r="M15" i="29"/>
  <c r="N15" i="29"/>
  <c r="G16" i="29"/>
  <c r="H16" i="29"/>
  <c r="I16" i="29"/>
  <c r="J16" i="29"/>
  <c r="K16" i="29"/>
  <c r="L16" i="29"/>
  <c r="M16" i="29"/>
  <c r="N16" i="29"/>
  <c r="F17" i="29"/>
  <c r="G17" i="29"/>
  <c r="H17" i="29"/>
  <c r="I17" i="29"/>
  <c r="J17" i="29"/>
  <c r="K17" i="29"/>
  <c r="L17" i="29"/>
  <c r="M17" i="29"/>
  <c r="N17" i="29"/>
  <c r="F18" i="29"/>
  <c r="G18" i="29"/>
  <c r="H18" i="29"/>
  <c r="I18" i="29"/>
  <c r="J18" i="29"/>
  <c r="K18" i="29"/>
  <c r="L18" i="29"/>
  <c r="M18" i="29"/>
  <c r="N18" i="29"/>
  <c r="F19" i="29"/>
  <c r="G19" i="29"/>
  <c r="H19" i="29"/>
  <c r="I19" i="29"/>
  <c r="J19" i="29"/>
  <c r="K19" i="29"/>
  <c r="L19" i="29"/>
  <c r="M19" i="29"/>
  <c r="N19" i="29"/>
  <c r="F20" i="29"/>
  <c r="G20" i="29"/>
  <c r="H20" i="29"/>
  <c r="I20" i="29"/>
  <c r="J20" i="29"/>
  <c r="K20" i="29"/>
  <c r="L20" i="29"/>
  <c r="M20" i="29"/>
  <c r="N20" i="29"/>
  <c r="F21" i="29"/>
  <c r="G21" i="29"/>
  <c r="I21" i="29"/>
  <c r="J21" i="29"/>
  <c r="K21" i="29"/>
  <c r="L21" i="29"/>
  <c r="M21" i="29"/>
  <c r="N21" i="29"/>
  <c r="F22" i="29"/>
  <c r="G22" i="29"/>
  <c r="H22" i="29"/>
  <c r="I22" i="29"/>
  <c r="J22" i="29"/>
  <c r="K22" i="29"/>
  <c r="L22" i="29"/>
  <c r="M22" i="29"/>
  <c r="N22" i="29"/>
  <c r="F23" i="29"/>
  <c r="G23" i="29"/>
  <c r="H23" i="29"/>
  <c r="I23" i="29"/>
  <c r="J23" i="29"/>
  <c r="K23" i="29"/>
  <c r="L23" i="29"/>
  <c r="M23" i="29"/>
  <c r="N23" i="29"/>
  <c r="F24" i="29"/>
  <c r="G24" i="29"/>
  <c r="H24" i="29"/>
  <c r="I24" i="29"/>
  <c r="J24" i="29"/>
  <c r="K24" i="29"/>
  <c r="L24" i="29"/>
  <c r="M24" i="29"/>
  <c r="N24" i="29"/>
  <c r="F25" i="29"/>
  <c r="G25" i="29"/>
  <c r="H25" i="29"/>
  <c r="I25" i="29"/>
  <c r="J25" i="29"/>
  <c r="K25" i="29"/>
  <c r="L25" i="29"/>
  <c r="M25" i="29"/>
  <c r="N25" i="29"/>
  <c r="F26" i="29"/>
  <c r="G26" i="29"/>
  <c r="H26" i="29"/>
  <c r="I26" i="29"/>
  <c r="J26" i="29"/>
  <c r="K26" i="29"/>
  <c r="L26" i="29"/>
  <c r="M26" i="29"/>
  <c r="N26" i="29"/>
  <c r="F27" i="29"/>
  <c r="G27" i="29"/>
  <c r="H27" i="29"/>
  <c r="I27" i="29"/>
  <c r="J27" i="29"/>
  <c r="K27" i="29"/>
  <c r="L27" i="29"/>
  <c r="M27" i="29"/>
  <c r="N27" i="29"/>
  <c r="F28" i="29"/>
  <c r="G28" i="29"/>
  <c r="H28" i="29"/>
  <c r="I28" i="29"/>
  <c r="J28" i="29"/>
  <c r="K28" i="29"/>
  <c r="L28" i="29"/>
  <c r="M28" i="29"/>
  <c r="N28" i="29"/>
  <c r="F29" i="29"/>
  <c r="G29" i="29"/>
  <c r="H29" i="29"/>
  <c r="I29" i="29"/>
  <c r="J29" i="29"/>
  <c r="K29" i="29"/>
  <c r="L29" i="29"/>
  <c r="M29" i="29"/>
  <c r="N29" i="29"/>
  <c r="F30" i="29"/>
  <c r="G30" i="29"/>
  <c r="H30" i="29"/>
  <c r="I30" i="29"/>
  <c r="J30" i="29"/>
  <c r="K30" i="29"/>
  <c r="L30" i="29"/>
  <c r="M30" i="29"/>
  <c r="N30" i="29"/>
  <c r="F31" i="29"/>
  <c r="G31" i="29"/>
  <c r="H31" i="29"/>
  <c r="I31" i="29"/>
  <c r="J31" i="29"/>
  <c r="K31" i="29"/>
  <c r="L31" i="29"/>
  <c r="M31" i="29"/>
  <c r="N31" i="29"/>
  <c r="F32" i="29"/>
  <c r="G32" i="29"/>
  <c r="H32" i="29"/>
  <c r="I32" i="29"/>
  <c r="J32" i="29"/>
  <c r="K32" i="29"/>
  <c r="L32" i="29"/>
  <c r="M32" i="29"/>
  <c r="N32" i="29"/>
  <c r="F33" i="29"/>
  <c r="G33" i="29"/>
  <c r="H33" i="29"/>
  <c r="I33" i="29"/>
  <c r="J33" i="29"/>
  <c r="K33" i="29"/>
  <c r="L33" i="29"/>
  <c r="M33" i="29"/>
  <c r="N33" i="29"/>
  <c r="F34" i="29"/>
  <c r="G34" i="29"/>
  <c r="H34" i="29"/>
  <c r="I34" i="29"/>
  <c r="J34" i="29"/>
  <c r="K34" i="29"/>
  <c r="L34" i="29"/>
  <c r="M34" i="29"/>
  <c r="N34" i="29"/>
  <c r="F35" i="29"/>
  <c r="G35" i="29"/>
  <c r="H35" i="29"/>
  <c r="I35" i="29"/>
  <c r="J35" i="29"/>
  <c r="K35" i="29"/>
  <c r="L35" i="29"/>
  <c r="M35" i="29"/>
  <c r="N35" i="29"/>
  <c r="F36" i="29"/>
  <c r="G36" i="29"/>
  <c r="H36" i="29"/>
  <c r="I36" i="29"/>
  <c r="J36" i="29"/>
  <c r="K36" i="29"/>
  <c r="L36" i="29"/>
  <c r="M36" i="29"/>
  <c r="N36" i="29"/>
  <c r="F37" i="29"/>
  <c r="G37" i="29"/>
  <c r="H37" i="29"/>
  <c r="I37" i="29"/>
  <c r="J37" i="29"/>
  <c r="K37" i="29"/>
  <c r="L37" i="29"/>
  <c r="M37" i="29"/>
  <c r="N37" i="29"/>
  <c r="F38" i="29"/>
  <c r="G38" i="29"/>
  <c r="H38" i="29"/>
  <c r="I38" i="29"/>
  <c r="J38" i="29"/>
  <c r="K38" i="29"/>
  <c r="L38" i="29"/>
  <c r="M38" i="29"/>
  <c r="N38" i="29"/>
  <c r="F39" i="29"/>
  <c r="G39" i="29"/>
  <c r="H39" i="29"/>
  <c r="I39" i="29"/>
  <c r="J39" i="29"/>
  <c r="K39" i="29"/>
  <c r="L39" i="29"/>
  <c r="M39" i="29"/>
  <c r="N39" i="29"/>
  <c r="F40" i="29"/>
  <c r="G40" i="29"/>
  <c r="H40" i="29"/>
  <c r="I40" i="29"/>
  <c r="J40" i="29"/>
  <c r="K40" i="29"/>
  <c r="L40" i="29"/>
  <c r="M40" i="29"/>
  <c r="N40" i="29"/>
  <c r="F41" i="29"/>
  <c r="G41" i="29"/>
  <c r="H41" i="29"/>
  <c r="I41" i="29"/>
  <c r="J41" i="29"/>
  <c r="K41" i="29"/>
  <c r="L41" i="29"/>
  <c r="M41" i="29"/>
  <c r="N41" i="29"/>
  <c r="F42" i="29"/>
  <c r="G42" i="29"/>
  <c r="H42" i="29"/>
  <c r="I42" i="29"/>
  <c r="J42" i="29"/>
  <c r="K42" i="29"/>
  <c r="L42" i="29"/>
  <c r="M42" i="29"/>
  <c r="N42" i="29"/>
  <c r="F43" i="29"/>
  <c r="G43" i="29"/>
  <c r="H43" i="29"/>
  <c r="I43" i="29"/>
  <c r="J43" i="29"/>
  <c r="K43" i="29"/>
  <c r="L43" i="29"/>
  <c r="M43" i="29"/>
  <c r="N43" i="29"/>
  <c r="F44" i="29"/>
  <c r="G44" i="29"/>
  <c r="H44" i="29"/>
  <c r="I44" i="29"/>
  <c r="J44" i="29"/>
  <c r="K44" i="29"/>
  <c r="L44" i="29"/>
  <c r="M44" i="29"/>
  <c r="N44" i="29"/>
  <c r="F45" i="29"/>
  <c r="G45" i="29"/>
  <c r="H45" i="29"/>
  <c r="I45" i="29"/>
  <c r="J45" i="29"/>
  <c r="K45" i="29"/>
  <c r="L45" i="29"/>
  <c r="M45" i="29"/>
  <c r="N45" i="29"/>
  <c r="G6" i="29"/>
  <c r="H6" i="29"/>
  <c r="I6" i="29"/>
  <c r="J6" i="29"/>
  <c r="K6" i="29"/>
  <c r="L6" i="29"/>
  <c r="M6" i="29"/>
  <c r="N6" i="29"/>
  <c r="O54" i="29"/>
  <c r="P54" i="29"/>
  <c r="Q54" i="29"/>
  <c r="R54" i="29"/>
  <c r="S54" i="29"/>
  <c r="T54" i="29"/>
  <c r="U54" i="29"/>
  <c r="V54" i="29"/>
  <c r="W54" i="29"/>
  <c r="X54" i="29"/>
  <c r="O55" i="29"/>
  <c r="P55" i="29"/>
  <c r="Q55" i="29"/>
  <c r="R55" i="29"/>
  <c r="S55" i="29"/>
  <c r="T55" i="29"/>
  <c r="U55" i="29"/>
  <c r="V55" i="29"/>
  <c r="W55" i="29"/>
  <c r="X55" i="29"/>
  <c r="O56" i="29"/>
  <c r="P56" i="29"/>
  <c r="Q56" i="29"/>
  <c r="R56" i="29"/>
  <c r="S56" i="29"/>
  <c r="T56" i="29"/>
  <c r="U56" i="29"/>
  <c r="V56" i="29"/>
  <c r="W56" i="29"/>
  <c r="X56" i="29"/>
  <c r="O57" i="29"/>
  <c r="P57" i="29"/>
  <c r="Q57" i="29"/>
  <c r="R57" i="29"/>
  <c r="S57" i="29"/>
  <c r="T57" i="29"/>
  <c r="U57" i="29"/>
  <c r="V57" i="29"/>
  <c r="W57" i="29"/>
  <c r="X57" i="29"/>
  <c r="O59" i="29"/>
  <c r="P59" i="29"/>
  <c r="Q59" i="29"/>
  <c r="R59" i="29"/>
  <c r="S59" i="29"/>
  <c r="T59" i="29"/>
  <c r="U59" i="29"/>
  <c r="V59" i="29"/>
  <c r="W59" i="29"/>
  <c r="X59" i="29"/>
  <c r="O60" i="29"/>
  <c r="P60" i="29"/>
  <c r="Q60" i="29"/>
  <c r="R60" i="29"/>
  <c r="S60" i="29"/>
  <c r="T60" i="29"/>
  <c r="U60" i="29"/>
  <c r="V60" i="29"/>
  <c r="W60" i="29"/>
  <c r="X60" i="29"/>
  <c r="O61" i="29"/>
  <c r="P61" i="29"/>
  <c r="Q61" i="29"/>
  <c r="R61" i="29"/>
  <c r="S61" i="29"/>
  <c r="T61" i="29"/>
  <c r="U61" i="29"/>
  <c r="V61" i="29"/>
  <c r="W61" i="29"/>
  <c r="X61" i="29"/>
  <c r="O62" i="29"/>
  <c r="P62" i="29"/>
  <c r="Q62" i="29"/>
  <c r="R62" i="29"/>
  <c r="S62" i="29"/>
  <c r="T62" i="29"/>
  <c r="U62" i="29"/>
  <c r="V62" i="29"/>
  <c r="W62" i="29"/>
  <c r="X62" i="29"/>
  <c r="O63" i="29"/>
  <c r="P63" i="29"/>
  <c r="Q63" i="29"/>
  <c r="R63" i="29"/>
  <c r="S63" i="29"/>
  <c r="T63" i="29"/>
  <c r="U63" i="29"/>
  <c r="V63" i="29"/>
  <c r="W63" i="29"/>
  <c r="X63" i="29"/>
  <c r="O64" i="29"/>
  <c r="P64" i="29"/>
  <c r="Q64" i="29"/>
  <c r="R64" i="29"/>
  <c r="S64" i="29"/>
  <c r="T64" i="29"/>
  <c r="U64" i="29"/>
  <c r="V64" i="29"/>
  <c r="W64" i="29"/>
  <c r="X64" i="29"/>
  <c r="O66" i="29"/>
  <c r="P66" i="29"/>
  <c r="Q66" i="29"/>
  <c r="R66" i="29"/>
  <c r="S66" i="29"/>
  <c r="T66" i="29"/>
  <c r="U66" i="29"/>
  <c r="V66" i="29"/>
  <c r="W66" i="29"/>
  <c r="X66" i="29"/>
  <c r="O67" i="29"/>
  <c r="P67" i="29"/>
  <c r="Q67" i="29"/>
  <c r="R67" i="29"/>
  <c r="S67" i="29"/>
  <c r="T67" i="29"/>
  <c r="U67" i="29"/>
  <c r="V67" i="29"/>
  <c r="W67" i="29"/>
  <c r="X67" i="29"/>
  <c r="O68" i="29"/>
  <c r="P68" i="29"/>
  <c r="Q68" i="29"/>
  <c r="R68" i="29"/>
  <c r="S68" i="29"/>
  <c r="T68" i="29"/>
  <c r="U68" i="29"/>
  <c r="V68" i="29"/>
  <c r="W68" i="29"/>
  <c r="X68" i="29"/>
  <c r="O69" i="29"/>
  <c r="P69" i="29"/>
  <c r="T16" i="29" s="1"/>
  <c r="Q69" i="29"/>
  <c r="R69" i="29"/>
  <c r="S69" i="29"/>
  <c r="T69" i="29"/>
  <c r="U69" i="29"/>
  <c r="V69" i="29"/>
  <c r="W69" i="29"/>
  <c r="X69" i="29"/>
  <c r="O70" i="29"/>
  <c r="P70" i="29"/>
  <c r="Q70" i="29"/>
  <c r="R70" i="29"/>
  <c r="S70" i="29"/>
  <c r="T70" i="29"/>
  <c r="U70" i="29"/>
  <c r="V70" i="29"/>
  <c r="W70" i="29"/>
  <c r="X70" i="29"/>
  <c r="O71" i="29"/>
  <c r="P71" i="29"/>
  <c r="Q71" i="29"/>
  <c r="R71" i="29"/>
  <c r="S71" i="29"/>
  <c r="T71" i="29"/>
  <c r="U71" i="29"/>
  <c r="V71" i="29"/>
  <c r="W71" i="29"/>
  <c r="X71" i="29"/>
  <c r="O72" i="29"/>
  <c r="P72" i="29"/>
  <c r="Q72" i="29"/>
  <c r="R72" i="29"/>
  <c r="S72" i="29"/>
  <c r="T72" i="29"/>
  <c r="U72" i="29"/>
  <c r="V72" i="29"/>
  <c r="W72" i="29"/>
  <c r="X72" i="29"/>
  <c r="O73" i="29"/>
  <c r="P73" i="29"/>
  <c r="Q73" i="29"/>
  <c r="R73" i="29"/>
  <c r="S73" i="29"/>
  <c r="T73" i="29"/>
  <c r="U73" i="29"/>
  <c r="V73" i="29"/>
  <c r="W73" i="29"/>
  <c r="X73" i="29"/>
  <c r="O74" i="29"/>
  <c r="P74" i="29"/>
  <c r="Q74" i="29"/>
  <c r="R74" i="29"/>
  <c r="V21" i="29" s="1"/>
  <c r="S74" i="29"/>
  <c r="T74" i="29"/>
  <c r="U74" i="29"/>
  <c r="V74" i="29"/>
  <c r="W74" i="29"/>
  <c r="X74" i="29"/>
  <c r="O75" i="29"/>
  <c r="P75" i="29"/>
  <c r="Q75" i="29"/>
  <c r="R75" i="29"/>
  <c r="S75" i="29"/>
  <c r="T75" i="29"/>
  <c r="U75" i="29"/>
  <c r="V75" i="29"/>
  <c r="W75" i="29"/>
  <c r="X75" i="29"/>
  <c r="O76" i="29"/>
  <c r="P76" i="29"/>
  <c r="Q76" i="29"/>
  <c r="R76" i="29"/>
  <c r="S76" i="29"/>
  <c r="T76" i="29"/>
  <c r="U76" i="29"/>
  <c r="V76" i="29"/>
  <c r="W76" i="29"/>
  <c r="X76" i="29"/>
  <c r="O77" i="29"/>
  <c r="P77" i="29"/>
  <c r="Q77" i="29"/>
  <c r="R77" i="29"/>
  <c r="S77" i="29"/>
  <c r="T77" i="29"/>
  <c r="U77" i="29"/>
  <c r="V77" i="29"/>
  <c r="W77" i="29"/>
  <c r="X77" i="29"/>
  <c r="O80" i="29"/>
  <c r="P80" i="29"/>
  <c r="Q80" i="29"/>
  <c r="R80" i="29"/>
  <c r="S80" i="29"/>
  <c r="T80" i="29"/>
  <c r="U80" i="29"/>
  <c r="V80" i="29"/>
  <c r="W80" i="29"/>
  <c r="X80" i="29"/>
  <c r="O81" i="29"/>
  <c r="P81" i="29"/>
  <c r="Q81" i="29"/>
  <c r="R81" i="29"/>
  <c r="S81" i="29"/>
  <c r="T81" i="29"/>
  <c r="U81" i="29"/>
  <c r="V81" i="29"/>
  <c r="W81" i="29"/>
  <c r="X81" i="29"/>
  <c r="O82" i="29"/>
  <c r="P82" i="29"/>
  <c r="Q82" i="29"/>
  <c r="R82" i="29"/>
  <c r="S82" i="29"/>
  <c r="T82" i="29"/>
  <c r="U82" i="29"/>
  <c r="V82" i="29"/>
  <c r="W82" i="29"/>
  <c r="X82" i="29"/>
  <c r="O83" i="29"/>
  <c r="P83" i="29"/>
  <c r="Q83" i="29"/>
  <c r="R83" i="29"/>
  <c r="S83" i="29"/>
  <c r="T83" i="29"/>
  <c r="U83" i="29"/>
  <c r="V83" i="29"/>
  <c r="W83" i="29"/>
  <c r="X83" i="29"/>
  <c r="O85" i="29"/>
  <c r="P85" i="29"/>
  <c r="Q85" i="29"/>
  <c r="R85" i="29"/>
  <c r="S85" i="29"/>
  <c r="T85" i="29"/>
  <c r="U85" i="29"/>
  <c r="V85" i="29"/>
  <c r="W85" i="29"/>
  <c r="X85" i="29"/>
  <c r="O86" i="29"/>
  <c r="P86" i="29"/>
  <c r="Q86" i="29"/>
  <c r="R86" i="29"/>
  <c r="S86" i="29"/>
  <c r="T86" i="29"/>
  <c r="U86" i="29"/>
  <c r="V86" i="29"/>
  <c r="W86" i="29"/>
  <c r="X86" i="29"/>
  <c r="O88" i="29"/>
  <c r="P88" i="29"/>
  <c r="Q88" i="29"/>
  <c r="R88" i="29"/>
  <c r="S88" i="29"/>
  <c r="T88" i="29"/>
  <c r="U88" i="29"/>
  <c r="V88" i="29"/>
  <c r="W88" i="29"/>
  <c r="X88" i="29"/>
  <c r="O89" i="29"/>
  <c r="P89" i="29"/>
  <c r="Q89" i="29"/>
  <c r="R89" i="29"/>
  <c r="S89" i="29"/>
  <c r="T89" i="29"/>
  <c r="U89" i="29"/>
  <c r="V89" i="29"/>
  <c r="W89" i="29"/>
  <c r="X89" i="29"/>
  <c r="O90" i="29"/>
  <c r="P90" i="29"/>
  <c r="Q90" i="29"/>
  <c r="R90" i="29"/>
  <c r="S90" i="29"/>
  <c r="T90" i="29"/>
  <c r="U90" i="29"/>
  <c r="V90" i="29"/>
  <c r="W90" i="29"/>
  <c r="X90" i="29"/>
  <c r="O91" i="29"/>
  <c r="P91" i="29"/>
  <c r="Q91" i="29"/>
  <c r="R91" i="29"/>
  <c r="S91" i="29"/>
  <c r="T91" i="29"/>
  <c r="U91" i="29"/>
  <c r="V91" i="29"/>
  <c r="W91" i="29"/>
  <c r="X91" i="29"/>
  <c r="O93" i="29"/>
  <c r="P93" i="29"/>
  <c r="Q93" i="29"/>
  <c r="R93" i="29"/>
  <c r="S93" i="29"/>
  <c r="T93" i="29"/>
  <c r="U93" i="29"/>
  <c r="V93" i="29"/>
  <c r="W93" i="29"/>
  <c r="X93" i="29"/>
  <c r="O94" i="29"/>
  <c r="P94" i="29"/>
  <c r="Q94" i="29"/>
  <c r="R94" i="29"/>
  <c r="S94" i="29"/>
  <c r="T94" i="29"/>
  <c r="U94" i="29"/>
  <c r="V94" i="29"/>
  <c r="W94" i="29"/>
  <c r="X94" i="29"/>
  <c r="O95" i="29"/>
  <c r="P95" i="29"/>
  <c r="Q95" i="29"/>
  <c r="R95" i="29"/>
  <c r="S95" i="29"/>
  <c r="T95" i="29"/>
  <c r="U95" i="29"/>
  <c r="V95" i="29"/>
  <c r="W95" i="29"/>
  <c r="X95" i="29"/>
  <c r="O96" i="29"/>
  <c r="P96" i="29"/>
  <c r="Q96" i="29"/>
  <c r="R96" i="29"/>
  <c r="S96" i="29"/>
  <c r="T96" i="29"/>
  <c r="U96" i="29"/>
  <c r="V96" i="29"/>
  <c r="W96" i="29"/>
  <c r="X96" i="29"/>
  <c r="O98" i="29"/>
  <c r="P98" i="29"/>
  <c r="Q98" i="29"/>
  <c r="R98" i="29"/>
  <c r="S98" i="29"/>
  <c r="T98" i="29"/>
  <c r="U98" i="29"/>
  <c r="V98" i="29"/>
  <c r="W98" i="29"/>
  <c r="X98" i="29"/>
  <c r="O99" i="29"/>
  <c r="P99" i="29"/>
  <c r="Q99" i="29"/>
  <c r="R99" i="29"/>
  <c r="S99" i="29"/>
  <c r="T99" i="29"/>
  <c r="U99" i="29"/>
  <c r="V99" i="29"/>
  <c r="W99" i="29"/>
  <c r="X99" i="29"/>
  <c r="O100" i="29"/>
  <c r="P100" i="29"/>
  <c r="Q100" i="29"/>
  <c r="R100" i="29"/>
  <c r="S100" i="29"/>
  <c r="T100" i="29"/>
  <c r="U100" i="29"/>
  <c r="V100" i="29"/>
  <c r="W100" i="29"/>
  <c r="X100" i="29"/>
  <c r="O101" i="29"/>
  <c r="P101" i="29"/>
  <c r="Q101" i="29"/>
  <c r="R101" i="29"/>
  <c r="S101" i="29"/>
  <c r="T101" i="29"/>
  <c r="U101" i="29"/>
  <c r="V101" i="29"/>
  <c r="W101" i="29"/>
  <c r="X101" i="29"/>
  <c r="O102" i="29"/>
  <c r="P102" i="29"/>
  <c r="Q102" i="29"/>
  <c r="R102" i="29"/>
  <c r="S102" i="29"/>
  <c r="T102" i="29"/>
  <c r="U102" i="29"/>
  <c r="V102" i="29"/>
  <c r="W102" i="29"/>
  <c r="X102" i="29"/>
  <c r="O103" i="29"/>
  <c r="P103" i="29"/>
  <c r="Q103" i="29"/>
  <c r="R103" i="29"/>
  <c r="S103" i="29"/>
  <c r="T103" i="29"/>
  <c r="U103" i="29"/>
  <c r="V103" i="29"/>
  <c r="W103" i="29"/>
  <c r="X103" i="29"/>
  <c r="O106" i="29"/>
  <c r="P106" i="29"/>
  <c r="Q106" i="29"/>
  <c r="R106" i="29"/>
  <c r="S106" i="29"/>
  <c r="T106" i="29"/>
  <c r="U106" i="29"/>
  <c r="V106" i="29"/>
  <c r="W106" i="29"/>
  <c r="X106" i="29"/>
  <c r="O107" i="29"/>
  <c r="P107" i="29"/>
  <c r="Q107" i="29"/>
  <c r="R107" i="29"/>
  <c r="S107" i="29"/>
  <c r="T107" i="29"/>
  <c r="U107" i="29"/>
  <c r="V107" i="29"/>
  <c r="W107" i="29"/>
  <c r="X107" i="29"/>
  <c r="O108" i="29"/>
  <c r="P108" i="29"/>
  <c r="Q108" i="29"/>
  <c r="R108" i="29"/>
  <c r="S108" i="29"/>
  <c r="T108" i="29"/>
  <c r="U108" i="29"/>
  <c r="V108" i="29"/>
  <c r="W108" i="29"/>
  <c r="X108" i="29"/>
  <c r="O109" i="29"/>
  <c r="P109" i="29"/>
  <c r="Q109" i="29"/>
  <c r="R109" i="29"/>
  <c r="S109" i="29"/>
  <c r="T109" i="29"/>
  <c r="U109" i="29"/>
  <c r="V109" i="29"/>
  <c r="W109" i="29"/>
  <c r="X109" i="29"/>
  <c r="O111" i="29"/>
  <c r="P111" i="29"/>
  <c r="Q111" i="29"/>
  <c r="R111" i="29"/>
  <c r="S111" i="29"/>
  <c r="T111" i="29"/>
  <c r="U111" i="29"/>
  <c r="V111" i="29"/>
  <c r="W111" i="29"/>
  <c r="X111" i="29"/>
  <c r="O112" i="29"/>
  <c r="P112" i="29"/>
  <c r="Q112" i="29"/>
  <c r="R112" i="29"/>
  <c r="S112" i="29"/>
  <c r="T112" i="29"/>
  <c r="U112" i="29"/>
  <c r="V112" i="29"/>
  <c r="W112" i="29"/>
  <c r="X112" i="29"/>
  <c r="O114" i="29"/>
  <c r="P114" i="29"/>
  <c r="Q114" i="29"/>
  <c r="R114" i="29"/>
  <c r="S114" i="29"/>
  <c r="T114" i="29"/>
  <c r="U114" i="29"/>
  <c r="V114" i="29"/>
  <c r="W114" i="29"/>
  <c r="X114" i="29"/>
  <c r="O115" i="29"/>
  <c r="P115" i="29"/>
  <c r="Q115" i="29"/>
  <c r="R115" i="29"/>
  <c r="S115" i="29"/>
  <c r="T115" i="29"/>
  <c r="U115" i="29"/>
  <c r="V115" i="29"/>
  <c r="W115" i="29"/>
  <c r="X115" i="29"/>
  <c r="F16" i="29" l="1"/>
  <c r="H21" i="29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<sst xmlns="http://schemas.openxmlformats.org/spreadsheetml/2006/main" count="2980" uniqueCount="744">
  <si>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</si>
  <si>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</si>
  <si>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</si>
  <si>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</si>
  <si>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</si>
  <si>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</si>
  <si>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</si>
  <si>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</si>
  <si>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</si>
  <si>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</si>
  <si>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</si>
  <si>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</si>
  <si>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</si>
  <si>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</si>
  <si>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</si>
  <si>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</si>
  <si>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</si>
  <si>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</si>
  <si>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</si>
  <si>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</si>
  <si>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</si>
  <si>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</si>
  <si>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</si>
  <si>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</si>
  <si>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</si>
  <si>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</si>
  <si>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</si>
  <si>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</si>
  <si>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</si>
  <si>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</si>
  <si>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</si>
  <si>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</si>
  <si>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</si>
  <si>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</si>
  <si>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</si>
  <si>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</si>
  <si>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</si>
  <si>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</si>
  <si>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</si>
  <si>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</si>
  <si>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</si>
  <si>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</si>
  <si>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</si>
  <si>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</si>
  <si>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</si>
  <si>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</si>
  <si>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</si>
  <si>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</si>
  <si>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</si>
  <si>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</si>
  <si>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</si>
  <si>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</si>
  <si>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</si>
  <si>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</si>
  <si>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</si>
  <si>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</si>
  <si>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</si>
  <si>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</si>
  <si>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</si>
  <si>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</si>
  <si>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</si>
  <si>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</si>
  <si>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</si>
  <si>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</si>
  <si>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</si>
  <si>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</si>
  <si>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</si>
  <si>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</si>
  <si>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</si>
  <si>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</si>
  <si>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</si>
  <si>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</si>
  <si>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</si>
  <si>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</si>
  <si>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</si>
  <si>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</si>
  <si>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</si>
  <si>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</si>
  <si>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</si>
  <si>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</si>
  <si>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</si>
  <si>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</si>
  <si>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</si>
  <si>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</si>
  <si>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</si>
  <si>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</si>
  <si>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</si>
  <si>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</si>
  <si>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</si>
  <si>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</si>
  <si>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</si>
  <si>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</si>
  <si>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</si>
  <si>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</si>
  <si>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</si>
  <si>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</si>
  <si>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</si>
  <si>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</si>
  <si>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</si>
  <si>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</si>
  <si>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</si>
  <si>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</si>
  <si>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</si>
  <si>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</si>
  <si>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</si>
  <si>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</si>
  <si>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</si>
  <si>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</si>
  <si>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</si>
  <si>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</si>
  <si>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</si>
  <si>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</si>
  <si>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</si>
  <si>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</si>
  <si>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</si>
  <si>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</si>
  <si>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</si>
  <si>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</si>
  <si>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</si>
  <si>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</si>
  <si>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</si>
  <si>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</si>
  <si>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</si>
  <si>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</si>
  <si>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</si>
  <si>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</si>
  <si>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</si>
  <si>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</si>
  <si>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</si>
  <si>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</si>
  <si>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</si>
  <si>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</si>
  <si>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</si>
  <si>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</si>
  <si>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</si>
  <si>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</si>
  <si>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</si>
  <si>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</si>
  <si>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</si>
  <si>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</si>
  <si>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</si>
  <si>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</si>
  <si>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</si>
  <si>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</si>
  <si>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</si>
  <si>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</si>
  <si>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</si>
  <si>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</si>
  <si>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</si>
  <si>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</si>
  <si>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</si>
  <si>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</si>
  <si>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</si>
  <si>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</si>
  <si>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</si>
  <si>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</si>
  <si>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</si>
  <si>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</si>
  <si>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</si>
  <si>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</si>
  <si>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</si>
  <si>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</si>
  <si>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</si>
  <si>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</si>
  <si>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</si>
  <si>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</si>
  <si>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</si>
  <si>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</si>
  <si>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</si>
  <si>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</si>
  <si>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</si>
  <si>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</si>
  <si>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</si>
  <si>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</si>
  <si>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</si>
  <si>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</si>
  <si>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</si>
  <si>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</si>
  <si>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</si>
  <si>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</si>
  <si>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</si>
  <si>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</si>
  <si>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</si>
  <si>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</si>
  <si>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</si>
  <si>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</si>
  <si>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</si>
  <si>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</si>
  <si>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</si>
  <si>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</si>
  <si>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</si>
  <si>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</si>
  <si>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</si>
  <si>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</si>
  <si>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</si>
  <si>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</si>
  <si>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</si>
  <si>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</si>
  <si>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</si>
  <si>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</si>
  <si>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</si>
  <si>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</si>
  <si>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</si>
  <si>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</si>
  <si>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</si>
  <si>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</si>
  <si>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</si>
  <si>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</si>
  <si>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</si>
  <si>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</si>
  <si>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</si>
  <si>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</si>
  <si>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</si>
  <si>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</si>
  <si>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</si>
  <si>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</si>
  <si>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</si>
  <si>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</si>
  <si>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</si>
  <si>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</si>
  <si>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</si>
  <si>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</si>
  <si>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</si>
  <si>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</si>
  <si>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</si>
  <si>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</si>
  <si>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</si>
  <si>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</si>
  <si>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</si>
  <si>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</si>
  <si>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</si>
  <si>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</si>
  <si>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</si>
  <si>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</si>
  <si>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</si>
  <si>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</si>
  <si>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</si>
  <si>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</si>
  <si>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</si>
  <si>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</si>
  <si>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</si>
  <si>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</si>
  <si>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</si>
  <si>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</si>
  <si>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</si>
  <si>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</si>
  <si>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</si>
  <si>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</si>
  <si>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</si>
  <si>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</si>
  <si>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</si>
  <si>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</si>
  <si>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</si>
  <si>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</si>
  <si>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</si>
  <si>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</si>
  <si>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</si>
  <si>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</si>
  <si>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</si>
  <si>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</si>
  <si>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</si>
  <si>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</si>
  <si>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</si>
  <si>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</si>
  <si>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</si>
  <si>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</si>
  <si>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</si>
  <si>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</si>
  <si>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</si>
  <si>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</si>
  <si>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</si>
  <si>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</si>
  <si>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</si>
  <si>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</si>
  <si>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</si>
  <si>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</si>
  <si>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</si>
  <si>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</si>
  <si>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</si>
  <si>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</si>
  <si>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</si>
  <si>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</si>
  <si>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</si>
  <si>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</si>
  <si>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</si>
  <si>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</si>
  <si>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</si>
  <si>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</si>
  <si>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</si>
  <si>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</si>
  <si>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</si>
  <si>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</si>
  <si>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</si>
  <si>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</si>
  <si>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</si>
  <si>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</si>
  <si>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</si>
  <si>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</si>
  <si>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</si>
  <si>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</si>
  <si>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</si>
  <si>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</si>
  <si>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</si>
  <si>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</si>
  <si>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</si>
  <si>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</si>
  <si>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</si>
  <si>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</si>
  <si>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</si>
  <si>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</si>
  <si>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</si>
  <si>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</si>
  <si>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</si>
  <si>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</si>
  <si>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</si>
  <si>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</si>
  <si>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</si>
  <si>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</si>
  <si>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</si>
  <si>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</si>
  <si>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</si>
  <si>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</si>
  <si>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</si>
  <si>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</si>
  <si>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</si>
  <si>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</si>
  <si>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</si>
  <si>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</si>
  <si>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</si>
  <si>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</si>
  <si>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</si>
  <si>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</si>
  <si>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</si>
  <si>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</si>
  <si>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</si>
  <si>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</si>
  <si>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</si>
  <si>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</si>
  <si>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</si>
  <si>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</si>
  <si>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</si>
  <si>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</si>
  <si>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</si>
  <si>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</si>
  <si>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</si>
  <si>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</si>
  <si>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</si>
  <si>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</si>
  <si>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</si>
  <si>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</si>
  <si>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</si>
  <si>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</si>
  <si>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</si>
  <si>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</si>
  <si>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</si>
  <si>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</si>
  <si>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</si>
  <si>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</si>
  <si>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</si>
  <si>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</si>
  <si>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</si>
  <si>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</si>
  <si>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</si>
  <si>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</si>
  <si>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</si>
  <si>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</si>
  <si>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</si>
  <si>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</si>
  <si>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</si>
  <si>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</si>
  <si>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</si>
  <si>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</si>
  <si>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</si>
  <si>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</si>
  <si>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</si>
  <si>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</si>
  <si>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</si>
  <si>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</si>
  <si>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</si>
  <si>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</si>
  <si>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</si>
  <si>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</si>
  <si>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</si>
  <si>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</si>
  <si>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</si>
  <si>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</si>
  <si>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</si>
  <si>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</si>
  <si>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</si>
  <si>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</si>
  <si>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</si>
  <si>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</si>
  <si>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</si>
  <si>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</si>
  <si>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</si>
  <si>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</si>
  <si>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</si>
  <si>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</si>
  <si>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</si>
  <si>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</si>
  <si>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</si>
  <si>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</si>
  <si>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</si>
  <si>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</si>
  <si>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</si>
  <si>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</si>
  <si>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</si>
  <si>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</si>
  <si>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</si>
  <si>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</si>
  <si>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</si>
  <si>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</si>
  <si>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</si>
  <si>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</si>
  <si>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</si>
  <si>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</si>
  <si>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</si>
  <si>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</si>
  <si>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</si>
  <si>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</si>
  <si>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</si>
  <si>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</si>
  <si>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</si>
  <si>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</si>
  <si>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</si>
  <si>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</si>
  <si>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</si>
  <si>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</si>
  <si>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</si>
  <si>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</si>
  <si>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</si>
  <si>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</si>
  <si>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</si>
  <si>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</si>
  <si>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</si>
  <si>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</si>
  <si>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</si>
  <si>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</si>
  <si>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</si>
  <si>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</si>
  <si>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</si>
  <si>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</si>
  <si>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</si>
  <si>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</si>
  <si>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</si>
  <si>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</si>
  <si>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</si>
  <si>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</si>
  <si>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</si>
  <si>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</si>
  <si>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</si>
  <si>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</si>
  <si>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</si>
  <si>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</si>
  <si>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</si>
  <si>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</si>
  <si>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</si>
  <si>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</si>
  <si>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</si>
  <si>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</si>
  <si>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</si>
  <si>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</si>
  <si>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</si>
  <si>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</si>
  <si>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</si>
  <si>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</si>
  <si>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</si>
  <si>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</si>
  <si>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</si>
  <si>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</si>
  <si>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</si>
  <si>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</si>
  <si>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</si>
  <si>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</si>
  <si>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</si>
  <si>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</si>
  <si>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</si>
  <si>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</si>
  <si>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</si>
  <si>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</si>
  <si>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</si>
  <si>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</si>
  <si>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</si>
  <si>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</si>
  <si>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</si>
  <si>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</si>
  <si>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</si>
  <si>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</si>
  <si>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</si>
  <si>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</si>
  <si>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</si>
  <si>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</si>
  <si>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</si>
  <si>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</si>
  <si>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</si>
  <si>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</si>
  <si>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</si>
  <si>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</si>
  <si>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</si>
  <si>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</si>
  <si>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</si>
  <si>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</si>
  <si>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</si>
  <si>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</si>
  <si>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</si>
  <si>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</si>
  <si>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</si>
  <si>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</si>
  <si>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</si>
  <si>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</si>
  <si>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</si>
  <si>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</si>
  <si>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</si>
  <si>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</si>
  <si>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</si>
  <si>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</si>
  <si>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</si>
  <si>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</si>
  <si>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</si>
  <si>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</si>
  <si>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</si>
  <si>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</si>
  <si>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</si>
  <si>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</si>
  <si>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</si>
  <si>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</si>
  <si>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</si>
  <si>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</si>
  <si>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</si>
  <si>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</si>
  <si>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</si>
  <si>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</si>
  <si>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</si>
  <si>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</si>
  <si>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</si>
  <si>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</si>
  <si>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</si>
  <si>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</si>
  <si>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</si>
  <si>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</si>
  <si>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</si>
  <si>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</si>
  <si>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</si>
  <si>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</si>
  <si>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</si>
  <si>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</si>
  <si>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</si>
  <si>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</si>
  <si>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</si>
  <si>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</si>
  <si>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</si>
  <si>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</si>
  <si>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</si>
  <si>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</si>
  <si>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</si>
  <si>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</si>
  <si>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</si>
  <si>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</si>
  <si>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</si>
  <si>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</si>
  <si>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</si>
  <si>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</si>
  <si>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</si>
  <si>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</si>
  <si>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</si>
  <si>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</si>
  <si>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</si>
  <si>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</si>
  <si>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</si>
  <si>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</si>
  <si>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</si>
  <si>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</si>
  <si>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</si>
  <si>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</si>
  <si>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</si>
  <si>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</si>
  <si>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</si>
  <si>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</si>
  <si>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</si>
  <si>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</si>
  <si>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</si>
  <si>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</si>
  <si>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</si>
  <si>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</si>
  <si>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</si>
  <si>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</si>
  <si>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</si>
  <si>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</si>
  <si>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</si>
  <si>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</si>
  <si>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</si>
  <si>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</si>
  <si>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</si>
  <si>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</si>
  <si>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</si>
  <si>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</si>
  <si>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</si>
  <si>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</si>
  <si>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</si>
  <si>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</si>
  <si>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</si>
  <si>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</si>
  <si>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</si>
  <si>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</si>
  <si>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</si>
  <si>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</si>
  <si>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</si>
  <si>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</si>
  <si>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</si>
  <si>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</si>
  <si>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</si>
  <si>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</si>
  <si>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</si>
  <si>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</si>
  <si>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</si>
  <si>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</si>
  <si>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</si>
  <si>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</si>
  <si>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</si>
  <si>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</si>
  <si>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</si>
  <si>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</si>
  <si>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</si>
  <si>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</si>
  <si>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</si>
  <si>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</si>
  <si>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</si>
  <si>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</si>
  <si>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</si>
  <si>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</si>
  <si>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</si>
  <si>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</si>
  <si>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</si>
  <si>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</si>
  <si>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</si>
  <si>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</si>
  <si>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</si>
  <si>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</si>
  <si>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</si>
  <si>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</si>
  <si>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</si>
  <si>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</si>
  <si>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</si>
  <si>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</si>
  <si>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</si>
  <si>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</si>
  <si>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</si>
  <si>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</si>
  <si>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</si>
  <si>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</si>
  <si>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</si>
  <si>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</si>
  <si>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</si>
  <si>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</si>
  <si>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</si>
  <si>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</si>
  <si>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</si>
  <si>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</si>
  <si>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</si>
  <si>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</si>
  <si>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</si>
  <si>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</si>
  <si>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</si>
  <si>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</si>
  <si>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</si>
  <si>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</si>
  <si>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</si>
  <si>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</si>
  <si>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</si>
  <si>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</si>
  <si>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</si>
  <si>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</si>
  <si>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</si>
  <si>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</si>
  <si>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</si>
  <si>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</si>
  <si>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</si>
  <si>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</si>
  <si>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</si>
  <si>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</si>
  <si>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</si>
  <si>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</si>
  <si>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</si>
  <si>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</si>
  <si>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</si>
  <si>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</si>
  <si>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</si>
  <si>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</si>
  <si>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</si>
  <si>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</si>
  <si>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</si>
  <si>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</si>
  <si>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</si>
  <si>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</si>
  <si>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</si>
  <si>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</si>
  <si>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</si>
  <si>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</si>
  <si>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</si>
  <si>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</si>
  <si>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</si>
  <si>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</si>
  <si>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</si>
  <si>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</si>
  <si>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</si>
  <si>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</si>
  <si>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</si>
  <si>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</si>
  <si>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</si>
  <si>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</si>
  <si>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</si>
  <si>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</si>
  <si>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</si>
  <si>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</si>
  <si>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MINOIL1</t>
  </si>
  <si>
    <t>IMPOIL1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</si>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</sst>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7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workbookViewId="0">
      <selection activeCell="H40" sqref="H40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tabSelected="1" topLeftCell="A28" zoomScale="70" zoomScaleNormal="70" workbookViewId="0">
      <selection activeCell="AC83" sqref="AC83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v>6.3613</v>
      </c>
      <c r="K9" s="156">
        <v>6.1299000000000001</v>
      </c>
      <c r="L9" s="156">
        <v>5.907</v>
      </c>
      <c r="M9" s="156">
        <v>6.3612000000000002</v>
      </c>
      <c r="N9" s="156">
        <v>6.8502999999999998</v>
      </c>
      <c r="O9" s="156">
        <v>7.4855</v>
      </c>
      <c r="P9" s="156">
        <v>8.1796000000000006</v>
      </c>
      <c r="Q9" s="156">
        <v>8.9380000000000006</v>
      </c>
      <c r="R9" s="156">
        <v>9.7667999999999999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4">
        <v>2.6476999999999999</v>
      </c>
      <c r="AE9" s="156">
        <v>2.5514000000000001</v>
      </c>
      <c r="AF9" s="156">
        <v>2.4586000000000001</v>
      </c>
      <c r="AG9" s="156">
        <v>2.6476000000000002</v>
      </c>
      <c r="AH9" s="156">
        <v>2.8512</v>
      </c>
      <c r="AI9" s="156">
        <v>3.1156000000000001</v>
      </c>
      <c r="AJ9" s="156">
        <v>3.4045000000000001</v>
      </c>
      <c r="AK9" s="156">
        <v>3.7202000000000002</v>
      </c>
      <c r="AL9" s="156">
        <v>4.0651999999999999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v>1.7009000000000001</v>
      </c>
      <c r="K10" s="156">
        <v>1.639</v>
      </c>
      <c r="L10" s="156">
        <v>1.5793999999999999</v>
      </c>
      <c r="M10" s="156">
        <v>1.7009000000000001</v>
      </c>
      <c r="N10" s="156">
        <v>1.8315999999999999</v>
      </c>
      <c r="O10" s="156">
        <v>2.0015000000000001</v>
      </c>
      <c r="P10" s="156">
        <v>2.1871</v>
      </c>
      <c r="Q10" s="156">
        <v>2.3898999999999999</v>
      </c>
      <c r="R10" s="156">
        <v>2.6114999999999999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4">
        <v>0.70789999999999997</v>
      </c>
      <c r="AE10" s="156">
        <v>0.68220000000000003</v>
      </c>
      <c r="AF10" s="156">
        <v>0.65739999999999998</v>
      </c>
      <c r="AG10" s="156">
        <v>0.70789999999999997</v>
      </c>
      <c r="AH10" s="156">
        <v>0.76239999999999997</v>
      </c>
      <c r="AI10" s="156">
        <v>0.83309999999999995</v>
      </c>
      <c r="AJ10" s="156">
        <v>0.9103</v>
      </c>
      <c r="AK10" s="156">
        <v>0.99470000000000003</v>
      </c>
      <c r="AL10" s="156">
        <v>1.0869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v>1.4144000000000001</v>
      </c>
      <c r="K11" s="156">
        <v>1.363</v>
      </c>
      <c r="L11" s="156">
        <v>1.3133999999999999</v>
      </c>
      <c r="M11" s="156">
        <v>1.4144000000000001</v>
      </c>
      <c r="N11" s="156">
        <v>1.5232000000000001</v>
      </c>
      <c r="O11" s="156">
        <v>1.6644000000000001</v>
      </c>
      <c r="P11" s="156">
        <v>1.8187</v>
      </c>
      <c r="Q11" s="156">
        <v>1.9874000000000001</v>
      </c>
      <c r="R11" s="156">
        <v>2.1717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4">
        <v>0.5887</v>
      </c>
      <c r="AE11" s="156">
        <v>0.56730000000000003</v>
      </c>
      <c r="AF11" s="156">
        <v>0.54669999999999996</v>
      </c>
      <c r="AG11" s="156">
        <v>0.5887</v>
      </c>
      <c r="AH11" s="156">
        <v>0.63400000000000001</v>
      </c>
      <c r="AI11" s="156">
        <v>0.69279999999999997</v>
      </c>
      <c r="AJ11" s="156">
        <v>0.75700000000000001</v>
      </c>
      <c r="AK11" s="156">
        <v>0.82720000000000005</v>
      </c>
      <c r="AL11" s="156">
        <v>0.90390000000000004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v>1.3756999999999999</v>
      </c>
      <c r="K12" s="156">
        <v>1.3257000000000001</v>
      </c>
      <c r="L12" s="156">
        <v>1.2774000000000001</v>
      </c>
      <c r="M12" s="156">
        <v>1.3756999999999999</v>
      </c>
      <c r="N12" s="156">
        <v>1.4814000000000001</v>
      </c>
      <c r="O12" s="156">
        <v>1.6188</v>
      </c>
      <c r="P12" s="156">
        <v>1.7688999999999999</v>
      </c>
      <c r="Q12" s="156">
        <v>1.9329000000000001</v>
      </c>
      <c r="R12" s="156">
        <v>2.1122000000000001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4">
        <v>0.5726</v>
      </c>
      <c r="AE12" s="156">
        <v>0.55179999999999996</v>
      </c>
      <c r="AF12" s="156">
        <v>0.53169999999999995</v>
      </c>
      <c r="AG12" s="156">
        <v>0.5726</v>
      </c>
      <c r="AH12" s="156">
        <v>0.61660000000000004</v>
      </c>
      <c r="AI12" s="156">
        <v>0.67379999999999995</v>
      </c>
      <c r="AJ12" s="156">
        <v>0.73629999999999995</v>
      </c>
      <c r="AK12" s="156">
        <v>0.80449999999999999</v>
      </c>
      <c r="AL12" s="156">
        <v>0.87909999999999999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v>0.66930000000000001</v>
      </c>
      <c r="K13" s="156">
        <v>0.64500000000000002</v>
      </c>
      <c r="L13" s="156">
        <v>0.62150000000000005</v>
      </c>
      <c r="M13" s="156">
        <v>0.66930000000000001</v>
      </c>
      <c r="N13" s="156">
        <v>0.7208</v>
      </c>
      <c r="O13" s="156">
        <v>0.78759999999999997</v>
      </c>
      <c r="P13" s="156">
        <v>0.86070000000000002</v>
      </c>
      <c r="Q13" s="156">
        <v>0.9405</v>
      </c>
      <c r="R13" s="156">
        <v>1.0277000000000001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4">
        <v>0.27860000000000001</v>
      </c>
      <c r="AE13" s="156">
        <v>0.26850000000000002</v>
      </c>
      <c r="AF13" s="156">
        <v>0.25869999999999999</v>
      </c>
      <c r="AG13" s="156">
        <v>0.27860000000000001</v>
      </c>
      <c r="AH13" s="156">
        <v>0.3</v>
      </c>
      <c r="AI13" s="156">
        <v>0.32779999999999998</v>
      </c>
      <c r="AJ13" s="156">
        <v>0.35820000000000002</v>
      </c>
      <c r="AK13" s="156">
        <v>0.39140000000000003</v>
      </c>
      <c r="AL13" s="156">
        <v>0.42770000000000002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v>35.113900000000001</v>
      </c>
      <c r="K14" s="156">
        <v>33.836799999999997</v>
      </c>
      <c r="L14" s="156">
        <v>32.606099999999998</v>
      </c>
      <c r="M14" s="156">
        <v>35.113199999999999</v>
      </c>
      <c r="N14" s="156">
        <v>37.813000000000002</v>
      </c>
      <c r="O14" s="156">
        <v>41.319299999999998</v>
      </c>
      <c r="P14" s="156">
        <v>45.150700000000001</v>
      </c>
      <c r="Q14" s="156">
        <v>49.337400000000002</v>
      </c>
      <c r="R14" s="156">
        <v>53.912300000000002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4">
        <v>14.6151</v>
      </c>
      <c r="AE14" s="156">
        <v>14.083600000000001</v>
      </c>
      <c r="AF14" s="156">
        <v>13.571300000000001</v>
      </c>
      <c r="AG14" s="156">
        <v>14.614800000000001</v>
      </c>
      <c r="AH14" s="156">
        <v>15.7386</v>
      </c>
      <c r="AI14" s="156">
        <v>17.197900000000001</v>
      </c>
      <c r="AJ14" s="156">
        <v>18.7927</v>
      </c>
      <c r="AK14" s="156">
        <v>20.5352</v>
      </c>
      <c r="AL14" s="156">
        <v>22.439399999999999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v>0.53949999999999998</v>
      </c>
      <c r="K15" s="156">
        <v>0.51990000000000003</v>
      </c>
      <c r="L15" s="156">
        <v>0.501</v>
      </c>
      <c r="M15" s="156">
        <v>0.53949999999999998</v>
      </c>
      <c r="N15" s="156">
        <v>0.58099999999999996</v>
      </c>
      <c r="O15" s="156">
        <v>0.63480000000000003</v>
      </c>
      <c r="P15" s="156">
        <v>0.69369999999999998</v>
      </c>
      <c r="Q15" s="156">
        <v>0.75800000000000001</v>
      </c>
      <c r="R15" s="156">
        <v>0.82830000000000004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4">
        <v>0.22450000000000001</v>
      </c>
      <c r="AE15" s="156">
        <v>0.21640000000000001</v>
      </c>
      <c r="AF15" s="156">
        <v>0.20849999999999999</v>
      </c>
      <c r="AG15" s="156">
        <v>0.22450000000000001</v>
      </c>
      <c r="AH15" s="156">
        <v>0.24179999999999999</v>
      </c>
      <c r="AI15" s="156">
        <v>0.26419999999999999</v>
      </c>
      <c r="AJ15" s="156">
        <v>0.28870000000000001</v>
      </c>
      <c r="AK15" s="156">
        <v>0.3155</v>
      </c>
      <c r="AL15" s="156">
        <v>0.3448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v>0.64370000000000005</v>
      </c>
      <c r="K16" s="156">
        <v>0.62019999999999997</v>
      </c>
      <c r="L16" s="156">
        <v>0.59770000000000001</v>
      </c>
      <c r="M16" s="156">
        <v>0.64359999999999995</v>
      </c>
      <c r="N16" s="156">
        <v>0.69310000000000005</v>
      </c>
      <c r="O16" s="156">
        <v>0.75739999999999996</v>
      </c>
      <c r="P16" s="156">
        <v>0.8276</v>
      </c>
      <c r="Q16" s="156">
        <v>0.90439999999999998</v>
      </c>
      <c r="R16" s="156">
        <v>0.98819999999999997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4">
        <v>0.26790000000000003</v>
      </c>
      <c r="AE16" s="156">
        <v>0.25819999999999999</v>
      </c>
      <c r="AF16" s="156">
        <v>0.24879999999999999</v>
      </c>
      <c r="AG16" s="156">
        <v>0.26790000000000003</v>
      </c>
      <c r="AH16" s="156">
        <v>0.28849999999999998</v>
      </c>
      <c r="AI16" s="156">
        <v>0.31519999999999998</v>
      </c>
      <c r="AJ16" s="156">
        <v>0.34449999999999997</v>
      </c>
      <c r="AK16" s="156">
        <v>0.37640000000000001</v>
      </c>
      <c r="AL16" s="156">
        <v>0.4113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v>0.4501</v>
      </c>
      <c r="K17" s="156">
        <v>0.43369999999999997</v>
      </c>
      <c r="L17" s="156">
        <v>0.41789999999999999</v>
      </c>
      <c r="M17" s="156">
        <v>0.4501</v>
      </c>
      <c r="N17" s="156">
        <v>0.48470000000000002</v>
      </c>
      <c r="O17" s="156">
        <v>0.52959999999999996</v>
      </c>
      <c r="P17" s="156">
        <v>0.57869999999999999</v>
      </c>
      <c r="Q17" s="156">
        <v>0.63239999999999996</v>
      </c>
      <c r="R17" s="156">
        <v>0.69099999999999995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4">
        <v>0.18729999999999999</v>
      </c>
      <c r="AE17" s="156">
        <v>0.18049999999999999</v>
      </c>
      <c r="AF17" s="156">
        <v>0.17399999999999999</v>
      </c>
      <c r="AG17" s="156">
        <v>0.18729999999999999</v>
      </c>
      <c r="AH17" s="156">
        <v>0.20169999999999999</v>
      </c>
      <c r="AI17" s="156">
        <v>0.22040000000000001</v>
      </c>
      <c r="AJ17" s="156">
        <v>0.2409</v>
      </c>
      <c r="AK17" s="156">
        <v>0.26319999999999999</v>
      </c>
      <c r="AL17" s="156">
        <v>0.28760000000000002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v>0.1142</v>
      </c>
      <c r="K18" s="156">
        <v>0.1101</v>
      </c>
      <c r="L18" s="156">
        <v>0.1061</v>
      </c>
      <c r="M18" s="156">
        <v>0.1142</v>
      </c>
      <c r="N18" s="156">
        <v>0.123</v>
      </c>
      <c r="O18" s="156">
        <v>0.13439999999999999</v>
      </c>
      <c r="P18" s="156">
        <v>0.1469</v>
      </c>
      <c r="Q18" s="156">
        <v>0.1605</v>
      </c>
      <c r="R18" s="156">
        <v>0.1754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4">
        <v>4.7500000000000001E-2</v>
      </c>
      <c r="AE18" s="156">
        <v>4.58E-2</v>
      </c>
      <c r="AF18" s="156">
        <v>4.41E-2</v>
      </c>
      <c r="AG18" s="156">
        <v>4.7500000000000001E-2</v>
      </c>
      <c r="AH18" s="156">
        <v>5.1200000000000002E-2</v>
      </c>
      <c r="AI18" s="156">
        <v>5.5899999999999998E-2</v>
      </c>
      <c r="AJ18" s="156">
        <v>6.1100000000000002E-2</v>
      </c>
      <c r="AK18" s="156">
        <v>6.6799999999999998E-2</v>
      </c>
      <c r="AL18" s="156">
        <v>7.2999999999999995E-2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v>0.153</v>
      </c>
      <c r="K19" s="156">
        <v>0.1474</v>
      </c>
      <c r="L19" s="156">
        <v>0.1421</v>
      </c>
      <c r="M19" s="156">
        <v>0.153</v>
      </c>
      <c r="N19" s="156">
        <v>0.1648</v>
      </c>
      <c r="O19" s="156">
        <v>0.18</v>
      </c>
      <c r="P19" s="156">
        <v>0.19670000000000001</v>
      </c>
      <c r="Q19" s="156">
        <v>0.215</v>
      </c>
      <c r="R19" s="156">
        <v>0.2349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54">
        <v>6.3700000000000007E-2</v>
      </c>
      <c r="AE19" s="156">
        <v>6.1400000000000003E-2</v>
      </c>
      <c r="AF19" s="156">
        <v>5.91E-2</v>
      </c>
      <c r="AG19" s="156">
        <v>6.3700000000000007E-2</v>
      </c>
      <c r="AH19" s="156">
        <v>6.8599999999999994E-2</v>
      </c>
      <c r="AI19" s="156">
        <v>7.4899999999999994E-2</v>
      </c>
      <c r="AJ19" s="156">
        <v>8.1900000000000001E-2</v>
      </c>
      <c r="AK19" s="156">
        <v>8.9499999999999996E-2</v>
      </c>
      <c r="AL19" s="156">
        <v>9.7799999999999998E-2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v>7.2615999999999996</v>
      </c>
      <c r="K20" s="156">
        <v>6.9974999999999996</v>
      </c>
      <c r="L20" s="156">
        <v>6.7430000000000003</v>
      </c>
      <c r="M20" s="156">
        <v>7.2614999999999998</v>
      </c>
      <c r="N20" s="156">
        <v>7.8197999999999999</v>
      </c>
      <c r="O20" s="156">
        <v>8.5449000000000002</v>
      </c>
      <c r="P20" s="156">
        <v>9.3373000000000008</v>
      </c>
      <c r="Q20" s="156">
        <v>10.203099999999999</v>
      </c>
      <c r="R20" s="156">
        <v>11.1492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v>0.32779999999999998</v>
      </c>
      <c r="AE20" s="156">
        <v>0.31580000000000003</v>
      </c>
      <c r="AF20" s="156">
        <v>0.3044</v>
      </c>
      <c r="AG20" s="156">
        <v>0.32779999999999998</v>
      </c>
      <c r="AH20" s="156">
        <v>0.35299999999999998</v>
      </c>
      <c r="AI20" s="156">
        <v>0.38569999999999999</v>
      </c>
      <c r="AJ20" s="156">
        <v>0.42149999999999999</v>
      </c>
      <c r="AK20" s="156">
        <v>0.46050000000000002</v>
      </c>
      <c r="AL20" s="156">
        <v>0.50319999999999998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v>1.29</v>
      </c>
      <c r="K21" s="156">
        <v>1.2431000000000001</v>
      </c>
      <c r="L21" s="156">
        <v>1.1979</v>
      </c>
      <c r="M21" s="156">
        <v>1.29</v>
      </c>
      <c r="N21" s="156">
        <v>1.3892</v>
      </c>
      <c r="O21" s="156">
        <v>1.518</v>
      </c>
      <c r="P21" s="156">
        <v>1.6587000000000001</v>
      </c>
      <c r="Q21" s="156">
        <v>1.8125</v>
      </c>
      <c r="R21" s="156">
        <v>1.9805999999999999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v>7.2599999999999998E-2</v>
      </c>
      <c r="AE21" s="156">
        <v>7.0000000000000007E-2</v>
      </c>
      <c r="AF21" s="156">
        <v>6.7400000000000002E-2</v>
      </c>
      <c r="AG21" s="156">
        <v>7.2599999999999998E-2</v>
      </c>
      <c r="AH21" s="156">
        <v>7.8200000000000006E-2</v>
      </c>
      <c r="AI21" s="156">
        <v>8.5500000000000007E-2</v>
      </c>
      <c r="AJ21" s="156">
        <v>9.3399999999999997E-2</v>
      </c>
      <c r="AK21" s="156">
        <v>0.10199999999999999</v>
      </c>
      <c r="AL21" s="156">
        <v>0.1115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v>0.66590000000000005</v>
      </c>
      <c r="K22" s="156">
        <v>0.64170000000000005</v>
      </c>
      <c r="L22" s="156">
        <v>0.61829999999999996</v>
      </c>
      <c r="M22" s="156">
        <v>0.66590000000000005</v>
      </c>
      <c r="N22" s="156">
        <v>0.71709999999999996</v>
      </c>
      <c r="O22" s="156">
        <v>0.78359999999999996</v>
      </c>
      <c r="P22" s="156">
        <v>0.85619999999999996</v>
      </c>
      <c r="Q22" s="156">
        <v>0.93559999999999999</v>
      </c>
      <c r="R22" s="156">
        <v>1.0224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v>0.2087</v>
      </c>
      <c r="AE22" s="156">
        <v>0.2011</v>
      </c>
      <c r="AF22" s="156">
        <v>0.1938</v>
      </c>
      <c r="AG22" s="156">
        <v>0.2087</v>
      </c>
      <c r="AH22" s="156">
        <v>0.2248</v>
      </c>
      <c r="AI22" s="156">
        <v>0.24560000000000001</v>
      </c>
      <c r="AJ22" s="156">
        <v>0.26840000000000003</v>
      </c>
      <c r="AK22" s="156">
        <v>0.29330000000000001</v>
      </c>
      <c r="AL22" s="156">
        <v>0.32050000000000001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v>0.42199999999999999</v>
      </c>
      <c r="K23" s="156">
        <v>0.40670000000000001</v>
      </c>
      <c r="L23" s="156">
        <v>0.39190000000000003</v>
      </c>
      <c r="M23" s="156">
        <v>0.42199999999999999</v>
      </c>
      <c r="N23" s="156">
        <v>0.45450000000000002</v>
      </c>
      <c r="O23" s="156">
        <v>0.49659999999999999</v>
      </c>
      <c r="P23" s="156">
        <v>0.54259999999999997</v>
      </c>
      <c r="Q23" s="156">
        <v>0.59299999999999997</v>
      </c>
      <c r="R23" s="156">
        <v>0.64790000000000003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v>0.1323</v>
      </c>
      <c r="AE23" s="156">
        <v>0.1275</v>
      </c>
      <c r="AF23" s="156">
        <v>0.12280000000000001</v>
      </c>
      <c r="AG23" s="156">
        <v>0.1323</v>
      </c>
      <c r="AH23" s="156">
        <v>0.1424</v>
      </c>
      <c r="AI23" s="156">
        <v>0.15570000000000001</v>
      </c>
      <c r="AJ23" s="156">
        <v>0.1701</v>
      </c>
      <c r="AK23" s="156">
        <v>0.18590000000000001</v>
      </c>
      <c r="AL23" s="156">
        <v>0.2031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v>0.34079999999999999</v>
      </c>
      <c r="K24" s="156">
        <v>0.32840000000000003</v>
      </c>
      <c r="L24" s="156">
        <v>0.3165</v>
      </c>
      <c r="M24" s="156">
        <v>0.34079999999999999</v>
      </c>
      <c r="N24" s="156">
        <v>0.36699999999999999</v>
      </c>
      <c r="O24" s="156">
        <v>0.40110000000000001</v>
      </c>
      <c r="P24" s="156">
        <v>0.43830000000000002</v>
      </c>
      <c r="Q24" s="156">
        <v>0.47889999999999999</v>
      </c>
      <c r="R24" s="156">
        <v>0.52329999999999999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v>0.10680000000000001</v>
      </c>
      <c r="AE24" s="156">
        <v>0.10299999999999999</v>
      </c>
      <c r="AF24" s="156">
        <v>9.9199999999999997E-2</v>
      </c>
      <c r="AG24" s="156">
        <v>0.10680000000000001</v>
      </c>
      <c r="AH24" s="156">
        <v>0.115</v>
      </c>
      <c r="AI24" s="156">
        <v>0.12570000000000001</v>
      </c>
      <c r="AJ24" s="156">
        <v>0.13739999999999999</v>
      </c>
      <c r="AK24" s="156">
        <v>0.15010000000000001</v>
      </c>
      <c r="AL24" s="156">
        <v>0.16400000000000001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v>6.1699999999999998E-2</v>
      </c>
      <c r="K25" s="156">
        <v>5.9400000000000001E-2</v>
      </c>
      <c r="L25" s="156">
        <v>5.7299999999999997E-2</v>
      </c>
      <c r="M25" s="156">
        <v>6.1699999999999998E-2</v>
      </c>
      <c r="N25" s="156">
        <v>6.6400000000000001E-2</v>
      </c>
      <c r="O25" s="156">
        <v>7.2599999999999998E-2</v>
      </c>
      <c r="P25" s="156">
        <v>7.9299999999999995E-2</v>
      </c>
      <c r="Q25" s="156">
        <v>8.6699999999999999E-2</v>
      </c>
      <c r="R25" s="156">
        <v>9.4700000000000006E-2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v>1.9300000000000001E-2</v>
      </c>
      <c r="AE25" s="156">
        <v>1.8599999999999998E-2</v>
      </c>
      <c r="AF25" s="156">
        <v>1.7999999999999999E-2</v>
      </c>
      <c r="AG25" s="156">
        <v>1.9300000000000001E-2</v>
      </c>
      <c r="AH25" s="156">
        <v>2.0799999999999999E-2</v>
      </c>
      <c r="AI25" s="156">
        <v>2.2800000000000001E-2</v>
      </c>
      <c r="AJ25" s="156">
        <v>2.4899999999999999E-2</v>
      </c>
      <c r="AK25" s="156">
        <v>2.7199999999999998E-2</v>
      </c>
      <c r="AL25" s="156">
        <v>2.9700000000000001E-2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v>1.8779999999999999</v>
      </c>
      <c r="K29" s="156">
        <v>1.8097000000000001</v>
      </c>
      <c r="L29" s="156">
        <v>1.7438</v>
      </c>
      <c r="M29" s="156">
        <v>1.8778999999999999</v>
      </c>
      <c r="N29" s="156">
        <v>2.0223</v>
      </c>
      <c r="O29" s="156">
        <v>2.2098</v>
      </c>
      <c r="P29" s="156">
        <v>2.4148000000000001</v>
      </c>
      <c r="Q29" s="156">
        <v>2.6387</v>
      </c>
      <c r="R29" s="156">
        <v>2.8833000000000002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v>0.78159999999999996</v>
      </c>
      <c r="AE29" s="156">
        <v>0.75319999999999998</v>
      </c>
      <c r="AF29" s="156">
        <v>0.7258</v>
      </c>
      <c r="AG29" s="156">
        <v>0.78159999999999996</v>
      </c>
      <c r="AH29" s="156">
        <v>0.8417</v>
      </c>
      <c r="AI29" s="156">
        <v>0.91979999999999995</v>
      </c>
      <c r="AJ29" s="156">
        <v>1.0051000000000001</v>
      </c>
      <c r="AK29" s="156">
        <v>1.0983000000000001</v>
      </c>
      <c r="AL29" s="156">
        <v>1.2000999999999999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v>3.1199999999999999E-2</v>
      </c>
      <c r="K30" s="156">
        <v>3.0099999999999998E-2</v>
      </c>
      <c r="L30" s="156">
        <v>2.9000000000000001E-2</v>
      </c>
      <c r="M30" s="156">
        <v>3.1199999999999999E-2</v>
      </c>
      <c r="N30" s="156">
        <v>3.3599999999999998E-2</v>
      </c>
      <c r="O30" s="156">
        <v>3.6700000000000003E-2</v>
      </c>
      <c r="P30" s="156">
        <v>4.0099999999999997E-2</v>
      </c>
      <c r="Q30" s="156">
        <v>4.3799999999999999E-2</v>
      </c>
      <c r="R30" s="156">
        <v>4.7899999999999998E-2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v>1.2999999999999999E-2</v>
      </c>
      <c r="AE30" s="156">
        <v>1.2500000000000001E-2</v>
      </c>
      <c r="AF30" s="156">
        <v>1.21E-2</v>
      </c>
      <c r="AG30" s="156">
        <v>1.2999999999999999E-2</v>
      </c>
      <c r="AH30" s="156">
        <v>1.4E-2</v>
      </c>
      <c r="AI30" s="156">
        <v>1.5299999999999999E-2</v>
      </c>
      <c r="AJ30" s="156">
        <v>1.67E-2</v>
      </c>
      <c r="AK30" s="156">
        <v>1.8200000000000001E-2</v>
      </c>
      <c r="AL30" s="156">
        <v>1.9900000000000001E-2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v>1.1273</v>
      </c>
      <c r="K31" s="156">
        <v>1.0863</v>
      </c>
      <c r="L31" s="156">
        <v>1.0468</v>
      </c>
      <c r="M31" s="156">
        <v>1.1273</v>
      </c>
      <c r="N31" s="156">
        <v>1.214</v>
      </c>
      <c r="O31" s="156">
        <v>1.3265</v>
      </c>
      <c r="P31" s="156">
        <v>1.4495</v>
      </c>
      <c r="Q31" s="156">
        <v>1.5839000000000001</v>
      </c>
      <c r="R31" s="156">
        <v>1.7307999999999999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v>0.46920000000000001</v>
      </c>
      <c r="AE31" s="156">
        <v>0.4521</v>
      </c>
      <c r="AF31" s="156">
        <v>0.43569999999999998</v>
      </c>
      <c r="AG31" s="156">
        <v>0.46920000000000001</v>
      </c>
      <c r="AH31" s="156">
        <v>0.50529999999999997</v>
      </c>
      <c r="AI31" s="156">
        <v>0.55210000000000004</v>
      </c>
      <c r="AJ31" s="156">
        <v>0.60329999999999995</v>
      </c>
      <c r="AK31" s="156">
        <v>0.6593</v>
      </c>
      <c r="AL31" s="156">
        <v>0.72040000000000004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v>0.4778</v>
      </c>
      <c r="K32" s="156">
        <v>0.46039999999999998</v>
      </c>
      <c r="L32" s="156">
        <v>0.44369999999999998</v>
      </c>
      <c r="M32" s="156">
        <v>0.4778</v>
      </c>
      <c r="N32" s="156">
        <v>0.51459999999999995</v>
      </c>
      <c r="O32" s="156">
        <v>0.56230000000000002</v>
      </c>
      <c r="P32" s="156">
        <v>0.61439999999999995</v>
      </c>
      <c r="Q32" s="156">
        <v>0.6714</v>
      </c>
      <c r="R32" s="156">
        <v>0.73360000000000003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v>0.19889999999999999</v>
      </c>
      <c r="AE32" s="156">
        <v>0.19159999999999999</v>
      </c>
      <c r="AF32" s="156">
        <v>0.1847</v>
      </c>
      <c r="AG32" s="156">
        <v>0.19889999999999999</v>
      </c>
      <c r="AH32" s="156">
        <v>0.2142</v>
      </c>
      <c r="AI32" s="156">
        <v>0.23400000000000001</v>
      </c>
      <c r="AJ32" s="156">
        <v>0.25569999999999998</v>
      </c>
      <c r="AK32" s="156">
        <v>0.27939999999999998</v>
      </c>
      <c r="AL32" s="156">
        <v>0.3054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0">J46</f>
        <v>4.0376000000000003</v>
      </c>
      <c r="L46" s="156">
        <f t="shared" si="0"/>
        <v>4.0376000000000003</v>
      </c>
      <c r="M46" s="156">
        <f t="shared" si="0"/>
        <v>4.0376000000000003</v>
      </c>
      <c r="N46" s="156">
        <f t="shared" si="0"/>
        <v>4.0376000000000003</v>
      </c>
      <c r="O46" s="156">
        <f t="shared" si="0"/>
        <v>4.0376000000000003</v>
      </c>
      <c r="P46" s="156">
        <f t="shared" si="0"/>
        <v>4.0376000000000003</v>
      </c>
      <c r="Q46" s="156">
        <f t="shared" si="0"/>
        <v>4.0376000000000003</v>
      </c>
      <c r="R46" s="156">
        <f t="shared" si="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1">AD46</f>
        <v>1.3781000000000001</v>
      </c>
      <c r="AF46" s="154">
        <f t="shared" si="1"/>
        <v>1.3781000000000001</v>
      </c>
      <c r="AG46" s="154">
        <f t="shared" si="1"/>
        <v>1.3781000000000001</v>
      </c>
      <c r="AH46" s="154">
        <f t="shared" si="1"/>
        <v>1.3781000000000001</v>
      </c>
      <c r="AI46" s="154">
        <f t="shared" si="1"/>
        <v>1.3781000000000001</v>
      </c>
      <c r="AJ46" s="154">
        <f t="shared" si="1"/>
        <v>1.3781000000000001</v>
      </c>
      <c r="AK46" s="154">
        <f t="shared" si="1"/>
        <v>1.3781000000000001</v>
      </c>
      <c r="AL46" s="154">
        <f t="shared" si="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">J47</f>
        <v>2.6537999999999999</v>
      </c>
      <c r="L47" s="156">
        <f t="shared" si="2"/>
        <v>2.6537999999999999</v>
      </c>
      <c r="M47" s="156">
        <f t="shared" si="2"/>
        <v>2.6537999999999999</v>
      </c>
      <c r="N47" s="156">
        <f t="shared" si="2"/>
        <v>2.6537999999999999</v>
      </c>
      <c r="O47" s="156">
        <f t="shared" si="2"/>
        <v>2.6537999999999999</v>
      </c>
      <c r="P47" s="156">
        <f t="shared" si="2"/>
        <v>2.6537999999999999</v>
      </c>
      <c r="Q47" s="156">
        <f t="shared" si="2"/>
        <v>2.6537999999999999</v>
      </c>
      <c r="R47" s="156">
        <f t="shared" si="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3">AD47</f>
        <v>0.90580000000000005</v>
      </c>
      <c r="AF47" s="154">
        <f t="shared" si="3"/>
        <v>0.90580000000000005</v>
      </c>
      <c r="AG47" s="154">
        <f t="shared" si="3"/>
        <v>0.90580000000000005</v>
      </c>
      <c r="AH47" s="154">
        <f t="shared" si="3"/>
        <v>0.90580000000000005</v>
      </c>
      <c r="AI47" s="154">
        <f t="shared" si="3"/>
        <v>0.90580000000000005</v>
      </c>
      <c r="AJ47" s="154">
        <f t="shared" si="3"/>
        <v>0.90580000000000005</v>
      </c>
      <c r="AK47" s="154">
        <f t="shared" si="3"/>
        <v>0.90580000000000005</v>
      </c>
      <c r="AL47" s="154">
        <f t="shared" si="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4">J48</f>
        <v>1.0025999999999999</v>
      </c>
      <c r="L48" s="156">
        <f t="shared" si="4"/>
        <v>1.0025999999999999</v>
      </c>
      <c r="M48" s="156">
        <f t="shared" si="4"/>
        <v>1.0025999999999999</v>
      </c>
      <c r="N48" s="156">
        <f t="shared" si="4"/>
        <v>1.0025999999999999</v>
      </c>
      <c r="O48" s="156">
        <f t="shared" si="4"/>
        <v>1.0025999999999999</v>
      </c>
      <c r="P48" s="156">
        <f t="shared" si="4"/>
        <v>1.0025999999999999</v>
      </c>
      <c r="Q48" s="156">
        <f t="shared" si="4"/>
        <v>1.0025999999999999</v>
      </c>
      <c r="R48" s="156">
        <f t="shared" si="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5">AD48</f>
        <v>0.3422</v>
      </c>
      <c r="AF48" s="154">
        <f t="shared" si="5"/>
        <v>0.3422</v>
      </c>
      <c r="AG48" s="154">
        <f t="shared" si="5"/>
        <v>0.3422</v>
      </c>
      <c r="AH48" s="154">
        <f t="shared" si="5"/>
        <v>0.3422</v>
      </c>
      <c r="AI48" s="154">
        <f t="shared" si="5"/>
        <v>0.3422</v>
      </c>
      <c r="AJ48" s="154">
        <f t="shared" si="5"/>
        <v>0.3422</v>
      </c>
      <c r="AK48" s="154">
        <f t="shared" si="5"/>
        <v>0.3422</v>
      </c>
      <c r="AL48" s="154">
        <f t="shared" si="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6">J49</f>
        <v>1.0553999999999999</v>
      </c>
      <c r="L49" s="156">
        <f t="shared" si="6"/>
        <v>1.0553999999999999</v>
      </c>
      <c r="M49" s="156">
        <f t="shared" si="6"/>
        <v>1.0553999999999999</v>
      </c>
      <c r="N49" s="156">
        <f t="shared" si="6"/>
        <v>1.0553999999999999</v>
      </c>
      <c r="O49" s="156">
        <f t="shared" si="6"/>
        <v>1.0553999999999999</v>
      </c>
      <c r="P49" s="156">
        <f t="shared" si="6"/>
        <v>1.0553999999999999</v>
      </c>
      <c r="Q49" s="156">
        <f t="shared" si="6"/>
        <v>1.0553999999999999</v>
      </c>
      <c r="R49" s="156">
        <f t="shared" si="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7">J50</f>
        <v>5.0099999999999999E-2</v>
      </c>
      <c r="L50" s="156">
        <f t="shared" si="7"/>
        <v>5.0099999999999999E-2</v>
      </c>
      <c r="M50" s="156">
        <f t="shared" si="7"/>
        <v>5.0099999999999999E-2</v>
      </c>
      <c r="N50" s="156">
        <f t="shared" si="7"/>
        <v>5.0099999999999999E-2</v>
      </c>
      <c r="O50" s="156">
        <f t="shared" si="7"/>
        <v>5.0099999999999999E-2</v>
      </c>
      <c r="P50" s="156">
        <f t="shared" si="7"/>
        <v>5.0099999999999999E-2</v>
      </c>
      <c r="Q50" s="156">
        <f t="shared" si="7"/>
        <v>5.0099999999999999E-2</v>
      </c>
      <c r="R50" s="156">
        <f t="shared" si="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8">J52</f>
        <v>8.3000000000000001E-3</v>
      </c>
      <c r="L52" s="156">
        <f t="shared" si="8"/>
        <v>8.3000000000000001E-3</v>
      </c>
      <c r="M52" s="156">
        <f t="shared" si="8"/>
        <v>8.3000000000000001E-3</v>
      </c>
      <c r="N52" s="156">
        <f t="shared" si="8"/>
        <v>8.3000000000000001E-3</v>
      </c>
      <c r="O52" s="156">
        <f t="shared" si="8"/>
        <v>8.3000000000000001E-3</v>
      </c>
      <c r="P52" s="156">
        <f t="shared" si="8"/>
        <v>8.3000000000000001E-3</v>
      </c>
      <c r="Q52" s="156">
        <f t="shared" si="8"/>
        <v>8.3000000000000001E-3</v>
      </c>
      <c r="R52" s="156">
        <f t="shared" si="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9">AD52</f>
        <v>2.8E-3</v>
      </c>
      <c r="AF52" s="154">
        <f t="shared" si="9"/>
        <v>2.8E-3</v>
      </c>
      <c r="AG52" s="154">
        <f t="shared" si="9"/>
        <v>2.8E-3</v>
      </c>
      <c r="AH52" s="154">
        <f t="shared" si="9"/>
        <v>2.8E-3</v>
      </c>
      <c r="AI52" s="154">
        <f t="shared" si="9"/>
        <v>2.8E-3</v>
      </c>
      <c r="AJ52" s="154">
        <f t="shared" si="9"/>
        <v>2.8E-3</v>
      </c>
      <c r="AK52" s="154">
        <f t="shared" si="9"/>
        <v>2.8E-3</v>
      </c>
      <c r="AL52" s="154">
        <f t="shared" si="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10">$I62*K86</f>
        <v>12.800297135926824</v>
      </c>
      <c r="L62" s="156">
        <f t="shared" si="10"/>
        <v>13.873916013663209</v>
      </c>
      <c r="M62" s="156">
        <f t="shared" si="10"/>
        <v>14.940704464762746</v>
      </c>
      <c r="N62" s="156">
        <f t="shared" si="10"/>
        <v>16.089458035504389</v>
      </c>
      <c r="O62" s="156">
        <f t="shared" si="10"/>
        <v>17.581440544747359</v>
      </c>
      <c r="P62" s="156">
        <f t="shared" si="10"/>
        <v>19.211661574901871</v>
      </c>
      <c r="Q62" s="156">
        <f t="shared" si="10"/>
        <v>20.993083412881028</v>
      </c>
      <c r="R62" s="156">
        <f t="shared" si="1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11">$AC62*K86</f>
        <v>3.6911168183605576</v>
      </c>
      <c r="AF62" s="154">
        <f t="shared" si="11"/>
        <v>4.0007074984862196</v>
      </c>
      <c r="AG62" s="154">
        <f t="shared" si="11"/>
        <v>4.3083285444410411</v>
      </c>
      <c r="AH62" s="154">
        <f t="shared" si="11"/>
        <v>4.6395852004459419</v>
      </c>
      <c r="AI62" s="154">
        <f t="shared" si="11"/>
        <v>5.069815973535551</v>
      </c>
      <c r="AJ62" s="154">
        <f t="shared" si="11"/>
        <v>5.5399094563781821</v>
      </c>
      <c r="AK62" s="154">
        <f t="shared" si="11"/>
        <v>6.0536034774571341</v>
      </c>
      <c r="AL62" s="154">
        <f t="shared" si="1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12">$I63*J87</f>
        <v>78.132662392077208</v>
      </c>
      <c r="K63" s="156">
        <f t="shared" si="12"/>
        <v>84.686038634644333</v>
      </c>
      <c r="L63" s="156">
        <f t="shared" si="12"/>
        <v>91.789145882694683</v>
      </c>
      <c r="M63" s="156">
        <f t="shared" si="12"/>
        <v>98.84688477009378</v>
      </c>
      <c r="N63" s="156">
        <f t="shared" si="12"/>
        <v>106.44722318153593</v>
      </c>
      <c r="O63" s="156">
        <f t="shared" si="12"/>
        <v>116.31780042931267</v>
      </c>
      <c r="P63" s="156">
        <f t="shared" si="12"/>
        <v>127.10355917296907</v>
      </c>
      <c r="Q63" s="156">
        <f t="shared" si="12"/>
        <v>138.88954612202028</v>
      </c>
      <c r="R63" s="156">
        <f t="shared" si="1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13">$AC63*J87</f>
        <v>24.853937607922791</v>
      </c>
      <c r="AE63" s="154">
        <f t="shared" ref="AE63:AE68" si="14">$AC63*K87</f>
        <v>26.938561365355675</v>
      </c>
      <c r="AF63" s="154">
        <f t="shared" ref="AF63:AF68" si="15">$AC63*L87</f>
        <v>29.198054117305325</v>
      </c>
      <c r="AG63" s="154">
        <f t="shared" ref="AG63:AG68" si="16">$AC63*M87</f>
        <v>31.44311522990623</v>
      </c>
      <c r="AH63" s="154">
        <f t="shared" ref="AH63:AH68" si="17">$AC63*N87</f>
        <v>33.860776818464061</v>
      </c>
      <c r="AI63" s="154">
        <f t="shared" ref="AI63:AI68" si="18">$AC63*O87</f>
        <v>37.000599570687356</v>
      </c>
      <c r="AJ63" s="154">
        <f t="shared" ref="AJ63:AJ68" si="19">$AC63*P87</f>
        <v>40.431540827030958</v>
      </c>
      <c r="AK63" s="154">
        <f t="shared" ref="AK63:AK68" si="20">$AC63*Q87</f>
        <v>44.180653877979736</v>
      </c>
      <c r="AL63" s="154">
        <f t="shared" ref="AL63:AL68" si="2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22">$I64*J88</f>
        <v>0.81253358971763989</v>
      </c>
      <c r="K64" s="156">
        <f t="shared" si="22"/>
        <v>0.88066198967715825</v>
      </c>
      <c r="L64" s="156">
        <f t="shared" si="22"/>
        <v>0.9545562675842526</v>
      </c>
      <c r="M64" s="156">
        <f t="shared" si="22"/>
        <v>1.0279194777856493</v>
      </c>
      <c r="N64" s="156">
        <f t="shared" si="22"/>
        <v>1.1069726991195223</v>
      </c>
      <c r="O64" s="156">
        <f t="shared" si="22"/>
        <v>1.2096204999493978</v>
      </c>
      <c r="P64" s="156">
        <f t="shared" si="22"/>
        <v>1.3217516526667341</v>
      </c>
      <c r="Q64" s="156">
        <f t="shared" si="22"/>
        <v>1.4443524258678271</v>
      </c>
      <c r="R64" s="156">
        <f t="shared" si="2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13"/>
        <v>0.25846641028236006</v>
      </c>
      <c r="AE64" s="154">
        <f t="shared" si="14"/>
        <v>0.28013801032284186</v>
      </c>
      <c r="AF64" s="154">
        <f t="shared" si="15"/>
        <v>0.30364373241574738</v>
      </c>
      <c r="AG64" s="154">
        <f t="shared" si="16"/>
        <v>0.32698052221435081</v>
      </c>
      <c r="AH64" s="154">
        <f t="shared" si="17"/>
        <v>0.35212730088047772</v>
      </c>
      <c r="AI64" s="154">
        <f t="shared" si="18"/>
        <v>0.38477950005060219</v>
      </c>
      <c r="AJ64" s="154">
        <f t="shared" si="19"/>
        <v>0.42044834733326586</v>
      </c>
      <c r="AK64" s="154">
        <f t="shared" si="20"/>
        <v>0.45944757413217285</v>
      </c>
      <c r="AL64" s="154">
        <f t="shared" si="2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23">$I65*J89</f>
        <v>0.40072852821670429</v>
      </c>
      <c r="K65" s="156">
        <f t="shared" si="23"/>
        <v>0.43433752821670429</v>
      </c>
      <c r="L65" s="156">
        <f t="shared" si="23"/>
        <v>0.4707536004514673</v>
      </c>
      <c r="M65" s="156">
        <f t="shared" si="23"/>
        <v>0.50694207223476295</v>
      </c>
      <c r="N65" s="156">
        <f t="shared" si="23"/>
        <v>0.54593761625282167</v>
      </c>
      <c r="O65" s="156">
        <f t="shared" si="23"/>
        <v>0.59654078329571103</v>
      </c>
      <c r="P65" s="156">
        <f t="shared" si="23"/>
        <v>0.65184769300225731</v>
      </c>
      <c r="Q65" s="156">
        <f t="shared" si="23"/>
        <v>0.712313546275395</v>
      </c>
      <c r="R65" s="156">
        <f t="shared" si="2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13"/>
        <v>0.12747147178329571</v>
      </c>
      <c r="AE65" s="154">
        <f t="shared" si="14"/>
        <v>0.13816247178329571</v>
      </c>
      <c r="AF65" s="154">
        <f t="shared" si="15"/>
        <v>0.14974639954853275</v>
      </c>
      <c r="AG65" s="154">
        <f t="shared" si="16"/>
        <v>0.16125792776523701</v>
      </c>
      <c r="AH65" s="154">
        <f t="shared" si="17"/>
        <v>0.17366238374717832</v>
      </c>
      <c r="AI65" s="154">
        <f t="shared" si="18"/>
        <v>0.18975921670428894</v>
      </c>
      <c r="AJ65" s="154">
        <f t="shared" si="19"/>
        <v>0.20735230699774265</v>
      </c>
      <c r="AK65" s="154">
        <f t="shared" si="20"/>
        <v>0.22658645372460495</v>
      </c>
      <c r="AL65" s="154">
        <f t="shared" si="2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24">$I66*J90</f>
        <v>0.25460954472069747</v>
      </c>
      <c r="K66" s="156">
        <f t="shared" si="24"/>
        <v>0.27600402970616733</v>
      </c>
      <c r="L66" s="156">
        <f t="shared" si="24"/>
        <v>0.29914345495640943</v>
      </c>
      <c r="M66" s="156">
        <f t="shared" si="24"/>
        <v>0.32213114627058442</v>
      </c>
      <c r="N66" s="156">
        <f t="shared" si="24"/>
        <v>0.3469396448175654</v>
      </c>
      <c r="O66" s="156">
        <f t="shared" si="24"/>
        <v>0.37910723926380369</v>
      </c>
      <c r="P66" s="156">
        <f t="shared" si="24"/>
        <v>0.41423364546335173</v>
      </c>
      <c r="Q66" s="156">
        <f t="shared" si="24"/>
        <v>0.45262233128834362</v>
      </c>
      <c r="R66" s="156">
        <f t="shared" si="2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13"/>
        <v>8.0990455279302556E-2</v>
      </c>
      <c r="AE66" s="154">
        <f t="shared" si="14"/>
        <v>8.7795970293832765E-2</v>
      </c>
      <c r="AF66" s="154">
        <f t="shared" si="15"/>
        <v>9.5156545043590571E-2</v>
      </c>
      <c r="AG66" s="154">
        <f t="shared" si="16"/>
        <v>0.10246885372941557</v>
      </c>
      <c r="AH66" s="154">
        <f t="shared" si="17"/>
        <v>0.11036035518243462</v>
      </c>
      <c r="AI66" s="154">
        <f t="shared" si="18"/>
        <v>0.12059276073619632</v>
      </c>
      <c r="AJ66" s="154">
        <f t="shared" si="19"/>
        <v>0.13176635453664839</v>
      </c>
      <c r="AK66" s="154">
        <f t="shared" si="20"/>
        <v>0.14397766871165646</v>
      </c>
      <c r="AL66" s="154">
        <f t="shared" si="2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25">$I67*J91</f>
        <v>0.23780000000000001</v>
      </c>
      <c r="K67" s="156">
        <f t="shared" si="25"/>
        <v>0.25769999999999998</v>
      </c>
      <c r="L67" s="156">
        <f t="shared" si="25"/>
        <v>0.27929999999999999</v>
      </c>
      <c r="M67" s="156">
        <f t="shared" si="25"/>
        <v>0.30080000000000001</v>
      </c>
      <c r="N67" s="156">
        <f t="shared" si="25"/>
        <v>0.32390000000000002</v>
      </c>
      <c r="O67" s="156">
        <f t="shared" si="25"/>
        <v>0.35399999999999998</v>
      </c>
      <c r="P67" s="156">
        <f t="shared" si="25"/>
        <v>0.38679999999999998</v>
      </c>
      <c r="Q67" s="156">
        <f t="shared" si="25"/>
        <v>0.42270000000000002</v>
      </c>
      <c r="R67" s="156">
        <f t="shared" si="2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25"/>
        <v>0.21978667315490674</v>
      </c>
      <c r="L68" s="156">
        <f t="shared" si="25"/>
        <v>0.23822235198702352</v>
      </c>
      <c r="M68" s="156">
        <f t="shared" si="25"/>
        <v>0.25658216382806159</v>
      </c>
      <c r="N68" s="156">
        <f t="shared" si="25"/>
        <v>0.27630758150851586</v>
      </c>
      <c r="O68" s="156">
        <f t="shared" si="25"/>
        <v>0.30187475750202752</v>
      </c>
      <c r="P68" s="156">
        <f t="shared" si="25"/>
        <v>0.32986967721005678</v>
      </c>
      <c r="Q68" s="156">
        <f t="shared" si="25"/>
        <v>0.36051994160583939</v>
      </c>
      <c r="R68" s="156">
        <f t="shared" si="2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13"/>
        <v>6.4507532846715329E-2</v>
      </c>
      <c r="AE68" s="154">
        <f t="shared" si="14"/>
        <v>6.9913326845093271E-2</v>
      </c>
      <c r="AF68" s="154">
        <f t="shared" si="15"/>
        <v>7.5777648012976484E-2</v>
      </c>
      <c r="AG68" s="154">
        <f t="shared" si="16"/>
        <v>8.1617836171938352E-2</v>
      </c>
      <c r="AH68" s="154">
        <f t="shared" si="17"/>
        <v>8.7892418491484187E-2</v>
      </c>
      <c r="AI68" s="154">
        <f t="shared" si="18"/>
        <v>9.602524249797241E-2</v>
      </c>
      <c r="AJ68" s="154">
        <f t="shared" si="19"/>
        <v>0.10493032278994323</v>
      </c>
      <c r="AK68" s="154">
        <f t="shared" si="20"/>
        <v>0.11468005839416058</v>
      </c>
      <c r="AL68" s="154">
        <f t="shared" si="2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26">J69</f>
        <v>30.824300000000001</v>
      </c>
      <c r="L69" s="156">
        <f t="shared" si="26"/>
        <v>30.824300000000001</v>
      </c>
      <c r="M69" s="156">
        <f t="shared" si="26"/>
        <v>30.824300000000001</v>
      </c>
      <c r="N69" s="156">
        <f t="shared" si="26"/>
        <v>30.824300000000001</v>
      </c>
      <c r="O69" s="156">
        <f t="shared" si="26"/>
        <v>30.824300000000001</v>
      </c>
      <c r="P69" s="156">
        <f t="shared" si="26"/>
        <v>30.824300000000001</v>
      </c>
      <c r="Q69" s="156">
        <f t="shared" si="26"/>
        <v>30.824300000000001</v>
      </c>
      <c r="R69" s="156">
        <f t="shared" si="2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27">AD69</f>
        <v>2.24E-2</v>
      </c>
      <c r="AF69" s="154">
        <f t="shared" si="27"/>
        <v>2.24E-2</v>
      </c>
      <c r="AG69" s="154">
        <f t="shared" si="27"/>
        <v>2.24E-2</v>
      </c>
      <c r="AH69" s="154">
        <f t="shared" si="27"/>
        <v>2.24E-2</v>
      </c>
      <c r="AI69" s="154">
        <f t="shared" si="27"/>
        <v>2.24E-2</v>
      </c>
      <c r="AJ69" s="154">
        <f t="shared" si="27"/>
        <v>2.24E-2</v>
      </c>
      <c r="AK69" s="154">
        <f t="shared" si="27"/>
        <v>2.24E-2</v>
      </c>
      <c r="AL69" s="154">
        <f t="shared" si="2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28">I70</f>
        <v>2.2726999999999999</v>
      </c>
      <c r="K70" s="156">
        <f t="shared" si="28"/>
        <v>2.2726999999999999</v>
      </c>
      <c r="L70" s="156">
        <f t="shared" si="28"/>
        <v>2.2726999999999999</v>
      </c>
      <c r="M70" s="156">
        <f t="shared" si="28"/>
        <v>2.2726999999999999</v>
      </c>
      <c r="N70" s="156">
        <f t="shared" si="28"/>
        <v>2.2726999999999999</v>
      </c>
      <c r="O70" s="156">
        <f t="shared" si="28"/>
        <v>2.2726999999999999</v>
      </c>
      <c r="P70" s="156">
        <f t="shared" si="28"/>
        <v>2.2726999999999999</v>
      </c>
      <c r="Q70" s="156">
        <f t="shared" si="28"/>
        <v>2.2726999999999999</v>
      </c>
      <c r="R70" s="156">
        <f t="shared" si="2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29">AC70</f>
        <v>3.3E-3</v>
      </c>
      <c r="AE70" s="154">
        <f t="shared" si="29"/>
        <v>3.3E-3</v>
      </c>
      <c r="AF70" s="154">
        <f t="shared" si="29"/>
        <v>3.3E-3</v>
      </c>
      <c r="AG70" s="154">
        <f t="shared" si="29"/>
        <v>3.3E-3</v>
      </c>
      <c r="AH70" s="154">
        <f t="shared" si="29"/>
        <v>3.3E-3</v>
      </c>
      <c r="AI70" s="154">
        <f t="shared" si="29"/>
        <v>3.3E-3</v>
      </c>
      <c r="AJ70" s="154">
        <f t="shared" si="29"/>
        <v>3.3E-3</v>
      </c>
      <c r="AK70" s="154">
        <f t="shared" si="29"/>
        <v>3.3E-3</v>
      </c>
      <c r="AL70" s="154">
        <f t="shared" si="2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28"/>
        <v>0.77749999999999997</v>
      </c>
      <c r="K71" s="156">
        <f t="shared" si="28"/>
        <v>0.77749999999999997</v>
      </c>
      <c r="L71" s="156">
        <f t="shared" si="28"/>
        <v>0.77749999999999997</v>
      </c>
      <c r="M71" s="156">
        <f t="shared" si="28"/>
        <v>0.77749999999999997</v>
      </c>
      <c r="N71" s="156">
        <f t="shared" si="28"/>
        <v>0.77749999999999997</v>
      </c>
      <c r="O71" s="156">
        <f t="shared" si="28"/>
        <v>0.77749999999999997</v>
      </c>
      <c r="P71" s="156">
        <f t="shared" si="28"/>
        <v>0.77749999999999997</v>
      </c>
      <c r="Q71" s="156">
        <f t="shared" si="28"/>
        <v>0.77749999999999997</v>
      </c>
      <c r="R71" s="156">
        <f t="shared" si="2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29"/>
        <v>0</v>
      </c>
      <c r="AE71" s="154">
        <f t="shared" si="29"/>
        <v>0</v>
      </c>
      <c r="AF71" s="154">
        <f t="shared" si="29"/>
        <v>0</v>
      </c>
      <c r="AG71" s="154">
        <f t="shared" si="29"/>
        <v>0</v>
      </c>
      <c r="AH71" s="154">
        <f t="shared" si="29"/>
        <v>0</v>
      </c>
      <c r="AI71" s="154">
        <f t="shared" si="29"/>
        <v>0</v>
      </c>
      <c r="AJ71" s="154">
        <f t="shared" si="29"/>
        <v>0</v>
      </c>
      <c r="AK71" s="154">
        <f t="shared" si="29"/>
        <v>0</v>
      </c>
      <c r="AL71" s="154">
        <f t="shared" si="2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28"/>
        <v>0.62360000000000004</v>
      </c>
      <c r="K72" s="156">
        <f t="shared" si="28"/>
        <v>0.62360000000000004</v>
      </c>
      <c r="L72" s="156">
        <f t="shared" si="28"/>
        <v>0.62360000000000004</v>
      </c>
      <c r="M72" s="156">
        <f t="shared" si="28"/>
        <v>0.62360000000000004</v>
      </c>
      <c r="N72" s="156">
        <f t="shared" si="28"/>
        <v>0.62360000000000004</v>
      </c>
      <c r="O72" s="156">
        <f t="shared" si="28"/>
        <v>0.62360000000000004</v>
      </c>
      <c r="P72" s="156">
        <f t="shared" si="28"/>
        <v>0.62360000000000004</v>
      </c>
      <c r="Q72" s="156">
        <f t="shared" si="28"/>
        <v>0.62360000000000004</v>
      </c>
      <c r="R72" s="156">
        <f t="shared" si="2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29"/>
        <v>8.9999999999999998E-4</v>
      </c>
      <c r="AE72" s="154">
        <f t="shared" si="29"/>
        <v>8.9999999999999998E-4</v>
      </c>
      <c r="AF72" s="154">
        <f t="shared" si="29"/>
        <v>8.9999999999999998E-4</v>
      </c>
      <c r="AG72" s="154">
        <f t="shared" si="29"/>
        <v>8.9999999999999998E-4</v>
      </c>
      <c r="AH72" s="154">
        <f t="shared" si="29"/>
        <v>8.9999999999999998E-4</v>
      </c>
      <c r="AI72" s="154">
        <f t="shared" si="29"/>
        <v>8.9999999999999998E-4</v>
      </c>
      <c r="AJ72" s="154">
        <f t="shared" si="29"/>
        <v>8.9999999999999998E-4</v>
      </c>
      <c r="AK72" s="154">
        <f t="shared" si="29"/>
        <v>8.9999999999999998E-4</v>
      </c>
      <c r="AL72" s="154">
        <f t="shared" si="2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28"/>
        <v>0.45040000000000002</v>
      </c>
      <c r="K73" s="156">
        <f t="shared" si="28"/>
        <v>0.45040000000000002</v>
      </c>
      <c r="L73" s="156">
        <f t="shared" si="28"/>
        <v>0.45040000000000002</v>
      </c>
      <c r="M73" s="156">
        <f t="shared" si="28"/>
        <v>0.45040000000000002</v>
      </c>
      <c r="N73" s="156">
        <f t="shared" si="28"/>
        <v>0.45040000000000002</v>
      </c>
      <c r="O73" s="156">
        <f t="shared" si="28"/>
        <v>0.45040000000000002</v>
      </c>
      <c r="P73" s="156">
        <f t="shared" si="28"/>
        <v>0.45040000000000002</v>
      </c>
      <c r="Q73" s="156">
        <f t="shared" si="28"/>
        <v>0.45040000000000002</v>
      </c>
      <c r="R73" s="156">
        <f t="shared" si="2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29"/>
        <v>6.9999999999999999E-4</v>
      </c>
      <c r="AE73" s="154">
        <f t="shared" si="29"/>
        <v>6.9999999999999999E-4</v>
      </c>
      <c r="AF73" s="154">
        <f t="shared" si="29"/>
        <v>6.9999999999999999E-4</v>
      </c>
      <c r="AG73" s="154">
        <f t="shared" si="29"/>
        <v>6.9999999999999999E-4</v>
      </c>
      <c r="AH73" s="154">
        <f t="shared" si="29"/>
        <v>6.9999999999999999E-4</v>
      </c>
      <c r="AI73" s="154">
        <f t="shared" si="29"/>
        <v>6.9999999999999999E-4</v>
      </c>
      <c r="AJ73" s="154">
        <f t="shared" si="29"/>
        <v>6.9999999999999999E-4</v>
      </c>
      <c r="AK73" s="154">
        <f t="shared" si="29"/>
        <v>6.9999999999999999E-4</v>
      </c>
      <c r="AL73" s="154">
        <f t="shared" si="2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28"/>
        <v>9.7815999999999992</v>
      </c>
      <c r="K74" s="156">
        <f t="shared" si="28"/>
        <v>9.7815999999999992</v>
      </c>
      <c r="L74" s="156">
        <f t="shared" si="28"/>
        <v>9.7815999999999992</v>
      </c>
      <c r="M74" s="156">
        <f t="shared" si="28"/>
        <v>9.7815999999999992</v>
      </c>
      <c r="N74" s="156">
        <f t="shared" si="28"/>
        <v>9.7815999999999992</v>
      </c>
      <c r="O74" s="156">
        <f t="shared" si="28"/>
        <v>9.7815999999999992</v>
      </c>
      <c r="P74" s="156">
        <f t="shared" si="28"/>
        <v>9.7815999999999992</v>
      </c>
      <c r="Q74" s="156">
        <f t="shared" si="28"/>
        <v>9.7815999999999992</v>
      </c>
      <c r="R74" s="156">
        <f t="shared" si="2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29"/>
        <v>1.4200000000000001E-2</v>
      </c>
      <c r="AE74" s="154">
        <f t="shared" si="29"/>
        <v>1.4200000000000001E-2</v>
      </c>
      <c r="AF74" s="154">
        <f t="shared" si="29"/>
        <v>1.4200000000000001E-2</v>
      </c>
      <c r="AG74" s="154">
        <f t="shared" si="29"/>
        <v>1.4200000000000001E-2</v>
      </c>
      <c r="AH74" s="154">
        <f t="shared" si="29"/>
        <v>1.4200000000000001E-2</v>
      </c>
      <c r="AI74" s="154">
        <f t="shared" si="29"/>
        <v>1.4200000000000001E-2</v>
      </c>
      <c r="AJ74" s="154">
        <f t="shared" si="29"/>
        <v>1.4200000000000001E-2</v>
      </c>
      <c r="AK74" s="154">
        <f t="shared" si="29"/>
        <v>1.4200000000000001E-2</v>
      </c>
      <c r="AL74" s="154">
        <f t="shared" si="2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28"/>
        <v>0.154</v>
      </c>
      <c r="K75" s="156">
        <f t="shared" si="28"/>
        <v>0.154</v>
      </c>
      <c r="L75" s="156">
        <f t="shared" si="28"/>
        <v>0.154</v>
      </c>
      <c r="M75" s="156">
        <f t="shared" si="28"/>
        <v>0.154</v>
      </c>
      <c r="N75" s="156">
        <f t="shared" si="28"/>
        <v>0.154</v>
      </c>
      <c r="O75" s="156">
        <f t="shared" si="28"/>
        <v>0.154</v>
      </c>
      <c r="P75" s="156">
        <f t="shared" si="28"/>
        <v>0.154</v>
      </c>
      <c r="Q75" s="156">
        <f t="shared" si="28"/>
        <v>0.154</v>
      </c>
      <c r="R75" s="156">
        <f t="shared" si="2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29"/>
        <v>0</v>
      </c>
      <c r="AE75" s="154">
        <f t="shared" si="29"/>
        <v>0</v>
      </c>
      <c r="AF75" s="154">
        <f t="shared" si="29"/>
        <v>0</v>
      </c>
      <c r="AG75" s="154">
        <f t="shared" si="29"/>
        <v>0</v>
      </c>
      <c r="AH75" s="154">
        <f t="shared" si="29"/>
        <v>0</v>
      </c>
      <c r="AI75" s="154">
        <f t="shared" si="29"/>
        <v>0</v>
      </c>
      <c r="AJ75" s="154">
        <f t="shared" si="29"/>
        <v>0</v>
      </c>
      <c r="AK75" s="154">
        <f t="shared" si="29"/>
        <v>0</v>
      </c>
      <c r="AL75" s="154">
        <f t="shared" si="2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28"/>
        <v>6.8000000000000005E-2</v>
      </c>
      <c r="K76" s="156">
        <f t="shared" si="28"/>
        <v>6.8000000000000005E-2</v>
      </c>
      <c r="L76" s="156">
        <f t="shared" si="28"/>
        <v>6.8000000000000005E-2</v>
      </c>
      <c r="M76" s="156">
        <f t="shared" si="28"/>
        <v>6.8000000000000005E-2</v>
      </c>
      <c r="N76" s="156">
        <f t="shared" si="28"/>
        <v>6.8000000000000005E-2</v>
      </c>
      <c r="O76" s="156">
        <f t="shared" si="28"/>
        <v>6.8000000000000005E-2</v>
      </c>
      <c r="P76" s="156">
        <f t="shared" si="28"/>
        <v>6.8000000000000005E-2</v>
      </c>
      <c r="Q76" s="156">
        <f t="shared" si="28"/>
        <v>6.8000000000000005E-2</v>
      </c>
      <c r="R76" s="156">
        <f t="shared" si="2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29"/>
        <v>1E-4</v>
      </c>
      <c r="AE76" s="154">
        <f t="shared" si="29"/>
        <v>1E-4</v>
      </c>
      <c r="AF76" s="154">
        <f t="shared" si="29"/>
        <v>1E-4</v>
      </c>
      <c r="AG76" s="154">
        <f t="shared" si="29"/>
        <v>1E-4</v>
      </c>
      <c r="AH76" s="154">
        <f t="shared" si="29"/>
        <v>1E-4</v>
      </c>
      <c r="AI76" s="154">
        <f t="shared" si="29"/>
        <v>1E-4</v>
      </c>
      <c r="AJ76" s="154">
        <f t="shared" si="29"/>
        <v>1E-4</v>
      </c>
      <c r="AK76" s="154">
        <f t="shared" si="29"/>
        <v>1E-4</v>
      </c>
      <c r="AL76" s="154">
        <f t="shared" si="2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8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8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8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8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8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8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8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8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8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8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8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8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8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8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8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8:38"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9:38"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9:38"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9:38"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9:38"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9:38"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9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9:38"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9:38"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9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9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9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9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9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9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9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9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S41" activeCellId="1" sqref="E6:E41 S6:S41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topLeftCell="I58" workbookViewId="0">
      <selection activeCell="AB80" sqref="AB80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f>+$E6*SUMIF($M$52:$M$115,$D6,P$52:P$115)</f>
        <v>8.0641025716529258E-2</v>
      </c>
      <c r="G6" s="160">
        <f t="shared" ref="G6:N6" si="0">+$E6*SUMIF($M$52:$M$115,$D6,Q$52:Q$115)</f>
        <v>8.4972513521790333E-2</v>
      </c>
      <c r="H6" s="160">
        <f t="shared" si="0"/>
        <v>8.8890711411130738E-2</v>
      </c>
      <c r="I6" s="160">
        <f t="shared" si="0"/>
        <v>9.2956807958608639E-2</v>
      </c>
      <c r="J6" s="160">
        <f t="shared" si="0"/>
        <v>9.723881504501701E-2</v>
      </c>
      <c r="K6" s="160">
        <f t="shared" si="0"/>
        <v>0.10174588044033629</v>
      </c>
      <c r="L6" s="160">
        <f t="shared" si="0"/>
        <v>0.10619746845371855</v>
      </c>
      <c r="M6" s="160">
        <f t="shared" si="0"/>
        <v>0.11048591820237891</v>
      </c>
      <c r="N6" s="160">
        <f t="shared" si="0"/>
        <v>0.11472680334020945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f>+$S6*SUMIF($M$52:$M$115,$R6,P$52:P$115)</f>
        <v>2.2456994503337258E-2</v>
      </c>
      <c r="U6" s="142">
        <f t="shared" ref="U6:AB6" si="1">+$S6*SUMIF($M$52:$M$115,$R6,Q$52:Q$115)</f>
        <v>2.3663231613663131E-2</v>
      </c>
      <c r="V6" s="142">
        <f t="shared" si="1"/>
        <v>2.4754375329681975E-2</v>
      </c>
      <c r="W6" s="142">
        <f t="shared" si="1"/>
        <v>2.5886706013789746E-2</v>
      </c>
      <c r="X6" s="142">
        <f t="shared" si="1"/>
        <v>2.7079163683422454E-2</v>
      </c>
      <c r="Y6" s="142">
        <f t="shared" si="1"/>
        <v>2.8334295818827827E-2</v>
      </c>
      <c r="Z6" s="142">
        <f t="shared" si="1"/>
        <v>2.9573978556731745E-2</v>
      </c>
      <c r="AA6" s="142">
        <f t="shared" si="1"/>
        <v>3.0768230385472606E-2</v>
      </c>
      <c r="AB6" s="142">
        <f t="shared" si="1"/>
        <v>3.1949236373222882E-2</v>
      </c>
    </row>
    <row r="7" spans="2:28">
      <c r="C7" s="141" t="s">
        <v>158</v>
      </c>
      <c r="D7" t="s">
        <v>654</v>
      </c>
      <c r="E7">
        <v>7.2999999999999995E-2</v>
      </c>
      <c r="F7" s="160">
        <f t="shared" ref="F7:F45" si="2">+$E7*SUMIF($M$52:$M$115,$D7,P$52:P$115)</f>
        <v>7.4516390851982722E-2</v>
      </c>
      <c r="G7" s="160">
        <f t="shared" ref="G7:G45" si="3">+$E7*SUMIF($M$52:$M$115,$D7,Q$52:Q$115)</f>
        <v>7.8518904899882211E-2</v>
      </c>
      <c r="H7" s="160">
        <f t="shared" ref="H7:H45" si="4">+$E7*SUMIF($M$52:$M$115,$D7,R$52:R$115)</f>
        <v>8.2139518139399278E-2</v>
      </c>
      <c r="I7" s="160">
        <f t="shared" ref="I7:I45" si="5">+$E7*SUMIF($M$52:$M$115,$D7,S$52:S$115)</f>
        <v>8.5896797227575067E-2</v>
      </c>
      <c r="J7" s="160">
        <f t="shared" ref="J7:J45" si="6">+$E7*SUMIF($M$52:$M$115,$D7,T$52:T$115)</f>
        <v>8.9853588585901784E-2</v>
      </c>
      <c r="K7" s="160">
        <f t="shared" ref="K7:K45" si="7">+$E7*SUMIF($M$52:$M$115,$D7,U$52:U$115)</f>
        <v>9.4018345217019614E-2</v>
      </c>
      <c r="L7" s="160">
        <f t="shared" ref="L7:L45" si="8">+$E7*SUMIF($M$52:$M$115,$D7,V$52:V$115)</f>
        <v>9.8131837938246258E-2</v>
      </c>
      <c r="M7" s="160">
        <f t="shared" ref="M7:M45" si="9">+$E7*SUMIF($M$52:$M$115,$D7,W$52:W$115)</f>
        <v>0.10209458264270459</v>
      </c>
      <c r="N7" s="160">
        <f t="shared" ref="N7:N45" si="10">+$E7*SUMIF($M$52:$M$115,$D7,X$52:X$115)</f>
        <v>0.10601337523842137</v>
      </c>
      <c r="Q7" s="141" t="s">
        <v>158</v>
      </c>
      <c r="R7" t="s">
        <v>654</v>
      </c>
      <c r="S7">
        <v>0.02</v>
      </c>
      <c r="T7" s="142">
        <f t="shared" ref="T7:T44" si="11">+$S7*SUMIF($M$52:$M$115,$R7,P$52:P$115)</f>
        <v>2.041544954848842E-2</v>
      </c>
      <c r="U7" s="142">
        <f t="shared" ref="U7:U44" si="12">+$S7*SUMIF($M$52:$M$115,$R7,Q$52:Q$115)</f>
        <v>2.1512028739693757E-2</v>
      </c>
      <c r="V7" s="142">
        <f t="shared" ref="V7:V44" si="13">+$S7*SUMIF($M$52:$M$115,$R7,R$52:R$115)</f>
        <v>2.2503977572438161E-2</v>
      </c>
      <c r="W7" s="142">
        <f t="shared" ref="W7:W44" si="14">+$S7*SUMIF($M$52:$M$115,$R7,S$52:S$115)</f>
        <v>2.3533369103445227E-2</v>
      </c>
      <c r="X7" s="142">
        <f t="shared" ref="X7:X44" si="15">+$S7*SUMIF($M$52:$M$115,$R7,T$52:T$115)</f>
        <v>2.4617421530384053E-2</v>
      </c>
      <c r="Y7" s="142">
        <f t="shared" ref="Y7:Y44" si="16">+$S7*SUMIF($M$52:$M$115,$R7,U$52:U$115)</f>
        <v>2.5758450744388938E-2</v>
      </c>
      <c r="Z7" s="142">
        <f t="shared" ref="Z7:Z44" si="17">+$S7*SUMIF($M$52:$M$115,$R7,V$52:V$115)</f>
        <v>2.688543505157432E-2</v>
      </c>
      <c r="AA7" s="142">
        <f t="shared" ref="AA7:AA44" si="18">+$S7*SUMIF($M$52:$M$115,$R7,W$52:W$115)</f>
        <v>2.7971118532247836E-2</v>
      </c>
      <c r="AB7" s="142">
        <f t="shared" ref="AB7:AB44" si="19">+$S7*SUMIF($M$52:$M$115,$R7,X$52:X$115)</f>
        <v>2.904476033929353E-2</v>
      </c>
    </row>
    <row r="8" spans="2:28">
      <c r="C8" s="141" t="s">
        <v>158</v>
      </c>
      <c r="D8" t="s">
        <v>655</v>
      </c>
      <c r="E8">
        <v>1.748</v>
      </c>
      <c r="F8" s="160">
        <f t="shared" si="2"/>
        <v>1.7843102905378874</v>
      </c>
      <c r="G8" s="160">
        <f t="shared" si="3"/>
        <v>1.8801513118492339</v>
      </c>
      <c r="H8" s="160">
        <f t="shared" si="4"/>
        <v>1.9668476398310952</v>
      </c>
      <c r="I8" s="160">
        <f t="shared" si="5"/>
        <v>2.0568164596411131</v>
      </c>
      <c r="J8" s="160">
        <f t="shared" si="6"/>
        <v>2.1515626417555662</v>
      </c>
      <c r="K8" s="160">
        <f t="shared" si="7"/>
        <v>2.2512885950595933</v>
      </c>
      <c r="L8" s="160">
        <f t="shared" si="8"/>
        <v>2.3497870235075955</v>
      </c>
      <c r="M8" s="160">
        <f t="shared" si="9"/>
        <v>2.4446757597184603</v>
      </c>
      <c r="N8" s="160">
        <f t="shared" si="10"/>
        <v>2.5385120536542543</v>
      </c>
      <c r="Q8" s="141" t="s">
        <v>158</v>
      </c>
      <c r="R8" t="s">
        <v>655</v>
      </c>
      <c r="S8">
        <v>0.33200000000000002</v>
      </c>
      <c r="T8" s="142">
        <f t="shared" si="11"/>
        <v>0.33889646250490768</v>
      </c>
      <c r="U8" s="142">
        <f t="shared" si="12"/>
        <v>0.35709967707891627</v>
      </c>
      <c r="V8" s="142">
        <f t="shared" si="13"/>
        <v>0.37356602770247349</v>
      </c>
      <c r="W8" s="142">
        <f t="shared" si="14"/>
        <v>0.39065392711719082</v>
      </c>
      <c r="X8" s="142">
        <f t="shared" si="15"/>
        <v>0.40864919740437528</v>
      </c>
      <c r="Y8" s="142">
        <f t="shared" si="16"/>
        <v>0.42759028235685642</v>
      </c>
      <c r="Z8" s="142">
        <f t="shared" si="17"/>
        <v>0.44629822185613371</v>
      </c>
      <c r="AA8" s="142">
        <f t="shared" si="18"/>
        <v>0.46432056763531399</v>
      </c>
      <c r="AB8" s="142">
        <f t="shared" si="19"/>
        <v>0.48214302163227263</v>
      </c>
    </row>
    <row r="9" spans="2:28">
      <c r="C9" s="141" t="s">
        <v>158</v>
      </c>
      <c r="D9" t="s">
        <v>656</v>
      </c>
      <c r="E9">
        <v>0.128</v>
      </c>
      <c r="F9" s="160">
        <f t="shared" si="2"/>
        <v>0.13065887711032587</v>
      </c>
      <c r="G9" s="160">
        <f t="shared" si="3"/>
        <v>0.13767698393404004</v>
      </c>
      <c r="H9" s="160">
        <f t="shared" si="4"/>
        <v>0.14402545646360426</v>
      </c>
      <c r="I9" s="160">
        <f t="shared" si="5"/>
        <v>0.15061356226204947</v>
      </c>
      <c r="J9" s="160">
        <f t="shared" si="6"/>
        <v>0.15755149779445798</v>
      </c>
      <c r="K9" s="160">
        <f t="shared" si="7"/>
        <v>0.16485408476408925</v>
      </c>
      <c r="L9" s="160">
        <f t="shared" si="8"/>
        <v>0.17206678433007569</v>
      </c>
      <c r="M9" s="160">
        <f t="shared" si="9"/>
        <v>0.17901515860638614</v>
      </c>
      <c r="N9" s="160">
        <f t="shared" si="10"/>
        <v>0.18588646617147861</v>
      </c>
      <c r="Q9" s="141" t="s">
        <v>158</v>
      </c>
      <c r="R9" t="s">
        <v>656</v>
      </c>
      <c r="S9">
        <v>2.5999999999999999E-2</v>
      </c>
      <c r="T9" s="142">
        <f t="shared" si="11"/>
        <v>2.6540084413034942E-2</v>
      </c>
      <c r="U9" s="142">
        <f t="shared" si="12"/>
        <v>2.7965637361601882E-2</v>
      </c>
      <c r="V9" s="142">
        <f t="shared" si="13"/>
        <v>2.9255170844169613E-2</v>
      </c>
      <c r="W9" s="142">
        <f t="shared" si="14"/>
        <v>3.0593379834478795E-2</v>
      </c>
      <c r="X9" s="142">
        <f t="shared" si="15"/>
        <v>3.2002647989499276E-2</v>
      </c>
      <c r="Y9" s="142">
        <f t="shared" si="16"/>
        <v>3.3485985967705627E-2</v>
      </c>
      <c r="Z9" s="142">
        <f t="shared" si="17"/>
        <v>3.4951065567046621E-2</v>
      </c>
      <c r="AA9" s="142">
        <f t="shared" si="18"/>
        <v>3.6362454091922181E-2</v>
      </c>
      <c r="AB9" s="142">
        <f t="shared" si="19"/>
        <v>3.7758188441081593E-2</v>
      </c>
    </row>
    <row r="10" spans="2:28">
      <c r="C10" s="141" t="s">
        <v>158</v>
      </c>
      <c r="D10" t="s">
        <v>657</v>
      </c>
      <c r="E10">
        <v>6.8000000000000005E-2</v>
      </c>
      <c r="F10" s="160">
        <f t="shared" si="2"/>
        <v>6.9412528464860623E-2</v>
      </c>
      <c r="G10" s="160">
        <f t="shared" si="3"/>
        <v>7.3140897714958769E-2</v>
      </c>
      <c r="H10" s="160">
        <f t="shared" si="4"/>
        <v>7.6513523746289766E-2</v>
      </c>
      <c r="I10" s="160">
        <f t="shared" si="5"/>
        <v>8.0013454951713789E-2</v>
      </c>
      <c r="J10" s="160">
        <f t="shared" si="6"/>
        <v>8.3699233203305801E-2</v>
      </c>
      <c r="K10" s="160">
        <f t="shared" si="7"/>
        <v>8.757873253092241E-2</v>
      </c>
      <c r="L10" s="160">
        <f t="shared" si="8"/>
        <v>9.1410479175352707E-2</v>
      </c>
      <c r="M10" s="160">
        <f t="shared" si="9"/>
        <v>9.510180300964266E-2</v>
      </c>
      <c r="N10" s="160">
        <f t="shared" si="10"/>
        <v>9.8752185153598043E-2</v>
      </c>
      <c r="Q10" s="141" t="s">
        <v>158</v>
      </c>
      <c r="R10" t="s">
        <v>657</v>
      </c>
      <c r="S10">
        <v>1.7999999999999999E-2</v>
      </c>
      <c r="T10" s="142">
        <f t="shared" si="11"/>
        <v>1.8373904593639575E-2</v>
      </c>
      <c r="U10" s="142">
        <f t="shared" si="12"/>
        <v>1.9360825865724379E-2</v>
      </c>
      <c r="V10" s="142">
        <f t="shared" si="13"/>
        <v>2.0253579815194347E-2</v>
      </c>
      <c r="W10" s="142">
        <f t="shared" si="14"/>
        <v>2.1180032193100704E-2</v>
      </c>
      <c r="X10" s="142">
        <f t="shared" si="15"/>
        <v>2.2155679377345649E-2</v>
      </c>
      <c r="Y10" s="142">
        <f t="shared" si="16"/>
        <v>2.3182605669950049E-2</v>
      </c>
      <c r="Z10" s="142">
        <f t="shared" si="17"/>
        <v>2.4196891546416889E-2</v>
      </c>
      <c r="AA10" s="142">
        <f t="shared" si="18"/>
        <v>2.5174006679023052E-2</v>
      </c>
      <c r="AB10" s="142">
        <f t="shared" si="19"/>
        <v>2.6140284305364182E-2</v>
      </c>
    </row>
    <row r="11" spans="2:28">
      <c r="C11" s="141" t="s">
        <v>158</v>
      </c>
      <c r="D11" t="s">
        <v>658</v>
      </c>
      <c r="E11">
        <v>7.0000000000000001E-3</v>
      </c>
      <c r="F11" s="160">
        <f t="shared" si="2"/>
        <v>7.1454073419709467E-3</v>
      </c>
      <c r="G11" s="160">
        <f t="shared" si="3"/>
        <v>7.5292100588928148E-3</v>
      </c>
      <c r="H11" s="160">
        <f t="shared" si="4"/>
        <v>7.8763921503533559E-3</v>
      </c>
      <c r="I11" s="160">
        <f t="shared" si="5"/>
        <v>8.2366791862058305E-3</v>
      </c>
      <c r="J11" s="160">
        <f t="shared" si="6"/>
        <v>8.6160975356344201E-3</v>
      </c>
      <c r="K11" s="160">
        <f t="shared" si="7"/>
        <v>9.0154577605361299E-3</v>
      </c>
      <c r="L11" s="160">
        <f t="shared" si="8"/>
        <v>9.4099022680510149E-3</v>
      </c>
      <c r="M11" s="160">
        <f t="shared" si="9"/>
        <v>9.7898914862867455E-3</v>
      </c>
      <c r="N11" s="160">
        <f t="shared" si="10"/>
        <v>1.0165666118752741E-2</v>
      </c>
      <c r="Q11" s="141" t="s">
        <v>158</v>
      </c>
      <c r="R11" t="s">
        <v>658</v>
      </c>
      <c r="S11">
        <v>2E-3</v>
      </c>
      <c r="T11" s="142">
        <f t="shared" si="11"/>
        <v>2.0415449548488417E-3</v>
      </c>
      <c r="U11" s="142">
        <f t="shared" si="12"/>
        <v>2.1512028739693757E-3</v>
      </c>
      <c r="V11" s="142">
        <f t="shared" si="13"/>
        <v>2.2503977572438162E-3</v>
      </c>
      <c r="W11" s="142">
        <f t="shared" si="14"/>
        <v>2.353336910344523E-3</v>
      </c>
      <c r="X11" s="142">
        <f t="shared" si="15"/>
        <v>2.4617421530384056E-3</v>
      </c>
      <c r="Y11" s="142">
        <f t="shared" si="16"/>
        <v>2.5758450744388945E-3</v>
      </c>
      <c r="Z11" s="142">
        <f t="shared" si="17"/>
        <v>2.6885435051574331E-3</v>
      </c>
      <c r="AA11" s="142">
        <f t="shared" si="18"/>
        <v>2.7971118532247844E-3</v>
      </c>
      <c r="AB11" s="142">
        <f t="shared" si="19"/>
        <v>2.9044760339293541E-3</v>
      </c>
    </row>
    <row r="12" spans="2:28">
      <c r="C12" s="141" t="s">
        <v>158</v>
      </c>
      <c r="D12" t="s">
        <v>659</v>
      </c>
      <c r="E12">
        <v>2E-3</v>
      </c>
      <c r="F12" s="160">
        <f t="shared" si="2"/>
        <v>2.0720126815861801E-3</v>
      </c>
      <c r="G12" s="160">
        <f t="shared" si="3"/>
        <v>2.2179205254652529E-3</v>
      </c>
      <c r="H12" s="160">
        <f t="shared" si="4"/>
        <v>2.3603376633564432E-3</v>
      </c>
      <c r="I12" s="160">
        <f t="shared" si="5"/>
        <v>2.4983003605417594E-3</v>
      </c>
      <c r="J12" s="160">
        <f t="shared" si="6"/>
        <v>2.6318151915921684E-3</v>
      </c>
      <c r="K12" s="160">
        <f t="shared" si="7"/>
        <v>2.7593224850137599E-3</v>
      </c>
      <c r="L12" s="160">
        <f t="shared" si="8"/>
        <v>2.8800484234614235E-3</v>
      </c>
      <c r="M12" s="160">
        <f t="shared" si="9"/>
        <v>2.9963500935252961E-3</v>
      </c>
      <c r="N12" s="160">
        <f t="shared" si="10"/>
        <v>3.1113618234010665E-3</v>
      </c>
      <c r="Q12" s="141" t="s">
        <v>158</v>
      </c>
      <c r="R12" t="s">
        <v>659</v>
      </c>
      <c r="S12">
        <v>0</v>
      </c>
      <c r="T12" s="142">
        <f t="shared" si="11"/>
        <v>0</v>
      </c>
      <c r="U12" s="142">
        <f t="shared" si="12"/>
        <v>0</v>
      </c>
      <c r="V12" s="142">
        <f t="shared" si="13"/>
        <v>0</v>
      </c>
      <c r="W12" s="142">
        <f t="shared" si="14"/>
        <v>0</v>
      </c>
      <c r="X12" s="142">
        <f t="shared" si="15"/>
        <v>0</v>
      </c>
      <c r="Y12" s="142">
        <f t="shared" si="16"/>
        <v>0</v>
      </c>
      <c r="Z12" s="142">
        <f t="shared" si="17"/>
        <v>0</v>
      </c>
      <c r="AA12" s="142">
        <f t="shared" si="18"/>
        <v>0</v>
      </c>
      <c r="AB12" s="142">
        <f t="shared" si="19"/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f t="shared" si="2"/>
        <v>0.36135345700824489</v>
      </c>
      <c r="G13" s="160">
        <f t="shared" si="3"/>
        <v>0.38076290869257945</v>
      </c>
      <c r="H13" s="160">
        <f t="shared" si="4"/>
        <v>0.39832040303215543</v>
      </c>
      <c r="I13" s="160">
        <f t="shared" si="5"/>
        <v>0.41654063313098055</v>
      </c>
      <c r="J13" s="160">
        <f t="shared" si="6"/>
        <v>0.43572836108779778</v>
      </c>
      <c r="K13" s="160">
        <f t="shared" si="7"/>
        <v>0.45592457817568421</v>
      </c>
      <c r="L13" s="160">
        <f t="shared" si="8"/>
        <v>0.47587220041286543</v>
      </c>
      <c r="M13" s="160">
        <f t="shared" si="9"/>
        <v>0.49508879802078654</v>
      </c>
      <c r="N13" s="160">
        <f t="shared" si="10"/>
        <v>0.51409225800549541</v>
      </c>
      <c r="Q13" s="141" t="s">
        <v>158</v>
      </c>
      <c r="R13" t="s">
        <v>660</v>
      </c>
      <c r="S13">
        <v>9.8000000000000004E-2</v>
      </c>
      <c r="T13" s="142">
        <f t="shared" si="11"/>
        <v>0.10003570278759323</v>
      </c>
      <c r="U13" s="142">
        <f t="shared" si="12"/>
        <v>0.10540894082449941</v>
      </c>
      <c r="V13" s="142">
        <f t="shared" si="13"/>
        <v>0.11026949010494699</v>
      </c>
      <c r="W13" s="142">
        <f t="shared" si="14"/>
        <v>0.11531350860688162</v>
      </c>
      <c r="X13" s="142">
        <f t="shared" si="15"/>
        <v>0.12062536549888188</v>
      </c>
      <c r="Y13" s="142">
        <f t="shared" si="16"/>
        <v>0.1262164086475058</v>
      </c>
      <c r="Z13" s="142">
        <f t="shared" si="17"/>
        <v>0.13173863175271416</v>
      </c>
      <c r="AA13" s="142">
        <f t="shared" si="18"/>
        <v>0.13705848080801436</v>
      </c>
      <c r="AB13" s="142">
        <f t="shared" si="19"/>
        <v>0.1423193256625383</v>
      </c>
    </row>
    <row r="14" spans="2:28">
      <c r="C14" s="141" t="s">
        <v>158</v>
      </c>
      <c r="D14" t="s">
        <v>661</v>
      </c>
      <c r="E14">
        <v>0.16</v>
      </c>
      <c r="F14" s="160">
        <f t="shared" si="2"/>
        <v>0.1633235963879073</v>
      </c>
      <c r="G14" s="160">
        <f t="shared" si="3"/>
        <v>0.17209622991755005</v>
      </c>
      <c r="H14" s="160">
        <f t="shared" si="4"/>
        <v>0.18003182057950531</v>
      </c>
      <c r="I14" s="160">
        <f t="shared" si="5"/>
        <v>0.18826695282756187</v>
      </c>
      <c r="J14" s="160">
        <f t="shared" si="6"/>
        <v>0.19693937224307248</v>
      </c>
      <c r="K14" s="160">
        <f t="shared" si="7"/>
        <v>0.20606760595511159</v>
      </c>
      <c r="L14" s="160">
        <f t="shared" si="8"/>
        <v>0.21508348041259465</v>
      </c>
      <c r="M14" s="160">
        <f t="shared" si="9"/>
        <v>0.22376894825798271</v>
      </c>
      <c r="N14" s="160">
        <f t="shared" si="10"/>
        <v>0.23235808271434835</v>
      </c>
      <c r="Q14" s="141" t="s">
        <v>158</v>
      </c>
      <c r="R14" t="s">
        <v>661</v>
      </c>
      <c r="S14">
        <v>5.7000000000000002E-2</v>
      </c>
      <c r="T14" s="142">
        <f t="shared" si="11"/>
        <v>5.8184031213191982E-2</v>
      </c>
      <c r="U14" s="142">
        <f t="shared" si="12"/>
        <v>6.1309281908127206E-2</v>
      </c>
      <c r="V14" s="142">
        <f t="shared" si="13"/>
        <v>6.4136336081448767E-2</v>
      </c>
      <c r="W14" s="142">
        <f t="shared" si="14"/>
        <v>6.7070101944818925E-2</v>
      </c>
      <c r="X14" s="142">
        <f t="shared" si="15"/>
        <v>7.0159651361594577E-2</v>
      </c>
      <c r="Y14" s="142">
        <f t="shared" si="16"/>
        <v>7.3411584621508499E-2</v>
      </c>
      <c r="Z14" s="142">
        <f t="shared" si="17"/>
        <v>7.6623489896986835E-2</v>
      </c>
      <c r="AA14" s="142">
        <f t="shared" si="18"/>
        <v>7.9717687816906344E-2</v>
      </c>
      <c r="AB14" s="142">
        <f t="shared" si="19"/>
        <v>8.2777566966986599E-2</v>
      </c>
    </row>
    <row r="15" spans="2:28">
      <c r="C15" s="141" t="s">
        <v>158</v>
      </c>
      <c r="D15" t="s">
        <v>662</v>
      </c>
      <c r="E15">
        <v>0.05</v>
      </c>
      <c r="F15" s="160">
        <f t="shared" si="2"/>
        <v>5.1038623871221038E-2</v>
      </c>
      <c r="G15" s="160">
        <f t="shared" si="3"/>
        <v>5.378007184923439E-2</v>
      </c>
      <c r="H15" s="160">
        <f t="shared" si="4"/>
        <v>5.6259943931095402E-2</v>
      </c>
      <c r="I15" s="160">
        <f t="shared" si="5"/>
        <v>5.8833422758613078E-2</v>
      </c>
      <c r="J15" s="160">
        <f t="shared" si="6"/>
        <v>6.1543553825960134E-2</v>
      </c>
      <c r="K15" s="160">
        <f t="shared" si="7"/>
        <v>6.4396126860972347E-2</v>
      </c>
      <c r="L15" s="160">
        <f t="shared" si="8"/>
        <v>6.7213587628935798E-2</v>
      </c>
      <c r="M15" s="160">
        <f t="shared" si="9"/>
        <v>6.9927796330619574E-2</v>
      </c>
      <c r="N15" s="160">
        <f t="shared" si="10"/>
        <v>7.2611900848233824E-2</v>
      </c>
      <c r="Q15" s="141" t="s">
        <v>158</v>
      </c>
      <c r="R15" t="s">
        <v>662</v>
      </c>
      <c r="S15">
        <v>1.7999999999999999E-2</v>
      </c>
      <c r="T15" s="142">
        <f t="shared" si="11"/>
        <v>1.8373904593639571E-2</v>
      </c>
      <c r="U15" s="142">
        <f t="shared" si="12"/>
        <v>1.9360825865724379E-2</v>
      </c>
      <c r="V15" s="142">
        <f t="shared" si="13"/>
        <v>2.0253579815194343E-2</v>
      </c>
      <c r="W15" s="142">
        <f t="shared" si="14"/>
        <v>2.1180032193100704E-2</v>
      </c>
      <c r="X15" s="142">
        <f t="shared" si="15"/>
        <v>2.2155679377345645E-2</v>
      </c>
      <c r="Y15" s="142">
        <f t="shared" si="16"/>
        <v>2.3182605669950042E-2</v>
      </c>
      <c r="Z15" s="142">
        <f t="shared" si="17"/>
        <v>2.4196891546416886E-2</v>
      </c>
      <c r="AA15" s="142">
        <f t="shared" si="18"/>
        <v>2.5174006679023045E-2</v>
      </c>
      <c r="AB15" s="142">
        <f t="shared" si="19"/>
        <v>2.6140284305364175E-2</v>
      </c>
    </row>
    <row r="16" spans="2:28">
      <c r="C16" s="141" t="s">
        <v>158</v>
      </c>
      <c r="D16" t="s">
        <v>663</v>
      </c>
      <c r="E16">
        <v>1.98</v>
      </c>
      <c r="F16" s="160">
        <f t="shared" si="2"/>
        <v>2.0211295044141622</v>
      </c>
      <c r="G16" s="160">
        <f t="shared" si="3"/>
        <v>2.1296908452296814</v>
      </c>
      <c r="H16" s="160">
        <f t="shared" si="4"/>
        <v>2.227893779671378</v>
      </c>
      <c r="I16" s="160">
        <f t="shared" si="5"/>
        <v>2.3298035412410778</v>
      </c>
      <c r="J16" s="160">
        <f t="shared" si="6"/>
        <v>2.4371247315080216</v>
      </c>
      <c r="K16" s="160">
        <f t="shared" si="7"/>
        <v>2.5500866236945052</v>
      </c>
      <c r="L16" s="160">
        <f t="shared" si="8"/>
        <v>2.6616580701058581</v>
      </c>
      <c r="M16" s="160">
        <f t="shared" si="9"/>
        <v>2.7691407346925354</v>
      </c>
      <c r="N16" s="160">
        <f t="shared" si="10"/>
        <v>2.8754312735900598</v>
      </c>
      <c r="Q16" s="141" t="s">
        <v>158</v>
      </c>
      <c r="R16" t="s">
        <v>663</v>
      </c>
      <c r="S16">
        <v>0.249</v>
      </c>
      <c r="T16" s="142">
        <f t="shared" si="11"/>
        <v>0.25417234676723555</v>
      </c>
      <c r="U16" s="142">
        <f t="shared" si="12"/>
        <v>0.26782475780918719</v>
      </c>
      <c r="V16" s="142">
        <f t="shared" si="13"/>
        <v>0.28017452077685512</v>
      </c>
      <c r="W16" s="142">
        <f t="shared" si="14"/>
        <v>0.29299044533789309</v>
      </c>
      <c r="X16" s="142">
        <f t="shared" si="15"/>
        <v>0.3064868980532815</v>
      </c>
      <c r="Y16" s="142">
        <f t="shared" si="16"/>
        <v>0.32069271176764236</v>
      </c>
      <c r="Z16" s="142">
        <f t="shared" si="17"/>
        <v>0.33472366639210033</v>
      </c>
      <c r="AA16" s="142">
        <f t="shared" si="18"/>
        <v>0.34824042572648556</v>
      </c>
      <c r="AB16" s="142">
        <f t="shared" si="19"/>
        <v>0.36160726622420447</v>
      </c>
    </row>
    <row r="17" spans="3:28">
      <c r="C17" s="141" t="s">
        <v>158</v>
      </c>
      <c r="D17" t="s">
        <v>664</v>
      </c>
      <c r="E17">
        <v>0.47299999999999998</v>
      </c>
      <c r="F17" s="160">
        <f t="shared" si="2"/>
        <v>0.48282538182175094</v>
      </c>
      <c r="G17" s="160">
        <f t="shared" si="3"/>
        <v>0.50875947969375734</v>
      </c>
      <c r="H17" s="160">
        <f t="shared" si="4"/>
        <v>0.53221906958816256</v>
      </c>
      <c r="I17" s="160">
        <f t="shared" si="5"/>
        <v>0.55656417929647961</v>
      </c>
      <c r="J17" s="160">
        <f t="shared" si="6"/>
        <v>0.58220201919358294</v>
      </c>
      <c r="K17" s="160">
        <f t="shared" si="7"/>
        <v>0.60918736010479846</v>
      </c>
      <c r="L17" s="160">
        <f t="shared" si="8"/>
        <v>0.63584053896973269</v>
      </c>
      <c r="M17" s="160">
        <f t="shared" si="9"/>
        <v>0.66151695328766114</v>
      </c>
      <c r="N17" s="160">
        <f t="shared" si="10"/>
        <v>0.68690858202429195</v>
      </c>
      <c r="Q17" s="141" t="s">
        <v>158</v>
      </c>
      <c r="R17" t="s">
        <v>664</v>
      </c>
      <c r="S17">
        <v>0.15</v>
      </c>
      <c r="T17" s="142">
        <f t="shared" si="11"/>
        <v>0.15311587161366311</v>
      </c>
      <c r="U17" s="142">
        <f t="shared" si="12"/>
        <v>0.16134021554770317</v>
      </c>
      <c r="V17" s="142">
        <f t="shared" si="13"/>
        <v>0.16877983179328623</v>
      </c>
      <c r="W17" s="142">
        <f t="shared" si="14"/>
        <v>0.17650026827583923</v>
      </c>
      <c r="X17" s="142">
        <f t="shared" si="15"/>
        <v>0.1846306614778804</v>
      </c>
      <c r="Y17" s="142">
        <f t="shared" si="16"/>
        <v>0.19318838058291707</v>
      </c>
      <c r="Z17" s="142">
        <f t="shared" si="17"/>
        <v>0.20164076288680741</v>
      </c>
      <c r="AA17" s="142">
        <f t="shared" si="18"/>
        <v>0.20978338899185872</v>
      </c>
      <c r="AB17" s="142">
        <f t="shared" si="19"/>
        <v>0.21783570254470147</v>
      </c>
    </row>
    <row r="18" spans="3:28">
      <c r="C18" s="141" t="s">
        <v>158</v>
      </c>
      <c r="D18" t="s">
        <v>665</v>
      </c>
      <c r="E18">
        <v>0.214</v>
      </c>
      <c r="F18" s="160">
        <f t="shared" si="2"/>
        <v>0.21844531016882607</v>
      </c>
      <c r="G18" s="160">
        <f t="shared" si="3"/>
        <v>0.23017870751472319</v>
      </c>
      <c r="H18" s="160">
        <f t="shared" si="4"/>
        <v>0.24079256002508831</v>
      </c>
      <c r="I18" s="160">
        <f t="shared" si="5"/>
        <v>0.25180704940686388</v>
      </c>
      <c r="J18" s="160">
        <f t="shared" si="6"/>
        <v>0.26340641037510937</v>
      </c>
      <c r="K18" s="160">
        <f t="shared" si="7"/>
        <v>0.27561542296496161</v>
      </c>
      <c r="L18" s="160">
        <f t="shared" si="8"/>
        <v>0.28767415505184518</v>
      </c>
      <c r="M18" s="160">
        <f t="shared" si="9"/>
        <v>0.2992909682950517</v>
      </c>
      <c r="N18" s="160">
        <f t="shared" si="10"/>
        <v>0.31077893563044073</v>
      </c>
      <c r="Q18" s="141" t="s">
        <v>158</v>
      </c>
      <c r="R18" t="s">
        <v>665</v>
      </c>
      <c r="S18">
        <v>7.6999999999999999E-2</v>
      </c>
      <c r="T18" s="142">
        <f t="shared" si="11"/>
        <v>7.8599480761680413E-2</v>
      </c>
      <c r="U18" s="142">
        <f t="shared" si="12"/>
        <v>8.2821310647820959E-2</v>
      </c>
      <c r="V18" s="142">
        <f t="shared" si="13"/>
        <v>8.6640313653886913E-2</v>
      </c>
      <c r="W18" s="142">
        <f t="shared" si="14"/>
        <v>9.060347104826412E-2</v>
      </c>
      <c r="X18" s="142">
        <f t="shared" si="15"/>
        <v>9.4777072891978592E-2</v>
      </c>
      <c r="Y18" s="142">
        <f t="shared" si="16"/>
        <v>9.9170035365897399E-2</v>
      </c>
      <c r="Z18" s="142">
        <f t="shared" si="17"/>
        <v>0.10350892494856112</v>
      </c>
      <c r="AA18" s="142">
        <f t="shared" si="18"/>
        <v>0.10768880634915412</v>
      </c>
      <c r="AB18" s="142">
        <f t="shared" si="19"/>
        <v>0.11182232730628008</v>
      </c>
    </row>
    <row r="19" spans="3:28">
      <c r="C19" s="141" t="s">
        <v>158</v>
      </c>
      <c r="D19" t="s">
        <v>666</v>
      </c>
      <c r="E19">
        <v>8.0000000000000002E-3</v>
      </c>
      <c r="F19" s="160">
        <f t="shared" si="2"/>
        <v>8.1661798193953666E-3</v>
      </c>
      <c r="G19" s="160">
        <f t="shared" si="3"/>
        <v>8.6048114958775027E-3</v>
      </c>
      <c r="H19" s="160">
        <f t="shared" si="4"/>
        <v>9.0015910289752664E-3</v>
      </c>
      <c r="I19" s="160">
        <f t="shared" si="5"/>
        <v>9.413347641378092E-3</v>
      </c>
      <c r="J19" s="160">
        <f t="shared" si="6"/>
        <v>9.8469686121536223E-3</v>
      </c>
      <c r="K19" s="160">
        <f t="shared" si="7"/>
        <v>1.0303380297755578E-2</v>
      </c>
      <c r="L19" s="160">
        <f t="shared" si="8"/>
        <v>1.0754174020629731E-2</v>
      </c>
      <c r="M19" s="160">
        <f t="shared" si="9"/>
        <v>1.1188447412899134E-2</v>
      </c>
      <c r="N19" s="160">
        <f t="shared" si="10"/>
        <v>1.1617904135717415E-2</v>
      </c>
      <c r="Q19" s="141" t="s">
        <v>158</v>
      </c>
      <c r="R19" t="s">
        <v>666</v>
      </c>
      <c r="S19">
        <v>3.0000000000000001E-3</v>
      </c>
      <c r="T19" s="142">
        <f t="shared" si="11"/>
        <v>3.0623174322732629E-3</v>
      </c>
      <c r="U19" s="142">
        <f t="shared" si="12"/>
        <v>3.2268043109540635E-3</v>
      </c>
      <c r="V19" s="142">
        <f t="shared" si="13"/>
        <v>3.3755966358657249E-3</v>
      </c>
      <c r="W19" s="142">
        <f t="shared" si="14"/>
        <v>3.5300053655167845E-3</v>
      </c>
      <c r="X19" s="142">
        <f t="shared" si="15"/>
        <v>3.6926132295576086E-3</v>
      </c>
      <c r="Y19" s="142">
        <f t="shared" si="16"/>
        <v>3.8637676116583418E-3</v>
      </c>
      <c r="Z19" s="142">
        <f t="shared" si="17"/>
        <v>4.0328152577361488E-3</v>
      </c>
      <c r="AA19" s="142">
        <f t="shared" si="18"/>
        <v>4.195667779837175E-3</v>
      </c>
      <c r="AB19" s="142">
        <f t="shared" si="19"/>
        <v>4.3567140508940306E-3</v>
      </c>
    </row>
    <row r="20" spans="3:28">
      <c r="C20" s="141" t="s">
        <v>158</v>
      </c>
      <c r="D20" t="s">
        <v>667</v>
      </c>
      <c r="E20">
        <v>4.4999999999999998E-2</v>
      </c>
      <c r="F20" s="160">
        <f t="shared" si="2"/>
        <v>4.5934761484098939E-2</v>
      </c>
      <c r="G20" s="160">
        <f t="shared" si="3"/>
        <v>4.8402064664310941E-2</v>
      </c>
      <c r="H20" s="160">
        <f t="shared" si="4"/>
        <v>5.0633949537985862E-2</v>
      </c>
      <c r="I20" s="160">
        <f t="shared" si="5"/>
        <v>5.2950080482751752E-2</v>
      </c>
      <c r="J20" s="160">
        <f t="shared" si="6"/>
        <v>5.5389198443364117E-2</v>
      </c>
      <c r="K20" s="160">
        <f t="shared" si="7"/>
        <v>5.7956514174875108E-2</v>
      </c>
      <c r="L20" s="160">
        <f t="shared" si="8"/>
        <v>6.0492228866042226E-2</v>
      </c>
      <c r="M20" s="160">
        <f t="shared" si="9"/>
        <v>6.2935016697557619E-2</v>
      </c>
      <c r="N20" s="160">
        <f t="shared" si="10"/>
        <v>6.5350710763410452E-2</v>
      </c>
      <c r="Q20" s="141" t="s">
        <v>158</v>
      </c>
      <c r="R20" t="s">
        <v>667</v>
      </c>
      <c r="S20">
        <v>1.6E-2</v>
      </c>
      <c r="T20" s="142">
        <f t="shared" si="11"/>
        <v>1.6332359638790733E-2</v>
      </c>
      <c r="U20" s="142">
        <f t="shared" si="12"/>
        <v>1.7209622991755002E-2</v>
      </c>
      <c r="V20" s="142">
        <f t="shared" si="13"/>
        <v>1.8003182057950529E-2</v>
      </c>
      <c r="W20" s="142">
        <f t="shared" si="14"/>
        <v>1.8826695282756181E-2</v>
      </c>
      <c r="X20" s="142">
        <f t="shared" si="15"/>
        <v>1.9693937224307241E-2</v>
      </c>
      <c r="Y20" s="142">
        <f t="shared" si="16"/>
        <v>2.0606760595511153E-2</v>
      </c>
      <c r="Z20" s="142">
        <f t="shared" si="17"/>
        <v>2.1508348041259461E-2</v>
      </c>
      <c r="AA20" s="142">
        <f t="shared" si="18"/>
        <v>2.2376894825798264E-2</v>
      </c>
      <c r="AB20" s="142">
        <f t="shared" si="19"/>
        <v>2.3235808271434826E-2</v>
      </c>
    </row>
    <row r="21" spans="3:28">
      <c r="C21" s="141" t="s">
        <v>158</v>
      </c>
      <c r="D21" t="s">
        <v>668</v>
      </c>
      <c r="E21">
        <v>8.7999999999999995E-2</v>
      </c>
      <c r="F21" s="160">
        <f t="shared" si="2"/>
        <v>9.1168557989791912E-2</v>
      </c>
      <c r="G21" s="160">
        <f t="shared" si="3"/>
        <v>9.758850312047114E-2</v>
      </c>
      <c r="H21" s="160">
        <f t="shared" si="4"/>
        <v>0.1038548571876704</v>
      </c>
      <c r="I21" s="160">
        <f t="shared" si="5"/>
        <v>0.1099252158638374</v>
      </c>
      <c r="J21" s="160">
        <f t="shared" si="6"/>
        <v>0.11579986843005541</v>
      </c>
      <c r="K21" s="160">
        <f t="shared" si="7"/>
        <v>0.12141018934060541</v>
      </c>
      <c r="L21" s="160">
        <f t="shared" si="8"/>
        <v>0.12672213063230262</v>
      </c>
      <c r="M21" s="160">
        <f t="shared" si="9"/>
        <v>0.13183940411511297</v>
      </c>
      <c r="N21" s="160">
        <f t="shared" si="10"/>
        <v>0.13689992022964687</v>
      </c>
      <c r="Q21" s="141" t="s">
        <v>158</v>
      </c>
      <c r="R21" t="s">
        <v>668</v>
      </c>
      <c r="S21">
        <v>3.2000000000000001E-2</v>
      </c>
      <c r="T21" s="142">
        <f t="shared" si="11"/>
        <v>3.3152202905378882E-2</v>
      </c>
      <c r="U21" s="142">
        <f t="shared" si="12"/>
        <v>3.5486728407444053E-2</v>
      </c>
      <c r="V21" s="142">
        <f t="shared" si="13"/>
        <v>3.7765402613698332E-2</v>
      </c>
      <c r="W21" s="142">
        <f t="shared" si="14"/>
        <v>3.9972805768668143E-2</v>
      </c>
      <c r="X21" s="142">
        <f t="shared" si="15"/>
        <v>4.2109043065474694E-2</v>
      </c>
      <c r="Y21" s="142">
        <f t="shared" si="16"/>
        <v>4.4149159760220151E-2</v>
      </c>
      <c r="Z21" s="142">
        <f t="shared" si="17"/>
        <v>4.608077477538277E-2</v>
      </c>
      <c r="AA21" s="142">
        <f t="shared" si="18"/>
        <v>4.7941601496404723E-2</v>
      </c>
      <c r="AB21" s="142">
        <f t="shared" si="19"/>
        <v>4.978178917441705E-2</v>
      </c>
    </row>
    <row r="22" spans="3:28">
      <c r="C22" s="141" t="s">
        <v>158</v>
      </c>
      <c r="D22" t="s">
        <v>669</v>
      </c>
      <c r="E22">
        <v>0.54700000000000004</v>
      </c>
      <c r="F22" s="160">
        <f t="shared" si="2"/>
        <v>0.55836254515115824</v>
      </c>
      <c r="G22" s="160">
        <f t="shared" si="3"/>
        <v>0.58835398603062428</v>
      </c>
      <c r="H22" s="160">
        <f t="shared" si="4"/>
        <v>0.61548378660618375</v>
      </c>
      <c r="I22" s="160">
        <f t="shared" si="5"/>
        <v>0.64363764497922704</v>
      </c>
      <c r="J22" s="160">
        <f t="shared" si="6"/>
        <v>0.67328647885600401</v>
      </c>
      <c r="K22" s="160">
        <f t="shared" si="7"/>
        <v>0.70449362785903757</v>
      </c>
      <c r="L22" s="160">
        <f t="shared" si="8"/>
        <v>0.73531664866055768</v>
      </c>
      <c r="M22" s="160">
        <f t="shared" si="9"/>
        <v>0.76501009185697821</v>
      </c>
      <c r="N22" s="160">
        <f t="shared" si="10"/>
        <v>0.79437419527967823</v>
      </c>
      <c r="Q22" s="141" t="s">
        <v>158</v>
      </c>
      <c r="R22" t="s">
        <v>669</v>
      </c>
      <c r="S22">
        <v>0.19700000000000001</v>
      </c>
      <c r="T22" s="142">
        <f t="shared" si="11"/>
        <v>0.20109217805261093</v>
      </c>
      <c r="U22" s="142">
        <f t="shared" si="12"/>
        <v>0.21189348308598349</v>
      </c>
      <c r="V22" s="142">
        <f t="shared" si="13"/>
        <v>0.22166417908851591</v>
      </c>
      <c r="W22" s="142">
        <f t="shared" si="14"/>
        <v>0.23180368566893553</v>
      </c>
      <c r="X22" s="142">
        <f t="shared" si="15"/>
        <v>0.24248160207428296</v>
      </c>
      <c r="Y22" s="142">
        <f t="shared" si="16"/>
        <v>0.25372073983223103</v>
      </c>
      <c r="Z22" s="142">
        <f t="shared" si="17"/>
        <v>0.26482153525800706</v>
      </c>
      <c r="AA22" s="142">
        <f t="shared" si="18"/>
        <v>0.27551551754264114</v>
      </c>
      <c r="AB22" s="142">
        <f t="shared" si="19"/>
        <v>0.2860908893420413</v>
      </c>
    </row>
    <row r="23" spans="3:28">
      <c r="C23" s="141" t="s">
        <v>158</v>
      </c>
      <c r="D23" t="s">
        <v>670</v>
      </c>
      <c r="E23">
        <v>1.6160000000000001</v>
      </c>
      <c r="F23" s="160">
        <f t="shared" si="2"/>
        <v>1.7254678400000003</v>
      </c>
      <c r="G23" s="160">
        <f t="shared" si="3"/>
        <v>1.8336891829248003</v>
      </c>
      <c r="H23" s="160">
        <f t="shared" si="4"/>
        <v>1.9817595844459781</v>
      </c>
      <c r="I23" s="160">
        <f t="shared" si="5"/>
        <v>2.2016110383454537</v>
      </c>
      <c r="J23" s="160">
        <f t="shared" si="6"/>
        <v>2.5128637988915421</v>
      </c>
      <c r="K23" s="160">
        <f t="shared" si="7"/>
        <v>2.8825688853034608</v>
      </c>
      <c r="L23" s="160">
        <f t="shared" si="8"/>
        <v>3.3132967409899301</v>
      </c>
      <c r="M23" s="160">
        <f t="shared" si="9"/>
        <v>3.808386106512351</v>
      </c>
      <c r="N23" s="160">
        <f t="shared" si="10"/>
        <v>4.3774542004779589</v>
      </c>
      <c r="Q23" s="141" t="s">
        <v>158</v>
      </c>
      <c r="R23" t="s">
        <v>670</v>
      </c>
      <c r="S23">
        <v>0.49299999999999999</v>
      </c>
      <c r="T23" s="142">
        <f t="shared" si="11"/>
        <v>0.52639582000000007</v>
      </c>
      <c r="U23" s="142">
        <f t="shared" si="12"/>
        <v>0.55941136583040008</v>
      </c>
      <c r="V23" s="142">
        <f t="shared" si="13"/>
        <v>0.60458383362120482</v>
      </c>
      <c r="W23" s="142">
        <f t="shared" si="14"/>
        <v>0.67165485266355729</v>
      </c>
      <c r="X23" s="142">
        <f t="shared" si="15"/>
        <v>0.76661005745886768</v>
      </c>
      <c r="Y23" s="142">
        <f t="shared" si="16"/>
        <v>0.87939756216250375</v>
      </c>
      <c r="Z23" s="142">
        <f t="shared" si="17"/>
        <v>1.0108015428886359</v>
      </c>
      <c r="AA23" s="142">
        <f t="shared" si="18"/>
        <v>1.1618405634347704</v>
      </c>
      <c r="AB23" s="142">
        <f t="shared" si="19"/>
        <v>1.3354485896260111</v>
      </c>
    </row>
    <row r="24" spans="3:28">
      <c r="C24" s="141" t="s">
        <v>158</v>
      </c>
      <c r="D24" t="s">
        <v>671</v>
      </c>
      <c r="E24">
        <v>0.39900000000000002</v>
      </c>
      <c r="F24" s="160">
        <f t="shared" si="2"/>
        <v>0.4260282600000001</v>
      </c>
      <c r="G24" s="160">
        <f t="shared" si="3"/>
        <v>0.45274875246720009</v>
      </c>
      <c r="H24" s="160">
        <f t="shared" si="4"/>
        <v>0.48930821422892656</v>
      </c>
      <c r="I24" s="160">
        <f t="shared" si="5"/>
        <v>0.54359084424494808</v>
      </c>
      <c r="J24" s="160">
        <f t="shared" si="6"/>
        <v>0.62044099985007761</v>
      </c>
      <c r="K24" s="160">
        <f t="shared" si="7"/>
        <v>0.7117233819530201</v>
      </c>
      <c r="L24" s="160">
        <f t="shared" si="8"/>
        <v>0.81807264830135018</v>
      </c>
      <c r="M24" s="160">
        <f t="shared" si="9"/>
        <v>0.94031315377377944</v>
      </c>
      <c r="N24" s="160">
        <f t="shared" si="10"/>
        <v>1.0808194467764263</v>
      </c>
      <c r="Q24" s="141" t="s">
        <v>158</v>
      </c>
      <c r="R24" t="s">
        <v>671</v>
      </c>
      <c r="S24">
        <v>0.122</v>
      </c>
      <c r="T24" s="142">
        <f t="shared" si="11"/>
        <v>0.13026428000000001</v>
      </c>
      <c r="U24" s="142">
        <f t="shared" si="12"/>
        <v>0.13843445564160001</v>
      </c>
      <c r="V24" s="142">
        <f t="shared" si="13"/>
        <v>0.14961303793465924</v>
      </c>
      <c r="W24" s="142">
        <f t="shared" si="14"/>
        <v>0.16621073433053549</v>
      </c>
      <c r="X24" s="142">
        <f t="shared" si="15"/>
        <v>0.18970877689651494</v>
      </c>
      <c r="Y24" s="142">
        <f t="shared" si="16"/>
        <v>0.21761968069741466</v>
      </c>
      <c r="Z24" s="142">
        <f t="shared" si="17"/>
        <v>0.25013750148562586</v>
      </c>
      <c r="AA24" s="142">
        <f t="shared" si="18"/>
        <v>0.28751429764511549</v>
      </c>
      <c r="AB24" s="142">
        <f t="shared" si="19"/>
        <v>0.33047612157073686</v>
      </c>
    </row>
    <row r="25" spans="3:28">
      <c r="C25" s="141" t="s">
        <v>158</v>
      </c>
      <c r="D25" t="s">
        <v>672</v>
      </c>
      <c r="E25">
        <v>5.8810000000000002</v>
      </c>
      <c r="F25" s="160">
        <f t="shared" si="2"/>
        <v>6.2793789400000009</v>
      </c>
      <c r="G25" s="160">
        <f t="shared" si="3"/>
        <v>6.6732215871168012</v>
      </c>
      <c r="H25" s="160">
        <f t="shared" si="4"/>
        <v>7.2120842302764832</v>
      </c>
      <c r="I25" s="160">
        <f t="shared" si="5"/>
        <v>8.0121748245727797</v>
      </c>
      <c r="J25" s="160">
        <f t="shared" si="6"/>
        <v>9.1448960403967572</v>
      </c>
      <c r="K25" s="160">
        <f t="shared" si="7"/>
        <v>10.490338870340128</v>
      </c>
      <c r="L25" s="160">
        <f t="shared" si="8"/>
        <v>12.057857756040701</v>
      </c>
      <c r="M25" s="160">
        <f t="shared" si="9"/>
        <v>13.859603151237081</v>
      </c>
      <c r="N25" s="160">
        <f t="shared" si="10"/>
        <v>15.930574352110682</v>
      </c>
      <c r="Q25" s="141" t="s">
        <v>158</v>
      </c>
      <c r="R25" t="s">
        <v>672</v>
      </c>
      <c r="S25">
        <v>1.492</v>
      </c>
      <c r="T25" s="142">
        <f t="shared" si="11"/>
        <v>1.5930680800000001</v>
      </c>
      <c r="U25" s="142">
        <f t="shared" si="12"/>
        <v>1.6929853099776002</v>
      </c>
      <c r="V25" s="142">
        <f t="shared" si="13"/>
        <v>1.8296938737582915</v>
      </c>
      <c r="W25" s="142">
        <f t="shared" si="14"/>
        <v>2.0326755378783519</v>
      </c>
      <c r="X25" s="142">
        <f t="shared" si="15"/>
        <v>2.320045042045904</v>
      </c>
      <c r="Y25" s="142">
        <f t="shared" si="16"/>
        <v>2.6613816688569072</v>
      </c>
      <c r="Z25" s="142">
        <f t="shared" si="17"/>
        <v>3.05905862472585</v>
      </c>
      <c r="AA25" s="142">
        <f t="shared" si="18"/>
        <v>3.51615845972551</v>
      </c>
      <c r="AB25" s="142">
        <f t="shared" si="19"/>
        <v>4.0415604375699941</v>
      </c>
    </row>
    <row r="26" spans="3:28">
      <c r="C26" s="141" t="s">
        <v>158</v>
      </c>
      <c r="D26" t="s">
        <v>673</v>
      </c>
      <c r="E26">
        <v>0.58499999999999996</v>
      </c>
      <c r="F26" s="160">
        <f t="shared" si="2"/>
        <v>0.6246278999999999</v>
      </c>
      <c r="G26" s="160">
        <f t="shared" si="3"/>
        <v>0.66380456188799997</v>
      </c>
      <c r="H26" s="160">
        <f t="shared" si="4"/>
        <v>0.71740678026045601</v>
      </c>
      <c r="I26" s="160">
        <f t="shared" si="5"/>
        <v>0.79699409494560047</v>
      </c>
      <c r="J26" s="160">
        <f t="shared" si="6"/>
        <v>0.90966913511853464</v>
      </c>
      <c r="K26" s="160">
        <f t="shared" si="7"/>
        <v>1.043504206622849</v>
      </c>
      <c r="L26" s="160">
        <f t="shared" si="8"/>
        <v>1.1994298226974682</v>
      </c>
      <c r="M26" s="160">
        <f t="shared" si="9"/>
        <v>1.3786546239540376</v>
      </c>
      <c r="N26" s="160">
        <f t="shared" si="10"/>
        <v>1.5846600911383695</v>
      </c>
      <c r="Q26" s="141" t="s">
        <v>158</v>
      </c>
      <c r="R26" t="s">
        <v>673</v>
      </c>
      <c r="S26">
        <v>0.17399999999999999</v>
      </c>
      <c r="T26" s="142">
        <f t="shared" si="11"/>
        <v>0.18578675999999997</v>
      </c>
      <c r="U26" s="142">
        <f t="shared" si="12"/>
        <v>0.19743930558719999</v>
      </c>
      <c r="V26" s="142">
        <f t="shared" si="13"/>
        <v>0.21338252951336642</v>
      </c>
      <c r="W26" s="142">
        <f t="shared" si="14"/>
        <v>0.23705465388125552</v>
      </c>
      <c r="X26" s="142">
        <f t="shared" si="15"/>
        <v>0.270568255573718</v>
      </c>
      <c r="Y26" s="142">
        <f t="shared" si="16"/>
        <v>0.31037561017500126</v>
      </c>
      <c r="Z26" s="142">
        <f t="shared" si="17"/>
        <v>0.35675348572540078</v>
      </c>
      <c r="AA26" s="142">
        <f t="shared" si="18"/>
        <v>0.41006137532991888</v>
      </c>
      <c r="AB26" s="142">
        <f t="shared" si="19"/>
        <v>0.47133479633859193</v>
      </c>
    </row>
    <row r="27" spans="3:28">
      <c r="C27" s="141" t="s">
        <v>158</v>
      </c>
      <c r="D27" t="s">
        <v>674</v>
      </c>
      <c r="E27">
        <v>0.21099999999999999</v>
      </c>
      <c r="F27" s="160">
        <f t="shared" si="2"/>
        <v>0.22529313999999998</v>
      </c>
      <c r="G27" s="160">
        <f t="shared" si="3"/>
        <v>0.23942352574079998</v>
      </c>
      <c r="H27" s="160">
        <f t="shared" si="4"/>
        <v>0.25875697544436965</v>
      </c>
      <c r="I27" s="160">
        <f t="shared" si="5"/>
        <v>0.28746282740772944</v>
      </c>
      <c r="J27" s="160">
        <f t="shared" si="6"/>
        <v>0.32810288463249715</v>
      </c>
      <c r="K27" s="160">
        <f t="shared" si="7"/>
        <v>0.37637502153405328</v>
      </c>
      <c r="L27" s="160">
        <f t="shared" si="8"/>
        <v>0.43261485912677922</v>
      </c>
      <c r="M27" s="160">
        <f t="shared" si="9"/>
        <v>0.49725833445179818</v>
      </c>
      <c r="N27" s="160">
        <f t="shared" si="10"/>
        <v>0.57156116107725807</v>
      </c>
      <c r="Q27" s="141" t="s">
        <v>158</v>
      </c>
      <c r="R27" t="s">
        <v>674</v>
      </c>
      <c r="S27">
        <v>6.4000000000000001E-2</v>
      </c>
      <c r="T27" s="142">
        <f t="shared" si="11"/>
        <v>6.8335359999999998E-2</v>
      </c>
      <c r="U27" s="142">
        <f t="shared" si="12"/>
        <v>7.2621353779199996E-2</v>
      </c>
      <c r="V27" s="142">
        <f t="shared" si="13"/>
        <v>7.8485528096870413E-2</v>
      </c>
      <c r="W27" s="142">
        <f t="shared" si="14"/>
        <v>8.719251637011699E-2</v>
      </c>
      <c r="X27" s="142">
        <f t="shared" si="15"/>
        <v>9.9519358371942271E-2</v>
      </c>
      <c r="Y27" s="142">
        <f t="shared" si="16"/>
        <v>0.11416114397241427</v>
      </c>
      <c r="Z27" s="142">
        <f t="shared" si="17"/>
        <v>0.13121967291049227</v>
      </c>
      <c r="AA27" s="142">
        <f t="shared" si="18"/>
        <v>0.15082717253514258</v>
      </c>
      <c r="AB27" s="142">
        <f t="shared" si="19"/>
        <v>0.17336452279120623</v>
      </c>
    </row>
    <row r="28" spans="3:28">
      <c r="C28" s="141" t="s">
        <v>158</v>
      </c>
      <c r="D28" t="s">
        <v>675</v>
      </c>
      <c r="E28">
        <v>0.48799999999999999</v>
      </c>
      <c r="F28" s="160">
        <f t="shared" si="2"/>
        <v>0.52105712000000004</v>
      </c>
      <c r="G28" s="160">
        <f t="shared" si="3"/>
        <v>0.55373782256640003</v>
      </c>
      <c r="H28" s="160">
        <f t="shared" si="4"/>
        <v>0.59845215173863686</v>
      </c>
      <c r="I28" s="160">
        <f t="shared" si="5"/>
        <v>0.66484293732214195</v>
      </c>
      <c r="J28" s="160">
        <f t="shared" si="6"/>
        <v>0.75883510758605976</v>
      </c>
      <c r="K28" s="160">
        <f t="shared" si="7"/>
        <v>0.87047872278965888</v>
      </c>
      <c r="L28" s="160">
        <f t="shared" si="8"/>
        <v>1.0005500059425037</v>
      </c>
      <c r="M28" s="160">
        <f t="shared" si="9"/>
        <v>1.1500571905804622</v>
      </c>
      <c r="N28" s="160">
        <f t="shared" si="10"/>
        <v>1.3219044862829479</v>
      </c>
      <c r="Q28" s="141" t="s">
        <v>158</v>
      </c>
      <c r="R28" t="s">
        <v>675</v>
      </c>
      <c r="S28">
        <v>0.14899999999999999</v>
      </c>
      <c r="T28" s="142">
        <f t="shared" si="11"/>
        <v>0.15909326000000001</v>
      </c>
      <c r="U28" s="142">
        <f t="shared" si="12"/>
        <v>0.16907158926720001</v>
      </c>
      <c r="V28" s="142">
        <f t="shared" si="13"/>
        <v>0.18272412010052641</v>
      </c>
      <c r="W28" s="142">
        <f t="shared" si="14"/>
        <v>0.20299507717417858</v>
      </c>
      <c r="X28" s="142">
        <f t="shared" si="15"/>
        <v>0.23169350620967807</v>
      </c>
      <c r="Y28" s="142">
        <f t="shared" si="16"/>
        <v>0.26578141331077698</v>
      </c>
      <c r="Z28" s="142">
        <f t="shared" si="17"/>
        <v>0.30549580099473983</v>
      </c>
      <c r="AA28" s="142">
        <f t="shared" si="18"/>
        <v>0.35114451105837879</v>
      </c>
      <c r="AB28" s="142">
        <f t="shared" si="19"/>
        <v>0.40361427962327706</v>
      </c>
    </row>
    <row r="29" spans="3:28">
      <c r="C29" s="141" t="s">
        <v>158</v>
      </c>
      <c r="D29" t="s">
        <v>676</v>
      </c>
      <c r="E29">
        <v>4.4269999999999996</v>
      </c>
      <c r="F29" s="160">
        <f t="shared" si="2"/>
        <v>4.7268849800000003</v>
      </c>
      <c r="G29" s="160">
        <f t="shared" si="3"/>
        <v>5.0233552059455997</v>
      </c>
      <c r="H29" s="160">
        <f t="shared" si="4"/>
        <v>5.4289911388257073</v>
      </c>
      <c r="I29" s="160">
        <f t="shared" si="5"/>
        <v>6.031269843289186</v>
      </c>
      <c r="J29" s="160">
        <f t="shared" si="6"/>
        <v>6.8839406173841953</v>
      </c>
      <c r="K29" s="160">
        <f t="shared" si="7"/>
        <v>7.896740380716845</v>
      </c>
      <c r="L29" s="160">
        <f t="shared" si="8"/>
        <v>9.0767108121054605</v>
      </c>
      <c r="M29" s="160">
        <f t="shared" si="9"/>
        <v>10.432998325204318</v>
      </c>
      <c r="N29" s="160">
        <f t="shared" si="10"/>
        <v>11.991949099947973</v>
      </c>
      <c r="Q29" s="141" t="s">
        <v>158</v>
      </c>
      <c r="R29" t="s">
        <v>676</v>
      </c>
      <c r="S29">
        <v>1.3520000000000001</v>
      </c>
      <c r="T29" s="142">
        <f t="shared" si="11"/>
        <v>1.4435844800000002</v>
      </c>
      <c r="U29" s="142">
        <f t="shared" si="12"/>
        <v>1.5341260985856002</v>
      </c>
      <c r="V29" s="142">
        <f t="shared" si="13"/>
        <v>1.6580067810463874</v>
      </c>
      <c r="W29" s="142">
        <f t="shared" si="14"/>
        <v>1.8419419083187216</v>
      </c>
      <c r="X29" s="142">
        <f t="shared" si="15"/>
        <v>2.1023464456072811</v>
      </c>
      <c r="Y29" s="142">
        <f t="shared" si="16"/>
        <v>2.4116541664172524</v>
      </c>
      <c r="Z29" s="142">
        <f t="shared" si="17"/>
        <v>2.7720155902341506</v>
      </c>
      <c r="AA29" s="142">
        <f t="shared" si="18"/>
        <v>3.1862240198048886</v>
      </c>
      <c r="AB29" s="142">
        <f t="shared" si="19"/>
        <v>3.6623255439642337</v>
      </c>
    </row>
    <row r="30" spans="3:28">
      <c r="C30" s="141" t="s">
        <v>158</v>
      </c>
      <c r="D30" t="s">
        <v>677</v>
      </c>
      <c r="E30">
        <v>0.50800000000000001</v>
      </c>
      <c r="F30" s="160">
        <f t="shared" si="2"/>
        <v>0.56666637999999991</v>
      </c>
      <c r="G30" s="160">
        <f t="shared" si="3"/>
        <v>0.63330634628799998</v>
      </c>
      <c r="H30" s="160">
        <f t="shared" si="4"/>
        <v>0.724937858266545</v>
      </c>
      <c r="I30" s="160">
        <f t="shared" si="5"/>
        <v>0.84409951871910816</v>
      </c>
      <c r="J30" s="160">
        <f t="shared" si="6"/>
        <v>0.99925556150366435</v>
      </c>
      <c r="K30" s="160">
        <f t="shared" si="7"/>
        <v>1.1770605979787228</v>
      </c>
      <c r="L30" s="160">
        <f t="shared" si="8"/>
        <v>1.3837377257263117</v>
      </c>
      <c r="M30" s="160">
        <f t="shared" si="9"/>
        <v>1.6267047736422806</v>
      </c>
      <c r="N30" s="160">
        <f t="shared" si="10"/>
        <v>1.9123337980841946</v>
      </c>
      <c r="Q30" s="141" t="s">
        <v>158</v>
      </c>
      <c r="R30" t="s">
        <v>677</v>
      </c>
      <c r="S30">
        <v>0.155</v>
      </c>
      <c r="T30" s="142">
        <f t="shared" si="11"/>
        <v>0.17290017499999996</v>
      </c>
      <c r="U30" s="142">
        <f t="shared" si="12"/>
        <v>0.19323323558</v>
      </c>
      <c r="V30" s="142">
        <f t="shared" si="13"/>
        <v>0.22119166935298126</v>
      </c>
      <c r="W30" s="142">
        <f t="shared" si="14"/>
        <v>0.25755005000287751</v>
      </c>
      <c r="X30" s="142">
        <f t="shared" si="15"/>
        <v>0.30489096856903147</v>
      </c>
      <c r="Y30" s="142">
        <f t="shared" si="16"/>
        <v>0.3591425052887835</v>
      </c>
      <c r="Z30" s="142">
        <f t="shared" si="17"/>
        <v>0.42220343993617776</v>
      </c>
      <c r="AA30" s="142">
        <f t="shared" si="18"/>
        <v>0.49633708644597146</v>
      </c>
      <c r="AB30" s="142">
        <f t="shared" si="19"/>
        <v>0.58348767461230344</v>
      </c>
    </row>
    <row r="31" spans="3:28">
      <c r="C31" s="141" t="s">
        <v>158</v>
      </c>
      <c r="D31" t="s">
        <v>678</v>
      </c>
      <c r="E31">
        <v>1.1040000000000001</v>
      </c>
      <c r="F31" s="160">
        <f t="shared" si="2"/>
        <v>1.23149544</v>
      </c>
      <c r="G31" s="160">
        <f t="shared" si="3"/>
        <v>1.376319303744</v>
      </c>
      <c r="H31" s="160">
        <f t="shared" si="4"/>
        <v>1.5754555030044601</v>
      </c>
      <c r="I31" s="160">
        <f t="shared" si="5"/>
        <v>1.8344210013108182</v>
      </c>
      <c r="J31" s="160">
        <f t="shared" si="6"/>
        <v>2.1716105116142628</v>
      </c>
      <c r="K31" s="160">
        <f t="shared" si="7"/>
        <v>2.5580214570246258</v>
      </c>
      <c r="L31" s="160">
        <f t="shared" si="8"/>
        <v>3.0071780496099372</v>
      </c>
      <c r="M31" s="160">
        <f t="shared" si="9"/>
        <v>3.5352009253958223</v>
      </c>
      <c r="N31" s="160">
        <f t="shared" si="10"/>
        <v>4.155938017883761</v>
      </c>
      <c r="Q31" s="141" t="s">
        <v>158</v>
      </c>
      <c r="R31" t="s">
        <v>678</v>
      </c>
      <c r="S31">
        <v>0.255</v>
      </c>
      <c r="T31" s="142">
        <f t="shared" si="11"/>
        <v>0.28444867499999998</v>
      </c>
      <c r="U31" s="142">
        <f t="shared" si="12"/>
        <v>0.31789983917999998</v>
      </c>
      <c r="V31" s="142">
        <f t="shared" si="13"/>
        <v>0.36389597216135627</v>
      </c>
      <c r="W31" s="142">
        <f t="shared" si="14"/>
        <v>0.42371137258537916</v>
      </c>
      <c r="X31" s="142">
        <f t="shared" si="15"/>
        <v>0.50159481925872917</v>
      </c>
      <c r="Y31" s="142">
        <f t="shared" si="16"/>
        <v>0.59084734741057932</v>
      </c>
      <c r="Z31" s="142">
        <f t="shared" si="17"/>
        <v>0.69459275602403436</v>
      </c>
      <c r="AA31" s="142">
        <f t="shared" si="18"/>
        <v>0.81655456157240458</v>
      </c>
      <c r="AB31" s="142">
        <f t="shared" si="19"/>
        <v>0.959931335652499</v>
      </c>
    </row>
    <row r="32" spans="3:28">
      <c r="C32" s="141" t="s">
        <v>158</v>
      </c>
      <c r="D32" t="s">
        <v>679</v>
      </c>
      <c r="E32">
        <v>0.30399999999999999</v>
      </c>
      <c r="F32" s="160">
        <f t="shared" si="2"/>
        <v>0.33910743999999993</v>
      </c>
      <c r="G32" s="160">
        <f t="shared" si="3"/>
        <v>0.37898647494399995</v>
      </c>
      <c r="H32" s="160">
        <f t="shared" si="4"/>
        <v>0.43382108053745994</v>
      </c>
      <c r="I32" s="160">
        <f t="shared" si="5"/>
        <v>0.50513042065080493</v>
      </c>
      <c r="J32" s="160">
        <f t="shared" si="6"/>
        <v>0.59797970609668105</v>
      </c>
      <c r="K32" s="160">
        <f t="shared" si="7"/>
        <v>0.70438272005025926</v>
      </c>
      <c r="L32" s="160">
        <f t="shared" si="8"/>
        <v>0.82806352090708402</v>
      </c>
      <c r="M32" s="160">
        <f t="shared" si="9"/>
        <v>0.9734611243843565</v>
      </c>
      <c r="N32" s="160">
        <f t="shared" si="10"/>
        <v>1.1443887295621946</v>
      </c>
      <c r="Q32" s="141" t="s">
        <v>158</v>
      </c>
      <c r="R32" t="s">
        <v>679</v>
      </c>
      <c r="S32">
        <v>9.2999999999999999E-2</v>
      </c>
      <c r="T32" s="142">
        <f t="shared" si="11"/>
        <v>0.10374010499999999</v>
      </c>
      <c r="U32" s="142">
        <f t="shared" si="12"/>
        <v>0.11593994134799999</v>
      </c>
      <c r="V32" s="142">
        <f t="shared" si="13"/>
        <v>0.13271500161178873</v>
      </c>
      <c r="W32" s="142">
        <f t="shared" si="14"/>
        <v>0.15453003000172652</v>
      </c>
      <c r="X32" s="142">
        <f t="shared" si="15"/>
        <v>0.18293458114141886</v>
      </c>
      <c r="Y32" s="142">
        <f t="shared" si="16"/>
        <v>0.21548550317327009</v>
      </c>
      <c r="Z32" s="142">
        <f t="shared" si="17"/>
        <v>0.25332206396170664</v>
      </c>
      <c r="AA32" s="142">
        <f t="shared" si="18"/>
        <v>0.29780225186758275</v>
      </c>
      <c r="AB32" s="142">
        <f t="shared" si="19"/>
        <v>0.35009260476738197</v>
      </c>
    </row>
    <row r="33" spans="3:28">
      <c r="C33" s="141" t="s">
        <v>158</v>
      </c>
      <c r="D33" t="s">
        <v>680</v>
      </c>
      <c r="E33">
        <v>4.4509999999999996</v>
      </c>
      <c r="F33" s="160">
        <f t="shared" si="2"/>
        <v>4.965023734999999</v>
      </c>
      <c r="G33" s="160">
        <f t="shared" si="3"/>
        <v>5.5489105262359981</v>
      </c>
      <c r="H33" s="160">
        <f t="shared" si="4"/>
        <v>6.3517685180007701</v>
      </c>
      <c r="I33" s="160">
        <f t="shared" si="5"/>
        <v>7.3958404681471457</v>
      </c>
      <c r="J33" s="160">
        <f t="shared" si="6"/>
        <v>8.755288394198443</v>
      </c>
      <c r="K33" s="160">
        <f t="shared" si="7"/>
        <v>10.313182522841126</v>
      </c>
      <c r="L33" s="160">
        <f t="shared" si="8"/>
        <v>12.124048459070494</v>
      </c>
      <c r="M33" s="160">
        <f t="shared" si="9"/>
        <v>14.252879817877535</v>
      </c>
      <c r="N33" s="160">
        <f t="shared" si="10"/>
        <v>16.755507352899105</v>
      </c>
      <c r="Q33" s="141" t="s">
        <v>158</v>
      </c>
      <c r="R33" t="s">
        <v>680</v>
      </c>
      <c r="S33">
        <v>0.85399999999999998</v>
      </c>
      <c r="T33" s="142">
        <f t="shared" si="11"/>
        <v>0.95262418999999987</v>
      </c>
      <c r="U33" s="142">
        <f t="shared" si="12"/>
        <v>1.0646527947439997</v>
      </c>
      <c r="V33" s="142">
        <f t="shared" si="13"/>
        <v>1.2186947459835222</v>
      </c>
      <c r="W33" s="142">
        <f t="shared" si="14"/>
        <v>1.4190176948545636</v>
      </c>
      <c r="X33" s="142">
        <f t="shared" si="15"/>
        <v>1.679850884890018</v>
      </c>
      <c r="Y33" s="142">
        <f t="shared" si="16"/>
        <v>1.9787593517201354</v>
      </c>
      <c r="Z33" s="142">
        <f t="shared" si="17"/>
        <v>2.3262047593902948</v>
      </c>
      <c r="AA33" s="142">
        <f t="shared" si="18"/>
        <v>2.7346572375797384</v>
      </c>
      <c r="AB33" s="142">
        <f t="shared" si="19"/>
        <v>3.2148288652832706</v>
      </c>
    </row>
    <row r="34" spans="3:28">
      <c r="C34" s="141" t="s">
        <v>158</v>
      </c>
      <c r="D34" t="s">
        <v>703</v>
      </c>
      <c r="E34">
        <v>2.0710000000000002</v>
      </c>
      <c r="F34" s="160">
        <f t="shared" si="2"/>
        <v>2.3101694349999997</v>
      </c>
      <c r="G34" s="160">
        <f t="shared" si="3"/>
        <v>2.5818453605560001</v>
      </c>
      <c r="H34" s="160">
        <f t="shared" si="4"/>
        <v>2.9554061111614467</v>
      </c>
      <c r="I34" s="160">
        <f t="shared" si="5"/>
        <v>3.4412009906836087</v>
      </c>
      <c r="J34" s="160">
        <f t="shared" si="6"/>
        <v>4.0737367477836406</v>
      </c>
      <c r="K34" s="160">
        <f t="shared" si="7"/>
        <v>4.7986072803423916</v>
      </c>
      <c r="L34" s="160">
        <f t="shared" si="8"/>
        <v>5.6411827361795126</v>
      </c>
      <c r="M34" s="160">
        <f t="shared" si="9"/>
        <v>6.6317039098684321</v>
      </c>
      <c r="N34" s="160">
        <f t="shared" si="10"/>
        <v>7.7961482201424559</v>
      </c>
      <c r="Q34" s="141" t="s">
        <v>158</v>
      </c>
      <c r="R34" s="141" t="s">
        <v>703</v>
      </c>
      <c r="S34">
        <v>0.47099999999999997</v>
      </c>
      <c r="T34" s="142">
        <f t="shared" si="11"/>
        <v>0.52539343499999991</v>
      </c>
      <c r="U34" s="142">
        <f t="shared" si="12"/>
        <v>0.58717970295599997</v>
      </c>
      <c r="V34" s="142">
        <f t="shared" si="13"/>
        <v>0.67213726622744618</v>
      </c>
      <c r="W34" s="142">
        <f t="shared" si="14"/>
        <v>0.78261982936358265</v>
      </c>
      <c r="X34" s="142">
        <f t="shared" si="15"/>
        <v>0.92647513674847626</v>
      </c>
      <c r="Y34" s="142">
        <f t="shared" si="16"/>
        <v>1.0913298063936583</v>
      </c>
      <c r="Z34" s="142">
        <f t="shared" si="17"/>
        <v>1.282953678773805</v>
      </c>
      <c r="AA34" s="142">
        <f t="shared" si="18"/>
        <v>1.5082243078455002</v>
      </c>
      <c r="AB34" s="142">
        <f t="shared" si="19"/>
        <v>1.7730496434993221</v>
      </c>
    </row>
    <row r="35" spans="3:28">
      <c r="C35" s="141" t="s">
        <v>158</v>
      </c>
      <c r="D35" t="s">
        <v>681</v>
      </c>
      <c r="E35">
        <v>0.04</v>
      </c>
      <c r="F35" s="160">
        <f t="shared" si="2"/>
        <v>4.4619399999999997E-2</v>
      </c>
      <c r="G35" s="160">
        <f t="shared" si="3"/>
        <v>4.9866641439999998E-2</v>
      </c>
      <c r="H35" s="160">
        <f t="shared" si="4"/>
        <v>5.7081721123350006E-2</v>
      </c>
      <c r="I35" s="160">
        <f t="shared" si="5"/>
        <v>6.6464529033000666E-2</v>
      </c>
      <c r="J35" s="160">
        <f t="shared" si="6"/>
        <v>7.8681540275879105E-2</v>
      </c>
      <c r="K35" s="160">
        <f t="shared" si="7"/>
        <v>9.2681936848718338E-2</v>
      </c>
      <c r="L35" s="160">
        <f t="shared" si="8"/>
        <v>0.10895572643514267</v>
      </c>
      <c r="M35" s="160">
        <f t="shared" si="9"/>
        <v>0.12808699005057328</v>
      </c>
      <c r="N35" s="160">
        <f t="shared" si="10"/>
        <v>0.15057746441607833</v>
      </c>
      <c r="Q35" s="141" t="s">
        <v>158</v>
      </c>
      <c r="R35" t="s">
        <v>681</v>
      </c>
      <c r="S35">
        <v>1.2E-2</v>
      </c>
      <c r="T35" s="142">
        <f t="shared" si="11"/>
        <v>1.3385819999999998E-2</v>
      </c>
      <c r="U35" s="142">
        <f t="shared" si="12"/>
        <v>1.4959992432E-2</v>
      </c>
      <c r="V35" s="142">
        <f t="shared" si="13"/>
        <v>1.7124516337005E-2</v>
      </c>
      <c r="W35" s="142">
        <f t="shared" si="14"/>
        <v>1.9939358709900198E-2</v>
      </c>
      <c r="X35" s="142">
        <f t="shared" si="15"/>
        <v>2.3604462082763733E-2</v>
      </c>
      <c r="Y35" s="142">
        <f t="shared" si="16"/>
        <v>2.7804581054615501E-2</v>
      </c>
      <c r="Z35" s="142">
        <f t="shared" si="17"/>
        <v>3.26867179305428E-2</v>
      </c>
      <c r="AA35" s="142">
        <f t="shared" si="18"/>
        <v>3.8426097015171981E-2</v>
      </c>
      <c r="AB35" s="142">
        <f t="shared" si="19"/>
        <v>4.5173239324823498E-2</v>
      </c>
    </row>
    <row r="36" spans="3:28">
      <c r="C36" s="141" t="s">
        <v>158</v>
      </c>
      <c r="D36" t="s">
        <v>682</v>
      </c>
      <c r="E36">
        <v>0.95399999999999996</v>
      </c>
      <c r="F36" s="160">
        <f t="shared" si="2"/>
        <v>1.0641726899999997</v>
      </c>
      <c r="G36" s="160">
        <f t="shared" si="3"/>
        <v>1.1893193983439998</v>
      </c>
      <c r="H36" s="160">
        <f t="shared" si="4"/>
        <v>1.3613990487918972</v>
      </c>
      <c r="I36" s="160">
        <f t="shared" si="5"/>
        <v>1.5851790174370655</v>
      </c>
      <c r="J36" s="160">
        <f t="shared" si="6"/>
        <v>1.8765547355797161</v>
      </c>
      <c r="K36" s="160">
        <f t="shared" si="7"/>
        <v>2.2104641938419318</v>
      </c>
      <c r="L36" s="160">
        <f t="shared" si="8"/>
        <v>2.598594075478152</v>
      </c>
      <c r="M36" s="160">
        <f t="shared" si="9"/>
        <v>3.0548747127061722</v>
      </c>
      <c r="N36" s="160">
        <f t="shared" si="10"/>
        <v>3.5912725263234671</v>
      </c>
      <c r="Q36" s="141" t="s">
        <v>158</v>
      </c>
      <c r="R36" t="s">
        <v>682</v>
      </c>
      <c r="S36">
        <v>0.29099999999999998</v>
      </c>
      <c r="T36" s="142">
        <f t="shared" si="11"/>
        <v>0.32460613499999991</v>
      </c>
      <c r="U36" s="142">
        <f t="shared" si="12"/>
        <v>0.36277981647599994</v>
      </c>
      <c r="V36" s="142">
        <f t="shared" si="13"/>
        <v>0.41526952117237115</v>
      </c>
      <c r="W36" s="142">
        <f t="shared" si="14"/>
        <v>0.48352944871507969</v>
      </c>
      <c r="X36" s="142">
        <f t="shared" si="15"/>
        <v>0.57240820550702032</v>
      </c>
      <c r="Y36" s="142">
        <f t="shared" si="16"/>
        <v>0.67426109057442574</v>
      </c>
      <c r="Z36" s="142">
        <f t="shared" si="17"/>
        <v>0.79265290981566272</v>
      </c>
      <c r="AA36" s="142">
        <f t="shared" si="18"/>
        <v>0.93183285261792037</v>
      </c>
      <c r="AB36" s="142">
        <f t="shared" si="19"/>
        <v>1.0954510536269695</v>
      </c>
    </row>
    <row r="37" spans="3:28">
      <c r="C37" s="141" t="s">
        <v>158</v>
      </c>
      <c r="D37" t="s">
        <v>683</v>
      </c>
      <c r="E37">
        <v>7.3140000000000001</v>
      </c>
      <c r="F37" s="160">
        <f t="shared" si="2"/>
        <v>8.0404974257999999</v>
      </c>
      <c r="G37" s="160">
        <f t="shared" si="3"/>
        <v>8.8480849872473506</v>
      </c>
      <c r="H37" s="160">
        <f t="shared" si="4"/>
        <v>9.9590726584585951</v>
      </c>
      <c r="I37" s="160">
        <f t="shared" si="5"/>
        <v>11.458660024005999</v>
      </c>
      <c r="J37" s="160">
        <f t="shared" si="6"/>
        <v>13.470657490971151</v>
      </c>
      <c r="K37" s="160">
        <f t="shared" si="7"/>
        <v>15.835936563167049</v>
      </c>
      <c r="L37" s="160">
        <f t="shared" si="8"/>
        <v>18.616529074452142</v>
      </c>
      <c r="M37" s="160">
        <f t="shared" si="9"/>
        <v>21.885358873312505</v>
      </c>
      <c r="N37" s="160">
        <f t="shared" si="10"/>
        <v>25.728154324480268</v>
      </c>
      <c r="Q37" s="141" t="s">
        <v>158</v>
      </c>
      <c r="R37" t="s">
        <v>683</v>
      </c>
      <c r="S37">
        <v>2.234</v>
      </c>
      <c r="T37" s="142">
        <f t="shared" si="11"/>
        <v>2.4559025497999998</v>
      </c>
      <c r="U37" s="142">
        <f t="shared" si="12"/>
        <v>2.7025734019019114</v>
      </c>
      <c r="V37" s="142">
        <f t="shared" si="13"/>
        <v>3.0419152746782201</v>
      </c>
      <c r="W37" s="142">
        <f t="shared" si="14"/>
        <v>3.4999516671628932</v>
      </c>
      <c r="X37" s="142">
        <f t="shared" si="15"/>
        <v>4.1144994305208575</v>
      </c>
      <c r="Y37" s="142">
        <f t="shared" si="16"/>
        <v>4.8369540992774382</v>
      </c>
      <c r="Z37" s="142">
        <f t="shared" si="17"/>
        <v>5.6862627771843153</v>
      </c>
      <c r="AA37" s="142">
        <f t="shared" si="18"/>
        <v>6.6846994425731667</v>
      </c>
      <c r="AB37" s="142">
        <f t="shared" si="19"/>
        <v>7.8584491059459829</v>
      </c>
    </row>
    <row r="38" spans="3:28">
      <c r="C38" s="141" t="s">
        <v>158</v>
      </c>
      <c r="D38" t="s">
        <v>684</v>
      </c>
      <c r="E38">
        <v>0.94899999999999995</v>
      </c>
      <c r="F38" s="160">
        <f t="shared" si="2"/>
        <v>1.0585952649999999</v>
      </c>
      <c r="G38" s="160">
        <f t="shared" si="3"/>
        <v>1.1830860681640001</v>
      </c>
      <c r="H38" s="160">
        <f t="shared" si="4"/>
        <v>1.354263833651479</v>
      </c>
      <c r="I38" s="160">
        <f t="shared" si="5"/>
        <v>1.5768709513079406</v>
      </c>
      <c r="J38" s="160">
        <f t="shared" si="6"/>
        <v>1.8667195430452312</v>
      </c>
      <c r="K38" s="160">
        <f t="shared" si="7"/>
        <v>2.1988789517358422</v>
      </c>
      <c r="L38" s="160">
        <f t="shared" si="8"/>
        <v>2.5849746096737594</v>
      </c>
      <c r="M38" s="160">
        <f t="shared" si="9"/>
        <v>3.038863838949851</v>
      </c>
      <c r="N38" s="160">
        <f t="shared" si="10"/>
        <v>3.5724503432714578</v>
      </c>
      <c r="Q38" s="141" t="s">
        <v>158</v>
      </c>
      <c r="R38" t="s">
        <v>684</v>
      </c>
      <c r="S38">
        <v>0.28999999999999998</v>
      </c>
      <c r="T38" s="142">
        <f t="shared" si="11"/>
        <v>0.32349064999999999</v>
      </c>
      <c r="U38" s="142">
        <f t="shared" si="12"/>
        <v>0.36153315044000001</v>
      </c>
      <c r="V38" s="142">
        <f t="shared" si="13"/>
        <v>0.41384247814428754</v>
      </c>
      <c r="W38" s="142">
        <f t="shared" si="14"/>
        <v>0.48186783548925477</v>
      </c>
      <c r="X38" s="142">
        <f t="shared" si="15"/>
        <v>0.57044116700012337</v>
      </c>
      <c r="Y38" s="142">
        <f t="shared" si="16"/>
        <v>0.6719440421532078</v>
      </c>
      <c r="Z38" s="142">
        <f t="shared" si="17"/>
        <v>0.78992901665478421</v>
      </c>
      <c r="AA38" s="142">
        <f t="shared" si="18"/>
        <v>0.92863067786665621</v>
      </c>
      <c r="AB38" s="142">
        <f t="shared" si="19"/>
        <v>1.0916866170165678</v>
      </c>
    </row>
    <row r="39" spans="3:28">
      <c r="C39" s="141" t="s">
        <v>158</v>
      </c>
      <c r="D39" t="s">
        <v>685</v>
      </c>
      <c r="E39">
        <v>0.23699999999999999</v>
      </c>
      <c r="F39" s="160">
        <f t="shared" si="2"/>
        <v>0.26076161999999997</v>
      </c>
      <c r="G39" s="160">
        <f t="shared" si="3"/>
        <v>0.28612851039360004</v>
      </c>
      <c r="H39" s="160">
        <f t="shared" si="4"/>
        <v>0.32024933525803684</v>
      </c>
      <c r="I39" s="160">
        <f t="shared" si="5"/>
        <v>0.36478400844235759</v>
      </c>
      <c r="J39" s="160">
        <f t="shared" si="6"/>
        <v>0.42264787178152663</v>
      </c>
      <c r="K39" s="160">
        <f t="shared" si="7"/>
        <v>0.48726016518012744</v>
      </c>
      <c r="L39" s="160">
        <f t="shared" si="8"/>
        <v>0.56062936455212509</v>
      </c>
      <c r="M39" s="160">
        <f t="shared" si="9"/>
        <v>0.64504613111956122</v>
      </c>
      <c r="N39" s="160">
        <f t="shared" si="10"/>
        <v>0.74217395231288907</v>
      </c>
      <c r="Q39" s="141" t="s">
        <v>158</v>
      </c>
      <c r="R39" t="s">
        <v>685</v>
      </c>
      <c r="S39">
        <v>7.2999999999999995E-2</v>
      </c>
      <c r="T39" s="142">
        <f t="shared" si="11"/>
        <v>8.0318979999999998E-2</v>
      </c>
      <c r="U39" s="142">
        <f t="shared" si="12"/>
        <v>8.8132410374400005E-2</v>
      </c>
      <c r="V39" s="142">
        <f t="shared" si="13"/>
        <v>9.8642200311547218E-2</v>
      </c>
      <c r="W39" s="142">
        <f t="shared" si="14"/>
        <v>0.11235963129237175</v>
      </c>
      <c r="X39" s="142">
        <f t="shared" si="15"/>
        <v>0.13018267780612422</v>
      </c>
      <c r="Y39" s="142">
        <f t="shared" si="16"/>
        <v>0.15008435467573544</v>
      </c>
      <c r="Z39" s="142">
        <f t="shared" si="17"/>
        <v>0.1726833063810343</v>
      </c>
      <c r="AA39" s="142">
        <f t="shared" si="18"/>
        <v>0.19868509523935851</v>
      </c>
      <c r="AB39" s="142">
        <f t="shared" si="19"/>
        <v>0.22860210345502491</v>
      </c>
    </row>
    <row r="40" spans="3:28">
      <c r="C40" s="141" t="s">
        <v>158</v>
      </c>
      <c r="D40" t="s">
        <v>686</v>
      </c>
      <c r="E40">
        <v>0.10199999999999999</v>
      </c>
      <c r="F40" s="160">
        <f t="shared" si="2"/>
        <v>0.11222652</v>
      </c>
      <c r="G40" s="160">
        <f t="shared" si="3"/>
        <v>0.12314391586559999</v>
      </c>
      <c r="H40" s="160">
        <f t="shared" si="4"/>
        <v>0.1378288278325728</v>
      </c>
      <c r="I40" s="160">
        <f t="shared" si="5"/>
        <v>0.15699564920303996</v>
      </c>
      <c r="J40" s="160">
        <f t="shared" si="6"/>
        <v>0.18189908405787217</v>
      </c>
      <c r="K40" s="160">
        <f t="shared" si="7"/>
        <v>0.20970690653321936</v>
      </c>
      <c r="L40" s="160">
        <f t="shared" si="8"/>
        <v>0.2412835239844589</v>
      </c>
      <c r="M40" s="160">
        <f t="shared" si="9"/>
        <v>0.27761479060841876</v>
      </c>
      <c r="N40" s="160">
        <f t="shared" si="10"/>
        <v>0.31941663770428141</v>
      </c>
      <c r="Q40" s="141" t="s">
        <v>158</v>
      </c>
      <c r="R40" t="s">
        <v>686</v>
      </c>
      <c r="S40">
        <v>3.1E-2</v>
      </c>
      <c r="T40" s="142">
        <f t="shared" si="11"/>
        <v>3.4108060000000003E-2</v>
      </c>
      <c r="U40" s="142">
        <f t="shared" si="12"/>
        <v>3.7426092076799998E-2</v>
      </c>
      <c r="V40" s="142">
        <f t="shared" si="13"/>
        <v>4.1889153556958401E-2</v>
      </c>
      <c r="W40" s="142">
        <f t="shared" si="14"/>
        <v>4.771436397347293E-2</v>
      </c>
      <c r="X40" s="142">
        <f t="shared" si="15"/>
        <v>5.5283054958765072E-2</v>
      </c>
      <c r="Y40" s="142">
        <f t="shared" si="16"/>
        <v>6.3734451985586277E-2</v>
      </c>
      <c r="Z40" s="142">
        <f t="shared" si="17"/>
        <v>7.3331267093315944E-2</v>
      </c>
      <c r="AA40" s="142">
        <f t="shared" si="18"/>
        <v>8.4373122635891973E-2</v>
      </c>
      <c r="AB40" s="142">
        <f t="shared" si="19"/>
        <v>9.7077605576791418E-2</v>
      </c>
    </row>
    <row r="41" spans="3:28">
      <c r="C41" s="141" t="s">
        <v>158</v>
      </c>
      <c r="D41" t="s">
        <v>687</v>
      </c>
      <c r="E41">
        <v>2.2959999999999998</v>
      </c>
      <c r="F41" s="160">
        <f t="shared" si="2"/>
        <v>2.52619696</v>
      </c>
      <c r="G41" s="160">
        <f t="shared" si="3"/>
        <v>2.7719454002687995</v>
      </c>
      <c r="H41" s="160">
        <f t="shared" si="4"/>
        <v>3.1024998892508546</v>
      </c>
      <c r="I41" s="160">
        <f t="shared" si="5"/>
        <v>3.5339412800998011</v>
      </c>
      <c r="J41" s="160">
        <f t="shared" si="6"/>
        <v>4.0945127156556325</v>
      </c>
      <c r="K41" s="160">
        <f t="shared" si="7"/>
        <v>4.7204613470614865</v>
      </c>
      <c r="L41" s="160">
        <f t="shared" si="8"/>
        <v>5.4312448143952698</v>
      </c>
      <c r="M41" s="160">
        <f t="shared" si="9"/>
        <v>6.2490545023228368</v>
      </c>
      <c r="N41" s="160">
        <f t="shared" si="10"/>
        <v>7.1900058840100973</v>
      </c>
      <c r="Q41" s="141" t="s">
        <v>158</v>
      </c>
      <c r="R41" t="s">
        <v>687</v>
      </c>
      <c r="S41">
        <v>0.38500000000000001</v>
      </c>
      <c r="T41" s="142">
        <f t="shared" si="11"/>
        <v>0.42360010000000003</v>
      </c>
      <c r="U41" s="142">
        <f t="shared" si="12"/>
        <v>0.46480791772800001</v>
      </c>
      <c r="V41" s="142">
        <f t="shared" si="13"/>
        <v>0.52023626191706407</v>
      </c>
      <c r="W41" s="142">
        <f t="shared" si="14"/>
        <v>0.59258161708990575</v>
      </c>
      <c r="X41" s="142">
        <f t="shared" si="15"/>
        <v>0.68657987610079207</v>
      </c>
      <c r="Y41" s="142">
        <f t="shared" si="16"/>
        <v>0.79154077465970063</v>
      </c>
      <c r="Z41" s="142">
        <f t="shared" si="17"/>
        <v>0.9107270268040849</v>
      </c>
      <c r="AA41" s="142">
        <f t="shared" si="18"/>
        <v>1.0478597488651098</v>
      </c>
      <c r="AB41" s="142">
        <f t="shared" si="19"/>
        <v>1.2056412305504738</v>
      </c>
    </row>
    <row r="42" spans="3:28">
      <c r="C42" s="141" t="s">
        <v>158</v>
      </c>
      <c r="D42" t="s">
        <v>688</v>
      </c>
      <c r="E42">
        <v>2.4350000000000001</v>
      </c>
      <c r="F42" s="160">
        <f t="shared" si="2"/>
        <v>2.6791331</v>
      </c>
      <c r="G42" s="160">
        <f t="shared" si="3"/>
        <v>2.9397591679680004</v>
      </c>
      <c r="H42" s="160">
        <f t="shared" si="4"/>
        <v>3.2903254487481859</v>
      </c>
      <c r="I42" s="160">
        <f t="shared" si="5"/>
        <v>3.7478863314647297</v>
      </c>
      <c r="J42" s="160">
        <f t="shared" si="6"/>
        <v>4.342394800793322</v>
      </c>
      <c r="K42" s="160">
        <f t="shared" si="7"/>
        <v>5.0062384059646012</v>
      </c>
      <c r="L42" s="160">
        <f t="shared" si="8"/>
        <v>5.7600527539427198</v>
      </c>
      <c r="M42" s="160">
        <f t="shared" si="9"/>
        <v>6.6273726973676457</v>
      </c>
      <c r="N42" s="160">
        <f t="shared" si="10"/>
        <v>7.6252893412737777</v>
      </c>
      <c r="Q42" s="141" t="s">
        <v>158</v>
      </c>
      <c r="R42" t="s">
        <v>688</v>
      </c>
      <c r="S42">
        <v>2.5000000000000001E-2</v>
      </c>
      <c r="T42" s="142">
        <f t="shared" si="11"/>
        <v>2.7506500000000003E-2</v>
      </c>
      <c r="U42" s="142">
        <f t="shared" si="12"/>
        <v>3.0182332320000005E-2</v>
      </c>
      <c r="V42" s="142">
        <f t="shared" si="13"/>
        <v>3.3781575449160016E-2</v>
      </c>
      <c r="W42" s="142">
        <f t="shared" si="14"/>
        <v>3.8479325785058832E-2</v>
      </c>
      <c r="X42" s="142">
        <f t="shared" si="15"/>
        <v>4.4583108837713777E-2</v>
      </c>
      <c r="Y42" s="142">
        <f t="shared" si="16"/>
        <v>5.1398751601279269E-2</v>
      </c>
      <c r="Z42" s="142">
        <f t="shared" si="17"/>
        <v>5.9138118623641892E-2</v>
      </c>
      <c r="AA42" s="142">
        <f t="shared" si="18"/>
        <v>6.8042840835396773E-2</v>
      </c>
      <c r="AB42" s="142">
        <f t="shared" si="19"/>
        <v>7.8288391594186629E-2</v>
      </c>
    </row>
    <row r="43" spans="3:28">
      <c r="C43" s="141" t="s">
        <v>158</v>
      </c>
      <c r="D43" t="s">
        <v>689</v>
      </c>
      <c r="E43">
        <v>0.114</v>
      </c>
      <c r="F43" s="160">
        <f t="shared" si="2"/>
        <v>0.12542964000000001</v>
      </c>
      <c r="G43" s="160">
        <f t="shared" si="3"/>
        <v>0.1376314353792</v>
      </c>
      <c r="H43" s="160">
        <f t="shared" si="4"/>
        <v>0.15404398404816963</v>
      </c>
      <c r="I43" s="160">
        <f t="shared" si="5"/>
        <v>0.1754657255798682</v>
      </c>
      <c r="J43" s="160">
        <f t="shared" si="6"/>
        <v>0.20329897629997479</v>
      </c>
      <c r="K43" s="160">
        <f t="shared" si="7"/>
        <v>0.23437830730183343</v>
      </c>
      <c r="L43" s="160">
        <f t="shared" si="8"/>
        <v>0.26966982092380698</v>
      </c>
      <c r="M43" s="160">
        <f t="shared" si="9"/>
        <v>0.31027535420940916</v>
      </c>
      <c r="N43" s="160">
        <f t="shared" si="10"/>
        <v>0.35699506566949091</v>
      </c>
      <c r="Q43" s="141" t="s">
        <v>158</v>
      </c>
      <c r="R43" t="s">
        <v>689</v>
      </c>
      <c r="S43">
        <v>3.5000000000000003E-2</v>
      </c>
      <c r="T43" s="142">
        <f t="shared" si="11"/>
        <v>3.8509100000000004E-2</v>
      </c>
      <c r="U43" s="142">
        <f t="shared" si="12"/>
        <v>4.2255265248000003E-2</v>
      </c>
      <c r="V43" s="142">
        <f t="shared" si="13"/>
        <v>4.7294205628824013E-2</v>
      </c>
      <c r="W43" s="142">
        <f t="shared" si="14"/>
        <v>5.3871056099082347E-2</v>
      </c>
      <c r="X43" s="142">
        <f t="shared" si="15"/>
        <v>6.2416352372799286E-2</v>
      </c>
      <c r="Y43" s="142">
        <f t="shared" si="16"/>
        <v>7.1958252241790963E-2</v>
      </c>
      <c r="Z43" s="142">
        <f t="shared" si="17"/>
        <v>8.2793366073098631E-2</v>
      </c>
      <c r="AA43" s="142">
        <f t="shared" si="18"/>
        <v>9.5259977169555449E-2</v>
      </c>
      <c r="AB43" s="142">
        <f t="shared" si="19"/>
        <v>0.10960374823186125</v>
      </c>
    </row>
    <row r="44" spans="3:28">
      <c r="C44" s="141" t="s">
        <v>158</v>
      </c>
      <c r="D44" t="s">
        <v>690</v>
      </c>
      <c r="E44">
        <v>0.245</v>
      </c>
      <c r="F44" s="160">
        <f t="shared" si="2"/>
        <v>0.26956370000000002</v>
      </c>
      <c r="G44" s="160">
        <f t="shared" si="3"/>
        <v>0.29578685673600003</v>
      </c>
      <c r="H44" s="160">
        <f t="shared" si="4"/>
        <v>0.33105943940176807</v>
      </c>
      <c r="I44" s="160">
        <f t="shared" si="5"/>
        <v>0.37709739269357639</v>
      </c>
      <c r="J44" s="160">
        <f t="shared" si="6"/>
        <v>0.43691446660959493</v>
      </c>
      <c r="K44" s="160">
        <f t="shared" si="7"/>
        <v>0.50370776569253672</v>
      </c>
      <c r="L44" s="160">
        <f t="shared" si="8"/>
        <v>0.57955356251169043</v>
      </c>
      <c r="M44" s="160">
        <f t="shared" si="9"/>
        <v>0.66681984018688811</v>
      </c>
      <c r="N44" s="160">
        <f t="shared" si="10"/>
        <v>0.76722623762302866</v>
      </c>
      <c r="Q44" s="141" t="s">
        <v>158</v>
      </c>
      <c r="R44" t="s">
        <v>690</v>
      </c>
      <c r="S44">
        <v>7.4999999999999997E-2</v>
      </c>
      <c r="T44" s="142">
        <f t="shared" si="11"/>
        <v>8.2519499999999996E-2</v>
      </c>
      <c r="U44" s="142">
        <f t="shared" si="12"/>
        <v>9.0546996960000015E-2</v>
      </c>
      <c r="V44" s="142">
        <f t="shared" si="13"/>
        <v>0.10134472634748001</v>
      </c>
      <c r="W44" s="142">
        <f t="shared" si="14"/>
        <v>0.11543797735517644</v>
      </c>
      <c r="X44" s="142">
        <f t="shared" si="15"/>
        <v>0.13374932651314131</v>
      </c>
      <c r="Y44" s="142">
        <f t="shared" si="16"/>
        <v>0.15419625480383778</v>
      </c>
      <c r="Z44" s="142">
        <f t="shared" si="17"/>
        <v>0.17741435587092563</v>
      </c>
      <c r="AA44" s="142">
        <f t="shared" si="18"/>
        <v>0.20412852250619024</v>
      </c>
      <c r="AB44" s="142">
        <f t="shared" si="19"/>
        <v>0.2348651747825598</v>
      </c>
    </row>
    <row r="45" spans="3:28">
      <c r="C45" s="141" t="s">
        <v>158</v>
      </c>
      <c r="D45" t="s">
        <v>691</v>
      </c>
      <c r="E45">
        <v>1.0109999999999999</v>
      </c>
      <c r="F45" s="160">
        <f t="shared" si="2"/>
        <v>1.11236286</v>
      </c>
      <c r="G45" s="160">
        <f t="shared" si="3"/>
        <v>1.2205735190208</v>
      </c>
      <c r="H45" s="160">
        <f t="shared" si="4"/>
        <v>1.3661269111640306</v>
      </c>
      <c r="I45" s="160">
        <f t="shared" si="5"/>
        <v>1.5561039347477783</v>
      </c>
      <c r="J45" s="160">
        <f t="shared" si="6"/>
        <v>1.8029409213971443</v>
      </c>
      <c r="K45" s="160">
        <f t="shared" si="7"/>
        <v>2.0785655147557329</v>
      </c>
      <c r="L45" s="160">
        <f t="shared" si="8"/>
        <v>2.3915455171400772</v>
      </c>
      <c r="M45" s="160">
        <f t="shared" si="9"/>
        <v>2.7516524833834435</v>
      </c>
      <c r="N45" s="160">
        <f t="shared" si="10"/>
        <v>3.1659825560689052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113.12734</v>
      </c>
      <c r="D54" s="165">
        <v>115.47727511623478</v>
      </c>
      <c r="E54" s="165">
        <v>121.67992946625535</v>
      </c>
      <c r="F54" s="165">
        <v>127.29075610947933</v>
      </c>
      <c r="G54" s="165">
        <v>133.11337239554717</v>
      </c>
      <c r="H54" s="165">
        <v>139.24517076955385</v>
      </c>
      <c r="I54" s="165">
        <v>145.69925076168701</v>
      </c>
      <c r="J54" s="165">
        <v>152.07388760636826</v>
      </c>
      <c r="K54" s="165">
        <v>158.21491181889505</v>
      </c>
      <c r="L54" s="165">
        <v>164.28782390608873</v>
      </c>
      <c r="M54" s="141" t="s">
        <v>653</v>
      </c>
      <c r="N54" s="165" t="s">
        <v>695</v>
      </c>
      <c r="O54" s="165">
        <f t="shared" ref="O54:O115" si="20">+C54/$C54</f>
        <v>1</v>
      </c>
      <c r="P54" s="165">
        <f t="shared" ref="P54:P115" si="21">+D54/$C54</f>
        <v>1.0207724774244209</v>
      </c>
      <c r="Q54" s="165">
        <f t="shared" ref="Q54:Q115" si="22">+E54/$C54</f>
        <v>1.0756014369846878</v>
      </c>
      <c r="R54" s="165">
        <f t="shared" ref="R54:R115" si="23">+F54/$C54</f>
        <v>1.125198878621908</v>
      </c>
      <c r="S54" s="165">
        <f t="shared" ref="S54:S115" si="24">+G54/$C54</f>
        <v>1.1766684551722613</v>
      </c>
      <c r="T54" s="165">
        <f t="shared" ref="T54:T115" si="25">+H54/$C54</f>
        <v>1.2308710765192026</v>
      </c>
      <c r="U54" s="165">
        <f t="shared" ref="U54:U115" si="26">+I54/$C54</f>
        <v>1.2879225372194467</v>
      </c>
      <c r="V54" s="165">
        <f t="shared" ref="V54:V115" si="27">+J54/$C54</f>
        <v>1.3442717525787158</v>
      </c>
      <c r="W54" s="165">
        <f t="shared" ref="W54:W115" si="28">+K54/$C54</f>
        <v>1.3985559266123913</v>
      </c>
      <c r="X54" s="165">
        <f t="shared" ref="X54:X115" si="29">+L54/$C54</f>
        <v>1.4522380169646765</v>
      </c>
    </row>
    <row r="55" spans="2:24">
      <c r="B55" s="165" t="s">
        <v>696</v>
      </c>
      <c r="C55" s="165">
        <v>607.10839799999997</v>
      </c>
      <c r="D55" s="165">
        <v>619.71954349163127</v>
      </c>
      <c r="E55" s="165">
        <v>653.00666529427167</v>
      </c>
      <c r="F55" s="165">
        <v>683.11768863154293</v>
      </c>
      <c r="G55" s="165">
        <v>714.36530079676629</v>
      </c>
      <c r="H55" s="165">
        <v>747.27216741010841</v>
      </c>
      <c r="I55" s="165">
        <v>781.90858831939374</v>
      </c>
      <c r="J55" s="165">
        <v>816.11867018471662</v>
      </c>
      <c r="K55" s="165">
        <v>849.0750481190546</v>
      </c>
      <c r="L55" s="165">
        <v>881.66589599412157</v>
      </c>
      <c r="M55" s="141" t="s">
        <v>654</v>
      </c>
      <c r="N55" s="165" t="s">
        <v>696</v>
      </c>
      <c r="O55" s="165">
        <f t="shared" si="20"/>
        <v>1</v>
      </c>
      <c r="P55" s="165">
        <f t="shared" si="21"/>
        <v>1.0207724774244209</v>
      </c>
      <c r="Q55" s="165">
        <f t="shared" si="22"/>
        <v>1.0756014369846878</v>
      </c>
      <c r="R55" s="165">
        <f t="shared" si="23"/>
        <v>1.125198878621908</v>
      </c>
      <c r="S55" s="165">
        <f t="shared" si="24"/>
        <v>1.1766684551722613</v>
      </c>
      <c r="T55" s="165">
        <f t="shared" si="25"/>
        <v>1.2308710765192026</v>
      </c>
      <c r="U55" s="165">
        <f t="shared" si="26"/>
        <v>1.2879225372194469</v>
      </c>
      <c r="V55" s="165">
        <f t="shared" si="27"/>
        <v>1.344271752578716</v>
      </c>
      <c r="W55" s="165">
        <f t="shared" si="28"/>
        <v>1.3985559266123917</v>
      </c>
      <c r="X55" s="165">
        <f t="shared" si="29"/>
        <v>1.4522380169646765</v>
      </c>
    </row>
    <row r="56" spans="2:24">
      <c r="B56" s="165" t="s">
        <v>697</v>
      </c>
      <c r="C56" s="165">
        <v>2183.6199280000001</v>
      </c>
      <c r="D56" s="165">
        <v>2228.9791236578953</v>
      </c>
      <c r="E56" s="165">
        <v>2348.7047323852003</v>
      </c>
      <c r="F56" s="165">
        <v>2457.0066943220518</v>
      </c>
      <c r="G56" s="165">
        <v>2569.3966873631248</v>
      </c>
      <c r="H56" s="165">
        <v>2687.7546114861439</v>
      </c>
      <c r="I56" s="165">
        <v>2812.3333179927063</v>
      </c>
      <c r="J56" s="165">
        <v>2935.3785875783697</v>
      </c>
      <c r="K56" s="165">
        <v>3053.9145917733235</v>
      </c>
      <c r="L56" s="165">
        <v>3171.1358740432697</v>
      </c>
      <c r="M56" s="141" t="s">
        <v>655</v>
      </c>
      <c r="N56" s="165" t="s">
        <v>697</v>
      </c>
      <c r="O56" s="165">
        <f t="shared" si="20"/>
        <v>1</v>
      </c>
      <c r="P56" s="165">
        <f t="shared" si="21"/>
        <v>1.0207724774244207</v>
      </c>
      <c r="Q56" s="165">
        <f t="shared" si="22"/>
        <v>1.0756014369846876</v>
      </c>
      <c r="R56" s="165">
        <f t="shared" si="23"/>
        <v>1.125198878621908</v>
      </c>
      <c r="S56" s="165">
        <f t="shared" si="24"/>
        <v>1.1766684551722615</v>
      </c>
      <c r="T56" s="165">
        <f t="shared" si="25"/>
        <v>1.2308710765192026</v>
      </c>
      <c r="U56" s="165">
        <f t="shared" si="26"/>
        <v>1.2879225372194469</v>
      </c>
      <c r="V56" s="165">
        <f t="shared" si="27"/>
        <v>1.344271752578716</v>
      </c>
      <c r="W56" s="165">
        <f t="shared" si="28"/>
        <v>1.3985559266123915</v>
      </c>
      <c r="X56" s="165">
        <f t="shared" si="29"/>
        <v>1.4522380169646765</v>
      </c>
    </row>
    <row r="57" spans="2:24">
      <c r="B57" s="165" t="s">
        <v>698</v>
      </c>
      <c r="C57" s="165">
        <v>193.006215</v>
      </c>
      <c r="D57" s="165">
        <v>197.0154322438604</v>
      </c>
      <c r="E57" s="165">
        <v>207.59776220097561</v>
      </c>
      <c r="F57" s="165">
        <v>217.17037668505893</v>
      </c>
      <c r="G57" s="165">
        <v>227.10432484269538</v>
      </c>
      <c r="H57" s="165">
        <v>237.56576763194673</v>
      </c>
      <c r="I57" s="165">
        <v>248.57705412192212</v>
      </c>
      <c r="J57" s="165">
        <v>259.45280289663452</v>
      </c>
      <c r="K57" s="165">
        <v>269.9299858612755</v>
      </c>
      <c r="L57" s="165">
        <v>280.29096293345805</v>
      </c>
      <c r="M57" s="141" t="s">
        <v>656</v>
      </c>
      <c r="N57" s="165" t="s">
        <v>698</v>
      </c>
      <c r="O57" s="165">
        <f t="shared" si="20"/>
        <v>1</v>
      </c>
      <c r="P57" s="165">
        <f t="shared" si="21"/>
        <v>1.0207724774244209</v>
      </c>
      <c r="Q57" s="165">
        <f t="shared" si="22"/>
        <v>1.0756014369846878</v>
      </c>
      <c r="R57" s="165">
        <f t="shared" si="23"/>
        <v>1.1251988786219083</v>
      </c>
      <c r="S57" s="165">
        <f t="shared" si="24"/>
        <v>1.1766684551722615</v>
      </c>
      <c r="T57" s="165">
        <f t="shared" si="25"/>
        <v>1.230871076519203</v>
      </c>
      <c r="U57" s="165">
        <f t="shared" si="26"/>
        <v>1.2879225372194472</v>
      </c>
      <c r="V57" s="165">
        <f t="shared" si="27"/>
        <v>1.3442717525787162</v>
      </c>
      <c r="W57" s="165">
        <f t="shared" si="28"/>
        <v>1.3985559266123917</v>
      </c>
      <c r="X57" s="165">
        <f t="shared" si="29"/>
        <v>1.4522380169646767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559.72563800000012</v>
      </c>
      <c r="D59" s="165">
        <v>571.3525261792247</v>
      </c>
      <c r="E59" s="165">
        <v>602.04170054997132</v>
      </c>
      <c r="F59" s="165">
        <v>629.80266021353225</v>
      </c>
      <c r="G59" s="165">
        <v>658.61150178576861</v>
      </c>
      <c r="H59" s="165">
        <v>688.95009860045775</v>
      </c>
      <c r="I59" s="165">
        <v>720.88326383973401</v>
      </c>
      <c r="J59" s="165">
        <v>752.4233643575003</v>
      </c>
      <c r="K59" s="165">
        <v>782.80760830180236</v>
      </c>
      <c r="L59" s="165">
        <v>812.85485057340873</v>
      </c>
      <c r="M59" s="141" t="s">
        <v>657</v>
      </c>
      <c r="N59" s="165" t="s">
        <v>498</v>
      </c>
      <c r="O59" s="165">
        <f t="shared" si="20"/>
        <v>1</v>
      </c>
      <c r="P59" s="165">
        <f t="shared" si="21"/>
        <v>1.0207724774244209</v>
      </c>
      <c r="Q59" s="165">
        <f t="shared" si="22"/>
        <v>1.0756014369846878</v>
      </c>
      <c r="R59" s="165">
        <f t="shared" si="23"/>
        <v>1.1251988786219083</v>
      </c>
      <c r="S59" s="165">
        <f t="shared" si="24"/>
        <v>1.1766684551722615</v>
      </c>
      <c r="T59" s="165">
        <f t="shared" si="25"/>
        <v>1.2308710765192028</v>
      </c>
      <c r="U59" s="165">
        <f t="shared" si="26"/>
        <v>1.2879225372194472</v>
      </c>
      <c r="V59" s="165">
        <f t="shared" si="27"/>
        <v>1.3442717525787162</v>
      </c>
      <c r="W59" s="165">
        <f t="shared" si="28"/>
        <v>1.3985559266123919</v>
      </c>
      <c r="X59" s="165">
        <f t="shared" si="29"/>
        <v>1.4522380169646769</v>
      </c>
    </row>
    <row r="60" spans="2:24">
      <c r="B60" s="165" t="s">
        <v>499</v>
      </c>
      <c r="C60" s="165">
        <v>14.642054</v>
      </c>
      <c r="D60" s="165">
        <v>14.946205736162151</v>
      </c>
      <c r="E60" s="165">
        <v>15.749014322807396</v>
      </c>
      <c r="F60" s="165">
        <v>16.475222741521424</v>
      </c>
      <c r="G60" s="165">
        <v>17.228843060728831</v>
      </c>
      <c r="H60" s="165">
        <v>18.022480769432299</v>
      </c>
      <c r="I60" s="165">
        <v>18.857831337784155</v>
      </c>
      <c r="J60" s="165">
        <v>19.682899591932205</v>
      </c>
      <c r="K60" s="165">
        <v>20.477731399478682</v>
      </c>
      <c r="L60" s="165">
        <v>21.263747465249718</v>
      </c>
      <c r="M60" s="141" t="s">
        <v>658</v>
      </c>
      <c r="N60" s="165" t="s">
        <v>499</v>
      </c>
      <c r="O60" s="165">
        <f t="shared" si="20"/>
        <v>1</v>
      </c>
      <c r="P60" s="165">
        <f t="shared" si="21"/>
        <v>1.0207724774244209</v>
      </c>
      <c r="Q60" s="165">
        <f t="shared" si="22"/>
        <v>1.0756014369846878</v>
      </c>
      <c r="R60" s="165">
        <f t="shared" si="23"/>
        <v>1.125198878621908</v>
      </c>
      <c r="S60" s="165">
        <f t="shared" si="24"/>
        <v>1.1766684551722615</v>
      </c>
      <c r="T60" s="165">
        <f t="shared" si="25"/>
        <v>1.2308710765192028</v>
      </c>
      <c r="U60" s="165">
        <f t="shared" si="26"/>
        <v>1.2879225372194472</v>
      </c>
      <c r="V60" s="165">
        <f t="shared" si="27"/>
        <v>1.3442717525787165</v>
      </c>
      <c r="W60" s="165">
        <f t="shared" si="28"/>
        <v>1.3985559266123921</v>
      </c>
      <c r="X60" s="165">
        <f t="shared" si="29"/>
        <v>1.4522380169646771</v>
      </c>
    </row>
    <row r="61" spans="2:24">
      <c r="B61" s="165" t="s">
        <v>503</v>
      </c>
      <c r="C61" s="165">
        <v>2.0264609999999998</v>
      </c>
      <c r="D61" s="165">
        <v>2.0994264453699056</v>
      </c>
      <c r="E61" s="165">
        <v>2.247264722977421</v>
      </c>
      <c r="F61" s="165">
        <v>2.3915661108114801</v>
      </c>
      <c r="G61" s="165">
        <v>2.5313541234619072</v>
      </c>
      <c r="H61" s="165">
        <v>2.6666354224845286</v>
      </c>
      <c r="I61" s="165">
        <v>2.7958297011517343</v>
      </c>
      <c r="J61" s="165">
        <v>2.9181529041280299</v>
      </c>
      <c r="K61" s="165">
        <v>3.035993303437682</v>
      </c>
      <c r="L61" s="165">
        <v>3.152526696005574</v>
      </c>
      <c r="M61" s="141" t="s">
        <v>659</v>
      </c>
      <c r="N61" s="165" t="s">
        <v>503</v>
      </c>
      <c r="O61" s="165">
        <f t="shared" si="20"/>
        <v>1</v>
      </c>
      <c r="P61" s="165">
        <f t="shared" si="21"/>
        <v>1.03600634079309</v>
      </c>
      <c r="Q61" s="165">
        <f t="shared" si="22"/>
        <v>1.1089602627326265</v>
      </c>
      <c r="R61" s="165">
        <f t="shared" si="23"/>
        <v>1.1801688316782215</v>
      </c>
      <c r="S61" s="165">
        <f t="shared" si="24"/>
        <v>1.2491501802708798</v>
      </c>
      <c r="T61" s="165">
        <f t="shared" si="25"/>
        <v>1.3159075957960842</v>
      </c>
      <c r="U61" s="165">
        <f t="shared" si="26"/>
        <v>1.3796612425068799</v>
      </c>
      <c r="V61" s="165">
        <f t="shared" si="27"/>
        <v>1.4400242117307118</v>
      </c>
      <c r="W61" s="165">
        <f t="shared" si="28"/>
        <v>1.498175046762648</v>
      </c>
      <c r="X61" s="165">
        <f t="shared" si="29"/>
        <v>1.5556809117005332</v>
      </c>
    </row>
    <row r="62" spans="2:24">
      <c r="B62" s="165" t="s">
        <v>699</v>
      </c>
      <c r="C62" s="165">
        <v>129.34444500000001</v>
      </c>
      <c r="D62" s="165">
        <v>132.03124956373674</v>
      </c>
      <c r="E62" s="165">
        <v>139.12307090798691</v>
      </c>
      <c r="F62" s="165">
        <v>145.53822446997307</v>
      </c>
      <c r="G62" s="165">
        <v>152.19552828326354</v>
      </c>
      <c r="H62" s="165">
        <v>159.20633625892881</v>
      </c>
      <c r="I62" s="165">
        <v>166.58562577964122</v>
      </c>
      <c r="J62" s="165">
        <v>173.87408376647136</v>
      </c>
      <c r="K62" s="165">
        <v>180.89544012914052</v>
      </c>
      <c r="L62" s="165">
        <v>187.83892031219668</v>
      </c>
      <c r="M62" s="141" t="s">
        <v>660</v>
      </c>
      <c r="N62" s="165" t="s">
        <v>699</v>
      </c>
      <c r="O62" s="165">
        <f t="shared" si="20"/>
        <v>1</v>
      </c>
      <c r="P62" s="165">
        <f t="shared" si="21"/>
        <v>1.0207724774244207</v>
      </c>
      <c r="Q62" s="165">
        <f t="shared" si="22"/>
        <v>1.0756014369846878</v>
      </c>
      <c r="R62" s="165">
        <f t="shared" si="23"/>
        <v>1.125198878621908</v>
      </c>
      <c r="S62" s="165">
        <f t="shared" si="24"/>
        <v>1.1766684551722615</v>
      </c>
      <c r="T62" s="165">
        <f t="shared" si="25"/>
        <v>1.2308710765192028</v>
      </c>
      <c r="U62" s="165">
        <f t="shared" si="26"/>
        <v>1.2879225372194469</v>
      </c>
      <c r="V62" s="165">
        <f t="shared" si="27"/>
        <v>1.344271752578716</v>
      </c>
      <c r="W62" s="165">
        <f t="shared" si="28"/>
        <v>1.3985559266123915</v>
      </c>
      <c r="X62" s="165">
        <f t="shared" si="29"/>
        <v>1.4522380169646765</v>
      </c>
    </row>
    <row r="63" spans="2:24">
      <c r="B63" s="166" t="s">
        <v>315</v>
      </c>
      <c r="C63" s="165">
        <v>3802.6004789999997</v>
      </c>
      <c r="D63" s="165">
        <v>3881.620782434115</v>
      </c>
      <c r="E63" s="165">
        <v>4090.1501398504456</v>
      </c>
      <c r="F63" s="165">
        <v>4278.7931892839706</v>
      </c>
      <c r="G63" s="165">
        <v>4474.5469126513563</v>
      </c>
      <c r="H63" s="165">
        <v>4680.6832683490557</v>
      </c>
      <c r="I63" s="165">
        <v>4897.6407618540206</v>
      </c>
      <c r="J63" s="165">
        <v>5111.9224488861219</v>
      </c>
      <c r="K63" s="165">
        <v>5318.3513107064082</v>
      </c>
      <c r="L63" s="165">
        <v>5522.4906019237987</v>
      </c>
      <c r="M63" s="141"/>
      <c r="N63" s="166" t="s">
        <v>315</v>
      </c>
      <c r="O63" s="165">
        <f t="shared" si="20"/>
        <v>1</v>
      </c>
      <c r="P63" s="165">
        <f t="shared" si="21"/>
        <v>1.0207805957713696</v>
      </c>
      <c r="Q63" s="165">
        <f t="shared" si="22"/>
        <v>1.0756192143872199</v>
      </c>
      <c r="R63" s="165">
        <f t="shared" si="23"/>
        <v>1.1252281729079252</v>
      </c>
      <c r="S63" s="165">
        <f t="shared" si="24"/>
        <v>1.1767070817358294</v>
      </c>
      <c r="T63" s="165">
        <f t="shared" si="25"/>
        <v>1.230916393714854</v>
      </c>
      <c r="U63" s="165">
        <f t="shared" si="26"/>
        <v>1.2879714261073234</v>
      </c>
      <c r="V63" s="165">
        <f t="shared" si="27"/>
        <v>1.3443227804542972</v>
      </c>
      <c r="W63" s="165">
        <f t="shared" si="28"/>
        <v>1.3986090150877533</v>
      </c>
      <c r="X63" s="165">
        <f t="shared" si="29"/>
        <v>1.452293143185027</v>
      </c>
    </row>
    <row r="64" spans="2:24">
      <c r="B64" s="163" t="s">
        <v>700</v>
      </c>
      <c r="C64" s="167">
        <v>2018</v>
      </c>
      <c r="D64" s="168">
        <v>2020</v>
      </c>
      <c r="E64" s="168">
        <v>2025</v>
      </c>
      <c r="F64" s="168">
        <v>2030</v>
      </c>
      <c r="G64" s="168">
        <v>2035</v>
      </c>
      <c r="H64" s="168">
        <v>2040</v>
      </c>
      <c r="I64" s="168">
        <v>2045</v>
      </c>
      <c r="J64" s="168">
        <v>2050</v>
      </c>
      <c r="K64" s="168">
        <v>2055</v>
      </c>
      <c r="L64" s="168">
        <v>2060</v>
      </c>
      <c r="M64" s="141"/>
      <c r="N64" s="163" t="s">
        <v>700</v>
      </c>
      <c r="O64" s="165">
        <f t="shared" si="20"/>
        <v>1</v>
      </c>
      <c r="P64" s="165">
        <f t="shared" si="21"/>
        <v>1.0009910802775024</v>
      </c>
      <c r="Q64" s="165">
        <f t="shared" si="22"/>
        <v>1.0034687809712586</v>
      </c>
      <c r="R64" s="165">
        <f t="shared" si="23"/>
        <v>1.0059464816650148</v>
      </c>
      <c r="S64" s="165">
        <f t="shared" si="24"/>
        <v>1.008424182358771</v>
      </c>
      <c r="T64" s="165">
        <f t="shared" si="25"/>
        <v>1.0109018830525272</v>
      </c>
      <c r="U64" s="165">
        <f t="shared" si="26"/>
        <v>1.0133795837462833</v>
      </c>
      <c r="V64" s="165">
        <f t="shared" si="27"/>
        <v>1.0158572844400398</v>
      </c>
      <c r="W64" s="165">
        <f t="shared" si="28"/>
        <v>1.0183349851337959</v>
      </c>
      <c r="X64" s="165">
        <f t="shared" si="29"/>
        <v>1.0208126858275521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582.28693999999996</v>
      </c>
      <c r="D66" s="165">
        <v>594.38248231568502</v>
      </c>
      <c r="E66" s="165">
        <v>626.30866940141664</v>
      </c>
      <c r="F66" s="165">
        <v>655.18861192418217</v>
      </c>
      <c r="G66" s="165">
        <v>685.15867415678315</v>
      </c>
      <c r="H66" s="165">
        <v>716.72015268087227</v>
      </c>
      <c r="I66" s="165">
        <v>749.9404731545477</v>
      </c>
      <c r="J66" s="165">
        <v>782.75188533749747</v>
      </c>
      <c r="K66" s="165">
        <v>814.36085092599387</v>
      </c>
      <c r="L66" s="165">
        <v>845.6192310500295</v>
      </c>
      <c r="M66" s="141"/>
      <c r="N66" s="165" t="s">
        <v>694</v>
      </c>
      <c r="O66" s="165">
        <f t="shared" si="20"/>
        <v>1</v>
      </c>
      <c r="P66" s="165">
        <f t="shared" si="21"/>
        <v>1.0207724774244209</v>
      </c>
      <c r="Q66" s="165">
        <f t="shared" si="22"/>
        <v>1.0756014369846878</v>
      </c>
      <c r="R66" s="165">
        <f t="shared" si="23"/>
        <v>1.125198878621908</v>
      </c>
      <c r="S66" s="165">
        <f t="shared" si="24"/>
        <v>1.1766684551722613</v>
      </c>
      <c r="T66" s="165">
        <f t="shared" si="25"/>
        <v>1.2308710765192026</v>
      </c>
      <c r="U66" s="165">
        <f t="shared" si="26"/>
        <v>1.2879225372194467</v>
      </c>
      <c r="V66" s="165">
        <f t="shared" si="27"/>
        <v>1.3442717525787158</v>
      </c>
      <c r="W66" s="165">
        <f t="shared" si="28"/>
        <v>1.3985559266123913</v>
      </c>
      <c r="X66" s="165">
        <f t="shared" si="29"/>
        <v>1.4522380169646765</v>
      </c>
    </row>
    <row r="67" spans="2:24">
      <c r="B67" s="165" t="s">
        <v>695</v>
      </c>
      <c r="C67" s="165">
        <v>242.16808399999999</v>
      </c>
      <c r="D67" s="165">
        <v>247.19851505780522</v>
      </c>
      <c r="E67" s="165">
        <v>260.4763391422286</v>
      </c>
      <c r="F67" s="165">
        <v>272.4872565548161</v>
      </c>
      <c r="G67" s="165">
        <v>284.95154529230649</v>
      </c>
      <c r="H67" s="165">
        <v>298.07769025167278</v>
      </c>
      <c r="I67" s="165">
        <v>311.89373317885224</v>
      </c>
      <c r="J67" s="165">
        <v>325.53971469730982</v>
      </c>
      <c r="K67" s="165">
        <v>338.68560911456757</v>
      </c>
      <c r="L67" s="165">
        <v>351.68569808029537</v>
      </c>
      <c r="M67" s="141" t="s">
        <v>661</v>
      </c>
      <c r="N67" s="165" t="s">
        <v>695</v>
      </c>
      <c r="O67" s="165">
        <f t="shared" si="20"/>
        <v>1</v>
      </c>
      <c r="P67" s="165">
        <f t="shared" si="21"/>
        <v>1.0207724774244207</v>
      </c>
      <c r="Q67" s="165">
        <f t="shared" si="22"/>
        <v>1.0756014369846878</v>
      </c>
      <c r="R67" s="165">
        <f t="shared" si="23"/>
        <v>1.1251988786219083</v>
      </c>
      <c r="S67" s="165">
        <f t="shared" si="24"/>
        <v>1.1766684551722617</v>
      </c>
      <c r="T67" s="165">
        <f t="shared" si="25"/>
        <v>1.230871076519203</v>
      </c>
      <c r="U67" s="165">
        <f t="shared" si="26"/>
        <v>1.2879225372194474</v>
      </c>
      <c r="V67" s="165">
        <f t="shared" si="27"/>
        <v>1.3442717525787165</v>
      </c>
      <c r="W67" s="165">
        <f t="shared" si="28"/>
        <v>1.3985559266123919</v>
      </c>
      <c r="X67" s="165">
        <f t="shared" si="29"/>
        <v>1.4522380169646771</v>
      </c>
    </row>
    <row r="68" spans="2:24">
      <c r="B68" s="165" t="s">
        <v>696</v>
      </c>
      <c r="C68" s="165">
        <v>444.43226900000002</v>
      </c>
      <c r="D68" s="165">
        <v>453.66422827448662</v>
      </c>
      <c r="E68" s="165">
        <v>478.03198717876535</v>
      </c>
      <c r="F68" s="165">
        <v>500.07469070219025</v>
      </c>
      <c r="G68" s="165">
        <v>522.94943139293298</v>
      </c>
      <c r="H68" s="165">
        <v>547.03882538390189</v>
      </c>
      <c r="I68" s="165">
        <v>572.39433551267575</v>
      </c>
      <c r="J68" s="165">
        <v>597.43774515116536</v>
      </c>
      <c r="K68" s="165">
        <v>621.56338378774262</v>
      </c>
      <c r="L68" s="165">
        <v>645.42143700767167</v>
      </c>
      <c r="M68" s="141" t="s">
        <v>662</v>
      </c>
      <c r="N68" s="165" t="s">
        <v>696</v>
      </c>
      <c r="O68" s="165">
        <f t="shared" si="20"/>
        <v>1</v>
      </c>
      <c r="P68" s="165">
        <f t="shared" si="21"/>
        <v>1.0207724774244207</v>
      </c>
      <c r="Q68" s="165">
        <f t="shared" si="22"/>
        <v>1.0756014369846878</v>
      </c>
      <c r="R68" s="165">
        <f t="shared" si="23"/>
        <v>1.125198878621908</v>
      </c>
      <c r="S68" s="165">
        <f t="shared" si="24"/>
        <v>1.1766684551722615</v>
      </c>
      <c r="T68" s="165">
        <f t="shared" si="25"/>
        <v>1.2308710765192026</v>
      </c>
      <c r="U68" s="165">
        <f t="shared" si="26"/>
        <v>1.2879225372194469</v>
      </c>
      <c r="V68" s="165">
        <f t="shared" si="27"/>
        <v>1.344271752578716</v>
      </c>
      <c r="W68" s="165">
        <f t="shared" si="28"/>
        <v>1.3985559266123915</v>
      </c>
      <c r="X68" s="165">
        <f t="shared" si="29"/>
        <v>1.4522380169646765</v>
      </c>
    </row>
    <row r="69" spans="2:24">
      <c r="B69" s="165" t="s">
        <v>697</v>
      </c>
      <c r="C69" s="165">
        <v>2234.2706840000001</v>
      </c>
      <c r="D69" s="165">
        <v>2280.6820203434399</v>
      </c>
      <c r="E69" s="165">
        <v>2403.1847583231611</v>
      </c>
      <c r="F69" s="165">
        <v>2513.9988681746036</v>
      </c>
      <c r="G69" s="165">
        <v>2628.995834178952</v>
      </c>
      <c r="H69" s="165">
        <v>2750.0991620503755</v>
      </c>
      <c r="I69" s="165">
        <v>2877.5675681723096</v>
      </c>
      <c r="J69" s="165">
        <v>3003.4669681159271</v>
      </c>
      <c r="K69" s="165">
        <v>3124.7525067645224</v>
      </c>
      <c r="L69" s="165">
        <v>3244.6928274944721</v>
      </c>
      <c r="M69" s="141" t="s">
        <v>663</v>
      </c>
      <c r="N69" s="165" t="s">
        <v>697</v>
      </c>
      <c r="O69" s="165">
        <f t="shared" si="20"/>
        <v>1</v>
      </c>
      <c r="P69" s="165">
        <f t="shared" si="21"/>
        <v>1.0207724769768496</v>
      </c>
      <c r="Q69" s="165">
        <f t="shared" si="22"/>
        <v>1.0756014369846876</v>
      </c>
      <c r="R69" s="165">
        <f t="shared" si="23"/>
        <v>1.125198878621908</v>
      </c>
      <c r="S69" s="165">
        <f t="shared" si="24"/>
        <v>1.1766684551722615</v>
      </c>
      <c r="T69" s="165">
        <f t="shared" si="25"/>
        <v>1.2308710765192028</v>
      </c>
      <c r="U69" s="165">
        <f t="shared" si="26"/>
        <v>1.2879225372194472</v>
      </c>
      <c r="V69" s="165">
        <f t="shared" si="27"/>
        <v>1.3442717525787162</v>
      </c>
      <c r="W69" s="165">
        <f t="shared" si="28"/>
        <v>1.3985559266123917</v>
      </c>
      <c r="X69" s="165">
        <f t="shared" si="29"/>
        <v>1.4522380169646767</v>
      </c>
    </row>
    <row r="70" spans="2:24">
      <c r="B70" s="165" t="s">
        <v>698</v>
      </c>
      <c r="C70" s="165">
        <v>698.502838</v>
      </c>
      <c r="D70" s="165">
        <v>713.01247243324883</v>
      </c>
      <c r="E70" s="165">
        <v>751.31065629068257</v>
      </c>
      <c r="F70" s="165">
        <v>785.95461003182038</v>
      </c>
      <c r="G70" s="165">
        <v>821.90625532290039</v>
      </c>
      <c r="H70" s="165">
        <v>859.76694016077829</v>
      </c>
      <c r="I70" s="165">
        <v>899.6175473719444</v>
      </c>
      <c r="J70" s="165">
        <v>938.97763421946695</v>
      </c>
      <c r="K70" s="165">
        <v>976.89528384047514</v>
      </c>
      <c r="L70" s="165">
        <v>1014.3923763013187</v>
      </c>
      <c r="M70" s="141" t="s">
        <v>664</v>
      </c>
      <c r="N70" s="165" t="s">
        <v>698</v>
      </c>
      <c r="O70" s="165">
        <f t="shared" si="20"/>
        <v>1</v>
      </c>
      <c r="P70" s="165">
        <f t="shared" si="21"/>
        <v>1.0207724774244207</v>
      </c>
      <c r="Q70" s="165">
        <f t="shared" si="22"/>
        <v>1.0756014369846878</v>
      </c>
      <c r="R70" s="165">
        <f t="shared" si="23"/>
        <v>1.1251988786219083</v>
      </c>
      <c r="S70" s="165">
        <f t="shared" si="24"/>
        <v>1.1766684551722615</v>
      </c>
      <c r="T70" s="165">
        <f t="shared" si="25"/>
        <v>1.2308710765192028</v>
      </c>
      <c r="U70" s="165">
        <f t="shared" si="26"/>
        <v>1.2879225372194472</v>
      </c>
      <c r="V70" s="165">
        <f t="shared" si="27"/>
        <v>1.344271752578716</v>
      </c>
      <c r="W70" s="165">
        <f t="shared" si="28"/>
        <v>1.3985559266123915</v>
      </c>
      <c r="X70" s="165">
        <f t="shared" si="29"/>
        <v>1.4522380169646765</v>
      </c>
    </row>
    <row r="71" spans="2:24">
      <c r="B71" s="165" t="s">
        <v>694</v>
      </c>
      <c r="C71" s="165">
        <v>582.28693999999996</v>
      </c>
      <c r="D71" s="165">
        <v>594.38248231568502</v>
      </c>
      <c r="E71" s="165">
        <v>626.30866940141664</v>
      </c>
      <c r="F71" s="165">
        <v>655.18861192418217</v>
      </c>
      <c r="G71" s="165">
        <v>685.15867415678315</v>
      </c>
      <c r="H71" s="165">
        <v>716.72015268087227</v>
      </c>
      <c r="I71" s="165">
        <v>749.9404731545477</v>
      </c>
      <c r="J71" s="165">
        <v>782.75188533749747</v>
      </c>
      <c r="K71" s="165">
        <v>814.36085092599387</v>
      </c>
      <c r="L71" s="165">
        <v>845.6192310500295</v>
      </c>
      <c r="M71" s="141" t="s">
        <v>665</v>
      </c>
      <c r="N71" s="165" t="s">
        <v>694</v>
      </c>
      <c r="O71" s="165">
        <f t="shared" si="20"/>
        <v>1</v>
      </c>
      <c r="P71" s="165">
        <f t="shared" si="21"/>
        <v>1.0207724774244209</v>
      </c>
      <c r="Q71" s="165">
        <f t="shared" si="22"/>
        <v>1.0756014369846878</v>
      </c>
      <c r="R71" s="165">
        <f t="shared" si="23"/>
        <v>1.125198878621908</v>
      </c>
      <c r="S71" s="165">
        <f t="shared" si="24"/>
        <v>1.1766684551722613</v>
      </c>
      <c r="T71" s="165">
        <f t="shared" si="25"/>
        <v>1.2308710765192026</v>
      </c>
      <c r="U71" s="165">
        <f t="shared" si="26"/>
        <v>1.2879225372194467</v>
      </c>
      <c r="V71" s="165">
        <f t="shared" si="27"/>
        <v>1.3442717525787158</v>
      </c>
      <c r="W71" s="165">
        <f t="shared" si="28"/>
        <v>1.3985559266123913</v>
      </c>
      <c r="X71" s="165">
        <f t="shared" si="29"/>
        <v>1.4522380169646765</v>
      </c>
    </row>
    <row r="72" spans="2:24">
      <c r="B72" s="165" t="s">
        <v>498</v>
      </c>
      <c r="C72" s="165">
        <v>75.924226000000004</v>
      </c>
      <c r="D72" s="165">
        <v>77.501360270551629</v>
      </c>
      <c r="E72" s="165">
        <v>81.664206587550197</v>
      </c>
      <c r="F72" s="165">
        <v>85.429853955436329</v>
      </c>
      <c r="G72" s="165">
        <v>89.337641717569653</v>
      </c>
      <c r="H72" s="165">
        <v>93.452933790507245</v>
      </c>
      <c r="I72" s="165">
        <v>97.784521786342722</v>
      </c>
      <c r="J72" s="165">
        <v>102.06279234820254</v>
      </c>
      <c r="K72" s="165">
        <v>106.18427624575865</v>
      </c>
      <c r="L72" s="165">
        <v>110.26004740581797</v>
      </c>
      <c r="M72" s="141" t="s">
        <v>666</v>
      </c>
      <c r="N72" s="165" t="s">
        <v>498</v>
      </c>
      <c r="O72" s="165">
        <f t="shared" si="20"/>
        <v>1</v>
      </c>
      <c r="P72" s="165">
        <f t="shared" si="21"/>
        <v>1.0207724774244209</v>
      </c>
      <c r="Q72" s="165">
        <f t="shared" si="22"/>
        <v>1.0756014369846878</v>
      </c>
      <c r="R72" s="165">
        <f t="shared" si="23"/>
        <v>1.1251988786219083</v>
      </c>
      <c r="S72" s="165">
        <f t="shared" si="24"/>
        <v>1.1766684551722615</v>
      </c>
      <c r="T72" s="165">
        <f t="shared" si="25"/>
        <v>1.2308710765192028</v>
      </c>
      <c r="U72" s="165">
        <f t="shared" si="26"/>
        <v>1.2879225372194472</v>
      </c>
      <c r="V72" s="165">
        <f t="shared" si="27"/>
        <v>1.3442717525787162</v>
      </c>
      <c r="W72" s="165">
        <f t="shared" si="28"/>
        <v>1.3985559266123917</v>
      </c>
      <c r="X72" s="165">
        <f t="shared" si="29"/>
        <v>1.4522380169646769</v>
      </c>
    </row>
    <row r="73" spans="2:24">
      <c r="B73" s="165" t="s">
        <v>499</v>
      </c>
      <c r="C73" s="165">
        <v>71.252289000000005</v>
      </c>
      <c r="D73" s="165">
        <v>72.732375564690813</v>
      </c>
      <c r="E73" s="165">
        <v>76.639064436848258</v>
      </c>
      <c r="F73" s="165">
        <v>80.172995682044117</v>
      </c>
      <c r="G73" s="165">
        <v>83.840320825117516</v>
      </c>
      <c r="H73" s="165">
        <v>87.702381665887344</v>
      </c>
      <c r="I73" s="165">
        <v>91.767428831573298</v>
      </c>
      <c r="J73" s="165">
        <v>95.782439409275185</v>
      </c>
      <c r="K73" s="165">
        <v>99.650311065648921</v>
      </c>
      <c r="L73" s="165">
        <v>103.47528288155405</v>
      </c>
      <c r="M73" s="141" t="s">
        <v>667</v>
      </c>
      <c r="N73" s="165" t="s">
        <v>499</v>
      </c>
      <c r="O73" s="165">
        <f t="shared" si="20"/>
        <v>1</v>
      </c>
      <c r="P73" s="165">
        <f t="shared" si="21"/>
        <v>1.0207724774244209</v>
      </c>
      <c r="Q73" s="165">
        <f t="shared" si="22"/>
        <v>1.0756014369846876</v>
      </c>
      <c r="R73" s="165">
        <f t="shared" si="23"/>
        <v>1.125198878621908</v>
      </c>
      <c r="S73" s="165">
        <f t="shared" si="24"/>
        <v>1.1766684551722613</v>
      </c>
      <c r="T73" s="165">
        <f t="shared" si="25"/>
        <v>1.2308710765192026</v>
      </c>
      <c r="U73" s="165">
        <f t="shared" si="26"/>
        <v>1.2879225372194469</v>
      </c>
      <c r="V73" s="165">
        <f t="shared" si="27"/>
        <v>1.3442717525787162</v>
      </c>
      <c r="W73" s="165">
        <f t="shared" si="28"/>
        <v>1.3985559266123915</v>
      </c>
      <c r="X73" s="165">
        <f t="shared" si="29"/>
        <v>1.4522380169646767</v>
      </c>
    </row>
    <row r="74" spans="2:24">
      <c r="B74" s="165" t="s">
        <v>503</v>
      </c>
      <c r="C74" s="165">
        <v>67.219139999999996</v>
      </c>
      <c r="D74" s="165">
        <v>69.639455262658416</v>
      </c>
      <c r="E74" s="165">
        <v>74.543355155061207</v>
      </c>
      <c r="F74" s="165">
        <v>79.329933920204795</v>
      </c>
      <c r="G74" s="165">
        <v>83.966800848653492</v>
      </c>
      <c r="H74" s="165">
        <v>88.454176908880385</v>
      </c>
      <c r="I74" s="165">
        <v>92.739642212643886</v>
      </c>
      <c r="J74" s="165">
        <v>96.797189091716334</v>
      </c>
      <c r="K74" s="165">
        <v>100.70603821284494</v>
      </c>
      <c r="L74" s="165">
        <v>104.57153299892575</v>
      </c>
      <c r="M74" s="141" t="s">
        <v>668</v>
      </c>
      <c r="N74" s="165" t="s">
        <v>503</v>
      </c>
      <c r="O74" s="165">
        <f t="shared" si="20"/>
        <v>1</v>
      </c>
      <c r="P74" s="165">
        <f t="shared" si="21"/>
        <v>1.03600634079309</v>
      </c>
      <c r="Q74" s="165">
        <f t="shared" si="22"/>
        <v>1.1089602627326267</v>
      </c>
      <c r="R74" s="165">
        <f t="shared" si="23"/>
        <v>1.1801688316780727</v>
      </c>
      <c r="S74" s="165">
        <f t="shared" si="24"/>
        <v>1.2491501802708795</v>
      </c>
      <c r="T74" s="165">
        <f t="shared" si="25"/>
        <v>1.3159075957960842</v>
      </c>
      <c r="U74" s="165">
        <f t="shared" si="26"/>
        <v>1.3796612425068797</v>
      </c>
      <c r="V74" s="165">
        <f t="shared" si="27"/>
        <v>1.4400242117307116</v>
      </c>
      <c r="W74" s="165">
        <f t="shared" si="28"/>
        <v>1.4981750467626476</v>
      </c>
      <c r="X74" s="165">
        <f t="shared" si="29"/>
        <v>1.5556809117005328</v>
      </c>
    </row>
    <row r="75" spans="2:24">
      <c r="B75" s="165" t="s">
        <v>699</v>
      </c>
      <c r="C75" s="165">
        <v>213.015446</v>
      </c>
      <c r="D75" s="165">
        <v>217.44030454308793</v>
      </c>
      <c r="E75" s="165">
        <v>229.11971981753416</v>
      </c>
      <c r="F75" s="165">
        <v>239.68474096834561</v>
      </c>
      <c r="G75" s="165">
        <v>250.64855577265027</v>
      </c>
      <c r="H75" s="165">
        <v>262.19455133323811</v>
      </c>
      <c r="I75" s="165">
        <v>274.34739367925209</v>
      </c>
      <c r="J75" s="165">
        <v>286.35064692075684</v>
      </c>
      <c r="K75" s="165">
        <v>297.91401446328183</v>
      </c>
      <c r="L75" s="165">
        <v>309.34912888188614</v>
      </c>
      <c r="M75" s="141" t="s">
        <v>669</v>
      </c>
      <c r="N75" s="165" t="s">
        <v>699</v>
      </c>
      <c r="O75" s="165">
        <f t="shared" si="20"/>
        <v>1</v>
      </c>
      <c r="P75" s="165">
        <f t="shared" si="21"/>
        <v>1.0207724774244209</v>
      </c>
      <c r="Q75" s="165">
        <f t="shared" si="22"/>
        <v>1.0756014369846878</v>
      </c>
      <c r="R75" s="165">
        <f t="shared" si="23"/>
        <v>1.125198878621908</v>
      </c>
      <c r="S75" s="165">
        <f t="shared" si="24"/>
        <v>1.1766684551722615</v>
      </c>
      <c r="T75" s="165">
        <f t="shared" si="25"/>
        <v>1.2308710765192028</v>
      </c>
      <c r="U75" s="165">
        <f t="shared" si="26"/>
        <v>1.2879225372194469</v>
      </c>
      <c r="V75" s="165">
        <f t="shared" si="27"/>
        <v>1.344271752578716</v>
      </c>
      <c r="W75" s="165">
        <f t="shared" si="28"/>
        <v>1.3985559266123915</v>
      </c>
      <c r="X75" s="165">
        <f t="shared" si="29"/>
        <v>1.4522380169646767</v>
      </c>
    </row>
    <row r="76" spans="2:24">
      <c r="B76" s="166" t="s">
        <v>315</v>
      </c>
      <c r="C76" s="165">
        <v>5211.3588560000007</v>
      </c>
      <c r="D76" s="165">
        <v>5320.6356973813345</v>
      </c>
      <c r="E76" s="165">
        <v>5607.587425734665</v>
      </c>
      <c r="F76" s="165">
        <v>5867.5101738378362</v>
      </c>
      <c r="G76" s="165">
        <v>6136.913733664649</v>
      </c>
      <c r="H76" s="165">
        <v>6420.2269669069856</v>
      </c>
      <c r="I76" s="165">
        <v>6717.9931170546888</v>
      </c>
      <c r="J76" s="165">
        <v>7011.9189006288152</v>
      </c>
      <c r="K76" s="165">
        <v>7295.0731253468293</v>
      </c>
      <c r="L76" s="165">
        <v>7575.0867931520015</v>
      </c>
      <c r="M76" s="141"/>
      <c r="N76" s="166" t="s">
        <v>315</v>
      </c>
      <c r="O76" s="165">
        <f t="shared" si="20"/>
        <v>1</v>
      </c>
      <c r="P76" s="165">
        <f t="shared" si="21"/>
        <v>1.0209689726616158</v>
      </c>
      <c r="Q76" s="165">
        <f t="shared" si="22"/>
        <v>1.0760317185369943</v>
      </c>
      <c r="R76" s="165">
        <f t="shared" si="23"/>
        <v>1.1259079130738403</v>
      </c>
      <c r="S76" s="165">
        <f t="shared" si="24"/>
        <v>1.1776033666534071</v>
      </c>
      <c r="T76" s="165">
        <f t="shared" si="25"/>
        <v>1.2319679270436688</v>
      </c>
      <c r="U76" s="165">
        <f t="shared" si="26"/>
        <v>1.2891058364403467</v>
      </c>
      <c r="V76" s="165">
        <f t="shared" si="27"/>
        <v>1.3455068235333234</v>
      </c>
      <c r="W76" s="165">
        <f t="shared" si="28"/>
        <v>1.3998408720112956</v>
      </c>
      <c r="X76" s="165">
        <f t="shared" si="29"/>
        <v>1.4535722836339637</v>
      </c>
    </row>
    <row r="77" spans="2:24">
      <c r="B77" s="163" t="s">
        <v>701</v>
      </c>
      <c r="C77" s="167">
        <v>2018</v>
      </c>
      <c r="D77" s="164">
        <v>2020</v>
      </c>
      <c r="E77" s="164">
        <v>2025</v>
      </c>
      <c r="F77" s="164">
        <v>2030</v>
      </c>
      <c r="G77" s="164">
        <v>2035</v>
      </c>
      <c r="H77" s="164">
        <v>2040</v>
      </c>
      <c r="I77" s="164">
        <v>2045</v>
      </c>
      <c r="J77" s="164">
        <v>2050</v>
      </c>
      <c r="K77" s="164">
        <v>2055</v>
      </c>
      <c r="L77" s="164">
        <v>2060</v>
      </c>
      <c r="M77" s="141"/>
      <c r="N77" s="163" t="s">
        <v>701</v>
      </c>
      <c r="O77" s="165">
        <f t="shared" si="20"/>
        <v>1</v>
      </c>
      <c r="P77" s="165">
        <f t="shared" si="21"/>
        <v>1.0009910802775024</v>
      </c>
      <c r="Q77" s="165">
        <f t="shared" si="22"/>
        <v>1.0034687809712586</v>
      </c>
      <c r="R77" s="165">
        <f t="shared" si="23"/>
        <v>1.0059464816650148</v>
      </c>
      <c r="S77" s="165">
        <f t="shared" si="24"/>
        <v>1.008424182358771</v>
      </c>
      <c r="T77" s="165">
        <f t="shared" si="25"/>
        <v>1.0109018830525272</v>
      </c>
      <c r="U77" s="165">
        <f t="shared" si="26"/>
        <v>1.0133795837462833</v>
      </c>
      <c r="V77" s="165">
        <f t="shared" si="27"/>
        <v>1.0158572844400398</v>
      </c>
      <c r="W77" s="165">
        <f t="shared" si="28"/>
        <v>1.0183349851337959</v>
      </c>
      <c r="X77" s="165">
        <f t="shared" si="29"/>
        <v>1.0208126858275521</v>
      </c>
    </row>
    <row r="78" spans="2:24">
      <c r="B78" s="165" t="s">
        <v>693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693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694</v>
      </c>
      <c r="C79" s="165">
        <v>0</v>
      </c>
      <c r="D79" s="165">
        <v>0</v>
      </c>
      <c r="E79" s="165">
        <v>0</v>
      </c>
      <c r="F79" s="165">
        <v>0</v>
      </c>
      <c r="G79" s="165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41"/>
      <c r="N79" s="165" t="s">
        <v>694</v>
      </c>
      <c r="O79" s="165"/>
      <c r="P79" s="165"/>
      <c r="Q79" s="165"/>
      <c r="R79" s="165"/>
      <c r="S79" s="165"/>
      <c r="T79" s="165"/>
      <c r="U79" s="165"/>
      <c r="V79" s="165"/>
      <c r="W79" s="165"/>
      <c r="X79" s="165"/>
    </row>
    <row r="80" spans="2:24">
      <c r="B80" s="165" t="s">
        <v>695</v>
      </c>
      <c r="C80" s="165">
        <v>2312.1048890000002</v>
      </c>
      <c r="D80" s="165">
        <v>2468.7268741808602</v>
      </c>
      <c r="E80" s="165">
        <v>2623.5654237294839</v>
      </c>
      <c r="F80" s="165">
        <v>2835.4183316956401</v>
      </c>
      <c r="G80" s="165">
        <v>3149.9725528681251</v>
      </c>
      <c r="H80" s="165">
        <v>3595.2999225298563</v>
      </c>
      <c r="I80" s="165">
        <v>4124.2584236320617</v>
      </c>
      <c r="J80" s="165">
        <v>4740.5257385832829</v>
      </c>
      <c r="K80" s="165">
        <v>5448.87879707109</v>
      </c>
      <c r="L80" s="165">
        <v>6263.0775113234376</v>
      </c>
      <c r="M80" s="141" t="s">
        <v>670</v>
      </c>
      <c r="N80" s="165" t="s">
        <v>695</v>
      </c>
      <c r="O80" s="165">
        <f t="shared" si="20"/>
        <v>1</v>
      </c>
      <c r="P80" s="165">
        <f t="shared" si="21"/>
        <v>1.0677400000000001</v>
      </c>
      <c r="Q80" s="165">
        <f t="shared" si="22"/>
        <v>1.1347086528000001</v>
      </c>
      <c r="R80" s="165">
        <f t="shared" si="23"/>
        <v>1.2263363765136002</v>
      </c>
      <c r="S80" s="165">
        <f t="shared" si="24"/>
        <v>1.3623830682830778</v>
      </c>
      <c r="T80" s="165">
        <f t="shared" si="25"/>
        <v>1.5549899745615978</v>
      </c>
      <c r="U80" s="165">
        <f t="shared" si="26"/>
        <v>1.7837678745689731</v>
      </c>
      <c r="V80" s="165">
        <f t="shared" si="27"/>
        <v>2.0503073892264418</v>
      </c>
      <c r="W80" s="165">
        <f t="shared" si="28"/>
        <v>2.3566745708616033</v>
      </c>
      <c r="X80" s="165">
        <f t="shared" si="29"/>
        <v>2.7088206686125984</v>
      </c>
    </row>
    <row r="81" spans="2:24">
      <c r="B81" s="165" t="s">
        <v>696</v>
      </c>
      <c r="C81" s="165">
        <v>3378.0489459999999</v>
      </c>
      <c r="D81" s="165">
        <v>3606.8779816020401</v>
      </c>
      <c r="E81" s="165">
        <v>3833.1013686081201</v>
      </c>
      <c r="F81" s="165">
        <v>4142.6243041232265</v>
      </c>
      <c r="G81" s="165">
        <v>4602.1966878618969</v>
      </c>
      <c r="H81" s="165">
        <v>5252.8322446083721</v>
      </c>
      <c r="I81" s="165">
        <v>6025.6551885963781</v>
      </c>
      <c r="J81" s="165">
        <v>6926.0387151523919</v>
      </c>
      <c r="K81" s="165">
        <v>7960.9620501640384</v>
      </c>
      <c r="L81" s="165">
        <v>9150.5288045097986</v>
      </c>
      <c r="M81" s="141" t="s">
        <v>671</v>
      </c>
      <c r="N81" s="165" t="s">
        <v>696</v>
      </c>
      <c r="O81" s="165">
        <f t="shared" si="20"/>
        <v>1</v>
      </c>
      <c r="P81" s="165">
        <f t="shared" si="21"/>
        <v>1.0677400000000001</v>
      </c>
      <c r="Q81" s="165">
        <f t="shared" si="22"/>
        <v>1.1347086528000001</v>
      </c>
      <c r="R81" s="165">
        <f t="shared" si="23"/>
        <v>1.2263363765136004</v>
      </c>
      <c r="S81" s="165">
        <f t="shared" si="24"/>
        <v>1.3623830682830778</v>
      </c>
      <c r="T81" s="165">
        <f t="shared" si="25"/>
        <v>1.5549899745615978</v>
      </c>
      <c r="U81" s="165">
        <f t="shared" si="26"/>
        <v>1.7837678745689727</v>
      </c>
      <c r="V81" s="165">
        <f t="shared" si="27"/>
        <v>2.0503073892264414</v>
      </c>
      <c r="W81" s="165">
        <f t="shared" si="28"/>
        <v>2.3566745708616024</v>
      </c>
      <c r="X81" s="165">
        <f t="shared" si="29"/>
        <v>2.7088206686125971</v>
      </c>
    </row>
    <row r="82" spans="2:24">
      <c r="B82" s="165" t="s">
        <v>697</v>
      </c>
      <c r="C82" s="165">
        <v>4600.2050810000001</v>
      </c>
      <c r="D82" s="165">
        <v>4911.8229731869405</v>
      </c>
      <c r="E82" s="165">
        <v>5219.892510065225</v>
      </c>
      <c r="F82" s="165">
        <v>5641.3988302529924</v>
      </c>
      <c r="G82" s="165">
        <v>6267.2415129841838</v>
      </c>
      <c r="H82" s="165">
        <v>7153.2727818823232</v>
      </c>
      <c r="I82" s="165">
        <v>8205.6980399167587</v>
      </c>
      <c r="J82" s="165">
        <v>9431.834469531319</v>
      </c>
      <c r="K82" s="165">
        <v>10841.186335141036</v>
      </c>
      <c r="L82" s="165">
        <v>12461.130603269485</v>
      </c>
      <c r="M82" s="141" t="s">
        <v>672</v>
      </c>
      <c r="N82" s="165" t="s">
        <v>697</v>
      </c>
      <c r="O82" s="165">
        <f t="shared" si="20"/>
        <v>1</v>
      </c>
      <c r="P82" s="165">
        <f t="shared" si="21"/>
        <v>1.0677400000000001</v>
      </c>
      <c r="Q82" s="165">
        <f t="shared" si="22"/>
        <v>1.1347086528000001</v>
      </c>
      <c r="R82" s="165">
        <f t="shared" si="23"/>
        <v>1.2263363765136002</v>
      </c>
      <c r="S82" s="165">
        <f t="shared" si="24"/>
        <v>1.3623830682830778</v>
      </c>
      <c r="T82" s="165">
        <f t="shared" si="25"/>
        <v>1.5549899745615978</v>
      </c>
      <c r="U82" s="165">
        <f t="shared" si="26"/>
        <v>1.7837678745689727</v>
      </c>
      <c r="V82" s="165">
        <f t="shared" si="27"/>
        <v>2.050307389226441</v>
      </c>
      <c r="W82" s="165">
        <f t="shared" si="28"/>
        <v>2.3566745708616019</v>
      </c>
      <c r="X82" s="165">
        <f t="shared" si="29"/>
        <v>2.7088206686125966</v>
      </c>
    </row>
    <row r="83" spans="2:24">
      <c r="B83" s="165" t="s">
        <v>698</v>
      </c>
      <c r="C83" s="165">
        <v>471.37402600000001</v>
      </c>
      <c r="D83" s="165">
        <v>503.30490252124002</v>
      </c>
      <c r="E83" s="165">
        <v>534.87218600737219</v>
      </c>
      <c r="F83" s="165">
        <v>578.06311502746757</v>
      </c>
      <c r="G83" s="165">
        <v>642.19199185082732</v>
      </c>
      <c r="H83" s="165">
        <v>732.98188469873799</v>
      </c>
      <c r="I83" s="165">
        <v>840.82184448503983</v>
      </c>
      <c r="J83" s="165">
        <v>966.46164859721682</v>
      </c>
      <c r="K83" s="165">
        <v>1110.875180438856</v>
      </c>
      <c r="L83" s="165">
        <v>1276.8677042759321</v>
      </c>
      <c r="M83" s="141" t="s">
        <v>673</v>
      </c>
      <c r="N83" s="165" t="s">
        <v>698</v>
      </c>
      <c r="O83" s="165">
        <f t="shared" si="20"/>
        <v>1</v>
      </c>
      <c r="P83" s="165">
        <f t="shared" si="21"/>
        <v>1.0677399999999999</v>
      </c>
      <c r="Q83" s="165">
        <f t="shared" si="22"/>
        <v>1.1347086528000001</v>
      </c>
      <c r="R83" s="165">
        <f t="shared" si="23"/>
        <v>1.2263363765136002</v>
      </c>
      <c r="S83" s="165">
        <f t="shared" si="24"/>
        <v>1.3623830682830778</v>
      </c>
      <c r="T83" s="165">
        <f t="shared" si="25"/>
        <v>1.5549899745615978</v>
      </c>
      <c r="U83" s="165">
        <f t="shared" si="26"/>
        <v>1.7837678745689729</v>
      </c>
      <c r="V83" s="165">
        <f t="shared" si="27"/>
        <v>2.0503073892264414</v>
      </c>
      <c r="W83" s="165">
        <f t="shared" si="28"/>
        <v>2.3566745708616028</v>
      </c>
      <c r="X83" s="165">
        <f t="shared" si="29"/>
        <v>2.7088206686125975</v>
      </c>
    </row>
    <row r="84" spans="2:24">
      <c r="B84" s="165" t="s">
        <v>694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41"/>
      <c r="N84" s="165" t="s">
        <v>694</v>
      </c>
      <c r="O84" s="165"/>
      <c r="P84" s="165"/>
      <c r="Q84" s="165"/>
      <c r="R84" s="165"/>
      <c r="S84" s="165"/>
      <c r="T84" s="165"/>
      <c r="U84" s="165"/>
      <c r="V84" s="165"/>
      <c r="W84" s="165"/>
      <c r="X84" s="165"/>
    </row>
    <row r="85" spans="2:24">
      <c r="B85" s="165" t="s">
        <v>498</v>
      </c>
      <c r="C85" s="165">
        <v>1779.1312529999998</v>
      </c>
      <c r="D85" s="165">
        <v>1899.6496040782197</v>
      </c>
      <c r="E85" s="165">
        <v>2018.7956272460056</v>
      </c>
      <c r="F85" s="165">
        <v>2181.8133741461211</v>
      </c>
      <c r="G85" s="165">
        <v>2423.8582953404566</v>
      </c>
      <c r="H85" s="165">
        <v>2766.5312618442135</v>
      </c>
      <c r="I85" s="165">
        <v>3173.5571737430432</v>
      </c>
      <c r="J85" s="165">
        <v>3647.7659544295975</v>
      </c>
      <c r="K85" s="165">
        <v>4192.8333821702399</v>
      </c>
      <c r="L85" s="165">
        <v>4819.3475103010278</v>
      </c>
      <c r="M85" s="141" t="s">
        <v>674</v>
      </c>
      <c r="N85" s="165" t="s">
        <v>498</v>
      </c>
      <c r="O85" s="165">
        <f t="shared" si="20"/>
        <v>1</v>
      </c>
      <c r="P85" s="165">
        <f t="shared" si="21"/>
        <v>1.0677399999999999</v>
      </c>
      <c r="Q85" s="165">
        <f t="shared" si="22"/>
        <v>1.1347086527999999</v>
      </c>
      <c r="R85" s="165">
        <f t="shared" si="23"/>
        <v>1.2263363765136002</v>
      </c>
      <c r="S85" s="165">
        <f t="shared" si="24"/>
        <v>1.362383068283078</v>
      </c>
      <c r="T85" s="165">
        <f t="shared" si="25"/>
        <v>1.554989974561598</v>
      </c>
      <c r="U85" s="165">
        <f t="shared" si="26"/>
        <v>1.7837678745689729</v>
      </c>
      <c r="V85" s="165">
        <f t="shared" si="27"/>
        <v>2.0503073892264418</v>
      </c>
      <c r="W85" s="165">
        <f t="shared" si="28"/>
        <v>2.3566745708616028</v>
      </c>
      <c r="X85" s="165">
        <f t="shared" si="29"/>
        <v>2.7088206686125975</v>
      </c>
    </row>
    <row r="86" spans="2:24">
      <c r="B86" s="165" t="s">
        <v>499</v>
      </c>
      <c r="C86" s="165">
        <v>742.04921100000001</v>
      </c>
      <c r="D86" s="165">
        <v>792.31562455314008</v>
      </c>
      <c r="E86" s="165">
        <v>842.00966052511308</v>
      </c>
      <c r="F86" s="165">
        <v>910.00194061251602</v>
      </c>
      <c r="G86" s="165">
        <v>1010.955280899217</v>
      </c>
      <c r="H86" s="165">
        <v>1153.8790837363438</v>
      </c>
      <c r="I86" s="165">
        <v>1323.6435439310535</v>
      </c>
      <c r="J86" s="165">
        <v>1521.4289804829511</v>
      </c>
      <c r="K86" s="165">
        <v>1748.7685058916161</v>
      </c>
      <c r="L86" s="165">
        <v>2010.0782398844708</v>
      </c>
      <c r="M86" s="141" t="s">
        <v>675</v>
      </c>
      <c r="N86" s="165" t="s">
        <v>499</v>
      </c>
      <c r="O86" s="165">
        <f t="shared" si="20"/>
        <v>1</v>
      </c>
      <c r="P86" s="165">
        <f t="shared" si="21"/>
        <v>1.0677400000000001</v>
      </c>
      <c r="Q86" s="165">
        <f t="shared" si="22"/>
        <v>1.1347086528000001</v>
      </c>
      <c r="R86" s="165">
        <f t="shared" si="23"/>
        <v>1.2263363765136002</v>
      </c>
      <c r="S86" s="165">
        <f t="shared" si="24"/>
        <v>1.3623830682830778</v>
      </c>
      <c r="T86" s="165">
        <f t="shared" si="25"/>
        <v>1.5549899745615978</v>
      </c>
      <c r="U86" s="165">
        <f t="shared" si="26"/>
        <v>1.7837678745689731</v>
      </c>
      <c r="V86" s="165">
        <f t="shared" si="27"/>
        <v>2.0503073892264418</v>
      </c>
      <c r="W86" s="165">
        <f t="shared" si="28"/>
        <v>2.3566745708616028</v>
      </c>
      <c r="X86" s="165">
        <f t="shared" si="29"/>
        <v>2.708820668612598</v>
      </c>
    </row>
    <row r="87" spans="2:24">
      <c r="B87" s="165" t="s">
        <v>503</v>
      </c>
      <c r="C87" s="165">
        <v>0</v>
      </c>
      <c r="D87" s="165">
        <v>0</v>
      </c>
      <c r="E87" s="165">
        <v>0</v>
      </c>
      <c r="F87" s="165">
        <v>0</v>
      </c>
      <c r="G87" s="165">
        <v>0</v>
      </c>
      <c r="H87" s="165">
        <v>0</v>
      </c>
      <c r="I87" s="165">
        <v>0</v>
      </c>
      <c r="J87" s="165">
        <v>0</v>
      </c>
      <c r="K87" s="165">
        <v>0</v>
      </c>
      <c r="L87" s="165">
        <v>0</v>
      </c>
      <c r="M87" s="141"/>
      <c r="N87" s="165" t="s">
        <v>503</v>
      </c>
      <c r="O87" s="165"/>
      <c r="P87" s="165"/>
      <c r="Q87" s="165"/>
      <c r="R87" s="165"/>
      <c r="S87" s="165"/>
      <c r="T87" s="165"/>
      <c r="U87" s="165"/>
      <c r="V87" s="165"/>
      <c r="W87" s="165"/>
      <c r="X87" s="165"/>
    </row>
    <row r="88" spans="2:24">
      <c r="B88" s="165" t="s">
        <v>699</v>
      </c>
      <c r="C88" s="165">
        <v>1651.585204</v>
      </c>
      <c r="D88" s="165">
        <v>1763.4635857189601</v>
      </c>
      <c r="E88" s="165">
        <v>1874.0680218152534</v>
      </c>
      <c r="F88" s="165">
        <v>2025.3990145768353</v>
      </c>
      <c r="G88" s="165">
        <v>2250.0917177564534</v>
      </c>
      <c r="H88" s="165">
        <v>2568.1984343542722</v>
      </c>
      <c r="I88" s="165">
        <v>2946.0446290086447</v>
      </c>
      <c r="J88" s="165">
        <v>3386.2573476982616</v>
      </c>
      <c r="K88" s="165">
        <v>3892.2488518780742</v>
      </c>
      <c r="L88" s="165">
        <v>4473.8481365699554</v>
      </c>
      <c r="M88" s="141" t="s">
        <v>676</v>
      </c>
      <c r="N88" s="165" t="s">
        <v>699</v>
      </c>
      <c r="O88" s="165">
        <f t="shared" si="20"/>
        <v>1</v>
      </c>
      <c r="P88" s="165">
        <f t="shared" si="21"/>
        <v>1.0677400000000001</v>
      </c>
      <c r="Q88" s="165">
        <f t="shared" si="22"/>
        <v>1.1347086528000001</v>
      </c>
      <c r="R88" s="165">
        <f t="shared" si="23"/>
        <v>1.2263363765136002</v>
      </c>
      <c r="S88" s="165">
        <f t="shared" si="24"/>
        <v>1.362383068283078</v>
      </c>
      <c r="T88" s="165">
        <f t="shared" si="25"/>
        <v>1.5549899745615983</v>
      </c>
      <c r="U88" s="165">
        <f t="shared" si="26"/>
        <v>1.7837678745689736</v>
      </c>
      <c r="V88" s="165">
        <f t="shared" si="27"/>
        <v>2.0503073892264427</v>
      </c>
      <c r="W88" s="165">
        <f t="shared" si="28"/>
        <v>2.3566745708616037</v>
      </c>
      <c r="X88" s="165">
        <f t="shared" si="29"/>
        <v>2.7088206686125988</v>
      </c>
    </row>
    <row r="89" spans="2:24">
      <c r="B89" s="166" t="s">
        <v>315</v>
      </c>
      <c r="C89" s="165">
        <v>14934.498609999999</v>
      </c>
      <c r="D89" s="165">
        <v>15946.161545841403</v>
      </c>
      <c r="E89" s="165">
        <v>16946.304797996574</v>
      </c>
      <c r="F89" s="165">
        <v>18314.7189104348</v>
      </c>
      <c r="G89" s="165">
        <v>20346.508039561159</v>
      </c>
      <c r="H89" s="165">
        <v>23222.995613654119</v>
      </c>
      <c r="I89" s="165">
        <v>26639.67884331298</v>
      </c>
      <c r="J89" s="165">
        <v>30620.312854475018</v>
      </c>
      <c r="K89" s="165">
        <v>35195.753102754956</v>
      </c>
      <c r="L89" s="165">
        <v>40454.878510134105</v>
      </c>
      <c r="M89" s="141"/>
      <c r="N89" s="166" t="s">
        <v>315</v>
      </c>
      <c r="O89" s="165">
        <f t="shared" si="20"/>
        <v>1</v>
      </c>
      <c r="P89" s="165">
        <f t="shared" si="21"/>
        <v>1.0677400000000004</v>
      </c>
      <c r="Q89" s="165">
        <f t="shared" si="22"/>
        <v>1.1347086528000001</v>
      </c>
      <c r="R89" s="165">
        <f t="shared" si="23"/>
        <v>1.2263363765136004</v>
      </c>
      <c r="S89" s="165">
        <f t="shared" si="24"/>
        <v>1.3623830682830778</v>
      </c>
      <c r="T89" s="165">
        <f t="shared" si="25"/>
        <v>1.554989974561598</v>
      </c>
      <c r="U89" s="165">
        <f t="shared" si="26"/>
        <v>1.7837678745689731</v>
      </c>
      <c r="V89" s="165">
        <f t="shared" si="27"/>
        <v>2.0503073892264414</v>
      </c>
      <c r="W89" s="165">
        <f t="shared" si="28"/>
        <v>2.3566745708616033</v>
      </c>
      <c r="X89" s="165">
        <f t="shared" si="29"/>
        <v>2.7088206686125975</v>
      </c>
    </row>
    <row r="90" spans="2:24">
      <c r="B90" s="163" t="s">
        <v>702</v>
      </c>
      <c r="C90" s="167">
        <v>2018</v>
      </c>
      <c r="D90" s="164">
        <v>2020</v>
      </c>
      <c r="E90" s="164">
        <v>2025</v>
      </c>
      <c r="F90" s="164">
        <v>2030</v>
      </c>
      <c r="G90" s="164">
        <v>2035</v>
      </c>
      <c r="H90" s="164">
        <v>2040</v>
      </c>
      <c r="I90" s="164">
        <v>2045</v>
      </c>
      <c r="J90" s="164">
        <v>2050</v>
      </c>
      <c r="K90" s="164">
        <v>2055</v>
      </c>
      <c r="L90" s="164">
        <v>2060</v>
      </c>
      <c r="M90" s="141"/>
      <c r="N90" s="163" t="s">
        <v>702</v>
      </c>
      <c r="O90" s="165">
        <f t="shared" si="20"/>
        <v>1</v>
      </c>
      <c r="P90" s="165">
        <f t="shared" si="21"/>
        <v>1.0009910802775024</v>
      </c>
      <c r="Q90" s="165">
        <f t="shared" si="22"/>
        <v>1.0034687809712586</v>
      </c>
      <c r="R90" s="165">
        <f t="shared" si="23"/>
        <v>1.0059464816650148</v>
      </c>
      <c r="S90" s="165">
        <f t="shared" si="24"/>
        <v>1.008424182358771</v>
      </c>
      <c r="T90" s="165">
        <f t="shared" si="25"/>
        <v>1.0109018830525272</v>
      </c>
      <c r="U90" s="165">
        <f t="shared" si="26"/>
        <v>1.0133795837462833</v>
      </c>
      <c r="V90" s="165">
        <f t="shared" si="27"/>
        <v>1.0158572844400398</v>
      </c>
      <c r="W90" s="165">
        <f t="shared" si="28"/>
        <v>1.0183349851337959</v>
      </c>
      <c r="X90" s="165">
        <f t="shared" si="29"/>
        <v>1.0208126858275521</v>
      </c>
    </row>
    <row r="91" spans="2:24">
      <c r="B91" s="165" t="s">
        <v>693</v>
      </c>
      <c r="C91" s="165">
        <v>3088.5155530000002</v>
      </c>
      <c r="D91" s="165">
        <v>3445.1927716382047</v>
      </c>
      <c r="E91" s="165">
        <v>3850.3474415828578</v>
      </c>
      <c r="F91" s="165">
        <v>4407.4445870368781</v>
      </c>
      <c r="G91" s="165">
        <v>5131.9182910310637</v>
      </c>
      <c r="H91" s="165">
        <v>6075.229021901212</v>
      </c>
      <c r="I91" s="165">
        <v>7156.2400859857589</v>
      </c>
      <c r="J91" s="165">
        <v>8412.7863920837844</v>
      </c>
      <c r="K91" s="165">
        <v>9889.9665227037967</v>
      </c>
      <c r="L91" s="165">
        <v>11626.521019509049</v>
      </c>
      <c r="M91" s="141" t="s">
        <v>677</v>
      </c>
      <c r="N91" s="165" t="s">
        <v>693</v>
      </c>
      <c r="O91" s="165">
        <f t="shared" si="20"/>
        <v>1</v>
      </c>
      <c r="P91" s="165">
        <f t="shared" si="21"/>
        <v>1.1154849999999998</v>
      </c>
      <c r="Q91" s="165">
        <f t="shared" si="22"/>
        <v>1.2466660359999999</v>
      </c>
      <c r="R91" s="165">
        <f t="shared" si="23"/>
        <v>1.4270430280837501</v>
      </c>
      <c r="S91" s="165">
        <f t="shared" si="24"/>
        <v>1.661613225825016</v>
      </c>
      <c r="T91" s="165">
        <f t="shared" si="25"/>
        <v>1.9670385068969771</v>
      </c>
      <c r="U91" s="165">
        <f t="shared" si="26"/>
        <v>2.3170484212179581</v>
      </c>
      <c r="V91" s="165">
        <f t="shared" si="27"/>
        <v>2.7238931608785664</v>
      </c>
      <c r="W91" s="165">
        <f t="shared" si="28"/>
        <v>3.2021747512643319</v>
      </c>
      <c r="X91" s="165">
        <f t="shared" si="29"/>
        <v>3.7644366104019578</v>
      </c>
    </row>
    <row r="92" spans="2:24">
      <c r="B92" s="165" t="s">
        <v>694</v>
      </c>
      <c r="C92" s="165">
        <v>0</v>
      </c>
      <c r="D92" s="165">
        <v>0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41"/>
      <c r="N92" s="165" t="s">
        <v>694</v>
      </c>
      <c r="O92" s="165"/>
      <c r="P92" s="165"/>
      <c r="Q92" s="165"/>
      <c r="R92" s="165"/>
      <c r="S92" s="165"/>
      <c r="T92" s="165"/>
      <c r="U92" s="165"/>
      <c r="V92" s="165"/>
      <c r="W92" s="165"/>
      <c r="X92" s="165"/>
    </row>
    <row r="93" spans="2:24">
      <c r="B93" s="165" t="s">
        <v>695</v>
      </c>
      <c r="C93" s="165">
        <v>737.22576500000002</v>
      </c>
      <c r="D93" s="165">
        <v>822.36428247102492</v>
      </c>
      <c r="E93" s="165">
        <v>919.07432208961757</v>
      </c>
      <c r="F93" s="165">
        <v>1052.0528880669592</v>
      </c>
      <c r="G93" s="165">
        <v>1224.9840815429654</v>
      </c>
      <c r="H93" s="165">
        <v>1450.1514680315818</v>
      </c>
      <c r="I93" s="165">
        <v>1708.1877948744514</v>
      </c>
      <c r="J93" s="165">
        <v>2008.1242193069691</v>
      </c>
      <c r="K93" s="165">
        <v>2360.7257306645315</v>
      </c>
      <c r="L93" s="165">
        <v>2775.2396598975897</v>
      </c>
      <c r="M93" s="141" t="s">
        <v>678</v>
      </c>
      <c r="N93" s="165" t="s">
        <v>695</v>
      </c>
      <c r="O93" s="165">
        <f t="shared" si="20"/>
        <v>1</v>
      </c>
      <c r="P93" s="165">
        <f t="shared" si="21"/>
        <v>1.1154849999999998</v>
      </c>
      <c r="Q93" s="165">
        <f t="shared" si="22"/>
        <v>1.2466660359999999</v>
      </c>
      <c r="R93" s="165">
        <f t="shared" si="23"/>
        <v>1.4270430280837501</v>
      </c>
      <c r="S93" s="165">
        <f t="shared" si="24"/>
        <v>1.6616132258250162</v>
      </c>
      <c r="T93" s="165">
        <f t="shared" si="25"/>
        <v>1.9670385068969771</v>
      </c>
      <c r="U93" s="165">
        <f t="shared" si="26"/>
        <v>2.3170484212179581</v>
      </c>
      <c r="V93" s="165">
        <f t="shared" si="27"/>
        <v>2.7238931608785659</v>
      </c>
      <c r="W93" s="165">
        <f t="shared" si="28"/>
        <v>3.2021747512643315</v>
      </c>
      <c r="X93" s="165">
        <f t="shared" si="29"/>
        <v>3.7644366104019569</v>
      </c>
    </row>
    <row r="94" spans="2:24">
      <c r="B94" s="165" t="s">
        <v>696</v>
      </c>
      <c r="C94" s="165">
        <v>2573.0260100000005</v>
      </c>
      <c r="D94" s="165">
        <v>2870.17191876485</v>
      </c>
      <c r="E94" s="165">
        <v>3207.7041364115967</v>
      </c>
      <c r="F94" s="165">
        <v>3671.8188286486497</v>
      </c>
      <c r="G94" s="165">
        <v>4275.3740486077713</v>
      </c>
      <c r="H94" s="165">
        <v>5061.2412409174876</v>
      </c>
      <c r="I94" s="165">
        <v>5961.8258542232434</v>
      </c>
      <c r="J94" s="165">
        <v>7008.6479514016664</v>
      </c>
      <c r="K94" s="165">
        <v>8239.2789235684049</v>
      </c>
      <c r="L94" s="165">
        <v>9685.9933115604726</v>
      </c>
      <c r="M94" s="141" t="s">
        <v>679</v>
      </c>
      <c r="N94" s="165" t="s">
        <v>696</v>
      </c>
      <c r="O94" s="165">
        <f t="shared" si="20"/>
        <v>1</v>
      </c>
      <c r="P94" s="165">
        <f t="shared" si="21"/>
        <v>1.1154849999999998</v>
      </c>
      <c r="Q94" s="165">
        <f t="shared" si="22"/>
        <v>1.2466660359999999</v>
      </c>
      <c r="R94" s="165">
        <f t="shared" si="23"/>
        <v>1.4270430280837498</v>
      </c>
      <c r="S94" s="165">
        <f t="shared" si="24"/>
        <v>1.6616132258250162</v>
      </c>
      <c r="T94" s="165">
        <f t="shared" si="25"/>
        <v>1.9670385068969771</v>
      </c>
      <c r="U94" s="165">
        <f t="shared" si="26"/>
        <v>2.3170484212179581</v>
      </c>
      <c r="V94" s="165">
        <f t="shared" si="27"/>
        <v>2.7238931608785659</v>
      </c>
      <c r="W94" s="165">
        <f t="shared" si="28"/>
        <v>3.2021747512643306</v>
      </c>
      <c r="X94" s="165">
        <f t="shared" si="29"/>
        <v>3.7644366104019564</v>
      </c>
    </row>
    <row r="95" spans="2:24">
      <c r="B95" s="165" t="s">
        <v>697</v>
      </c>
      <c r="C95" s="165">
        <v>5106.2921859999997</v>
      </c>
      <c r="D95" s="165">
        <v>5695.9923391002085</v>
      </c>
      <c r="E95" s="165">
        <v>6365.8410381783933</v>
      </c>
      <c r="F95" s="165">
        <v>7286.8986633898294</v>
      </c>
      <c r="G95" s="165">
        <v>8484.6826311845325</v>
      </c>
      <c r="H95" s="165">
        <v>10044.273357329139</v>
      </c>
      <c r="I95" s="165">
        <v>11831.526247848891</v>
      </c>
      <c r="J95" s="165">
        <v>13908.99436289306</v>
      </c>
      <c r="K95" s="165">
        <v>16351.239910587545</v>
      </c>
      <c r="L95" s="165">
        <v>19222.313248387836</v>
      </c>
      <c r="M95" s="141" t="s">
        <v>680</v>
      </c>
      <c r="N95" s="165" t="s">
        <v>697</v>
      </c>
      <c r="O95" s="165">
        <f t="shared" si="20"/>
        <v>1</v>
      </c>
      <c r="P95" s="165">
        <f t="shared" si="21"/>
        <v>1.1154849999999998</v>
      </c>
      <c r="Q95" s="165">
        <f t="shared" si="22"/>
        <v>1.2466660359999997</v>
      </c>
      <c r="R95" s="165">
        <f t="shared" si="23"/>
        <v>1.4270430280837498</v>
      </c>
      <c r="S95" s="165">
        <f t="shared" si="24"/>
        <v>1.661613225825016</v>
      </c>
      <c r="T95" s="165">
        <f t="shared" si="25"/>
        <v>1.9670385068969767</v>
      </c>
      <c r="U95" s="165">
        <f t="shared" si="26"/>
        <v>2.3170484212179572</v>
      </c>
      <c r="V95" s="165">
        <f t="shared" si="27"/>
        <v>2.7238931608785655</v>
      </c>
      <c r="W95" s="165">
        <f t="shared" si="28"/>
        <v>3.2021747512643306</v>
      </c>
      <c r="X95" s="165">
        <f t="shared" si="29"/>
        <v>3.7644366104019564</v>
      </c>
    </row>
    <row r="96" spans="2:24">
      <c r="B96" s="165" t="s">
        <v>698</v>
      </c>
      <c r="C96" s="165">
        <v>3120.3283190000002</v>
      </c>
      <c r="D96" s="165">
        <v>3480.6794349197148</v>
      </c>
      <c r="E96" s="165">
        <v>3890.0073364662735</v>
      </c>
      <c r="F96" s="165">
        <v>4452.8427729612376</v>
      </c>
      <c r="G96" s="165">
        <v>5184.7788037667406</v>
      </c>
      <c r="H96" s="165">
        <v>6137.8059576341157</v>
      </c>
      <c r="I96" s="165">
        <v>7229.9518052206358</v>
      </c>
      <c r="J96" s="165">
        <v>8499.4409678198153</v>
      </c>
      <c r="K96" s="165">
        <v>9991.8365587568769</v>
      </c>
      <c r="L96" s="165">
        <v>11746.278160517601</v>
      </c>
      <c r="M96" s="141" t="s">
        <v>703</v>
      </c>
      <c r="N96" s="165" t="s">
        <v>698</v>
      </c>
      <c r="O96" s="165">
        <f t="shared" si="20"/>
        <v>1</v>
      </c>
      <c r="P96" s="165">
        <f t="shared" si="21"/>
        <v>1.1154849999999998</v>
      </c>
      <c r="Q96" s="165">
        <f t="shared" si="22"/>
        <v>1.2466660359999999</v>
      </c>
      <c r="R96" s="165">
        <f t="shared" si="23"/>
        <v>1.4270430280837501</v>
      </c>
      <c r="S96" s="165">
        <f t="shared" si="24"/>
        <v>1.6616132258250162</v>
      </c>
      <c r="T96" s="165">
        <f t="shared" si="25"/>
        <v>1.9670385068969773</v>
      </c>
      <c r="U96" s="165">
        <f t="shared" si="26"/>
        <v>2.3170484212179581</v>
      </c>
      <c r="V96" s="165">
        <f t="shared" si="27"/>
        <v>2.7238931608785668</v>
      </c>
      <c r="W96" s="165">
        <f t="shared" si="28"/>
        <v>3.2021747512643319</v>
      </c>
      <c r="X96" s="165">
        <f t="shared" si="29"/>
        <v>3.7644366104019582</v>
      </c>
    </row>
    <row r="97" spans="2:24">
      <c r="B97" s="165" t="s">
        <v>694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41"/>
      <c r="N97" s="165" t="s">
        <v>694</v>
      </c>
      <c r="O97" s="165"/>
      <c r="P97" s="165"/>
      <c r="Q97" s="165"/>
      <c r="R97" s="165"/>
      <c r="S97" s="165"/>
      <c r="T97" s="165"/>
      <c r="U97" s="165"/>
      <c r="V97" s="165"/>
      <c r="W97" s="165"/>
      <c r="X97" s="165"/>
    </row>
    <row r="98" spans="2:24">
      <c r="B98" s="165" t="s">
        <v>498</v>
      </c>
      <c r="C98" s="165">
        <v>338.55230400000005</v>
      </c>
      <c r="D98" s="165">
        <v>377.65001682744003</v>
      </c>
      <c r="E98" s="165">
        <v>422.061658806347</v>
      </c>
      <c r="F98" s="165">
        <v>483.12870506489037</v>
      </c>
      <c r="G98" s="165">
        <v>562.54298595993168</v>
      </c>
      <c r="H98" s="165">
        <v>665.94541856669173</v>
      </c>
      <c r="I98" s="165">
        <v>784.44208148290238</v>
      </c>
      <c r="J98" s="165">
        <v>922.18030546528155</v>
      </c>
      <c r="K98" s="165">
        <v>1084.1036398511667</v>
      </c>
      <c r="L98" s="165">
        <v>1274.4586877135334</v>
      </c>
      <c r="M98" s="141" t="s">
        <v>681</v>
      </c>
      <c r="N98" s="165" t="s">
        <v>498</v>
      </c>
      <c r="O98" s="165">
        <f t="shared" si="20"/>
        <v>1</v>
      </c>
      <c r="P98" s="165">
        <f t="shared" si="21"/>
        <v>1.1154849999999998</v>
      </c>
      <c r="Q98" s="165">
        <f t="shared" si="22"/>
        <v>1.2466660359999999</v>
      </c>
      <c r="R98" s="165">
        <f t="shared" si="23"/>
        <v>1.4270430280837501</v>
      </c>
      <c r="S98" s="165">
        <f t="shared" si="24"/>
        <v>1.6616132258250165</v>
      </c>
      <c r="T98" s="165">
        <f t="shared" si="25"/>
        <v>1.9670385068969776</v>
      </c>
      <c r="U98" s="165">
        <f t="shared" si="26"/>
        <v>2.3170484212179585</v>
      </c>
      <c r="V98" s="165">
        <f t="shared" si="27"/>
        <v>2.7238931608785668</v>
      </c>
      <c r="W98" s="165">
        <f t="shared" si="28"/>
        <v>3.2021747512643319</v>
      </c>
      <c r="X98" s="165">
        <f t="shared" si="29"/>
        <v>3.7644366104019582</v>
      </c>
    </row>
    <row r="99" spans="2:24">
      <c r="B99" s="165" t="s">
        <v>499</v>
      </c>
      <c r="C99" s="165">
        <v>1448.1901700000001</v>
      </c>
      <c r="D99" s="165">
        <v>1615.4344117824498</v>
      </c>
      <c r="E99" s="165">
        <v>1805.4094986080661</v>
      </c>
      <c r="F99" s="165">
        <v>2066.6296854379207</v>
      </c>
      <c r="G99" s="165">
        <v>2406.3319399817788</v>
      </c>
      <c r="H99" s="165">
        <v>2848.6458296996798</v>
      </c>
      <c r="I99" s="165">
        <v>3355.5267470218664</v>
      </c>
      <c r="J99" s="165">
        <v>3944.7152997145686</v>
      </c>
      <c r="K99" s="165">
        <v>4637.3579974032</v>
      </c>
      <c r="L99" s="165">
        <v>5451.6200947722346</v>
      </c>
      <c r="M99" s="141" t="s">
        <v>682</v>
      </c>
      <c r="N99" s="165" t="s">
        <v>499</v>
      </c>
      <c r="O99" s="165">
        <f t="shared" si="20"/>
        <v>1</v>
      </c>
      <c r="P99" s="165">
        <f t="shared" si="21"/>
        <v>1.1154849999999998</v>
      </c>
      <c r="Q99" s="165">
        <f t="shared" si="22"/>
        <v>1.2466660359999999</v>
      </c>
      <c r="R99" s="165">
        <f t="shared" si="23"/>
        <v>1.4270430280837498</v>
      </c>
      <c r="S99" s="165">
        <f t="shared" si="24"/>
        <v>1.6616132258250162</v>
      </c>
      <c r="T99" s="165">
        <f t="shared" si="25"/>
        <v>1.9670385068969771</v>
      </c>
      <c r="U99" s="165">
        <f t="shared" si="26"/>
        <v>2.3170484212179581</v>
      </c>
      <c r="V99" s="165">
        <f t="shared" si="27"/>
        <v>2.7238931608785664</v>
      </c>
      <c r="W99" s="165">
        <f t="shared" si="28"/>
        <v>3.2021747512643315</v>
      </c>
      <c r="X99" s="165">
        <f t="shared" si="29"/>
        <v>3.7644366104019573</v>
      </c>
    </row>
    <row r="100" spans="2:24">
      <c r="B100" s="165" t="s">
        <v>503</v>
      </c>
      <c r="C100" s="165">
        <v>5305.3214170000001</v>
      </c>
      <c r="D100" s="165">
        <v>5832.2974017541846</v>
      </c>
      <c r="E100" s="165">
        <v>6418.0933527863745</v>
      </c>
      <c r="F100" s="165">
        <v>7223.9651993956131</v>
      </c>
      <c r="G100" s="165">
        <v>8311.7137592946074</v>
      </c>
      <c r="H100" s="165">
        <v>9771.1467990047495</v>
      </c>
      <c r="I100" s="165">
        <v>11486.838037574995</v>
      </c>
      <c r="J100" s="165">
        <v>13503.783211497694</v>
      </c>
      <c r="K100" s="165">
        <v>15874.878746146545</v>
      </c>
      <c r="L100" s="165">
        <v>18662.309017985554</v>
      </c>
      <c r="M100" s="141" t="s">
        <v>683</v>
      </c>
      <c r="N100" s="165" t="s">
        <v>503</v>
      </c>
      <c r="O100" s="165">
        <f t="shared" si="20"/>
        <v>1</v>
      </c>
      <c r="P100" s="165">
        <f t="shared" si="21"/>
        <v>1.0993297</v>
      </c>
      <c r="Q100" s="165">
        <f t="shared" si="22"/>
        <v>1.2097463750679998</v>
      </c>
      <c r="R100" s="165">
        <f t="shared" si="23"/>
        <v>1.3616451542874755</v>
      </c>
      <c r="S100" s="165">
        <f t="shared" si="24"/>
        <v>1.5666748733943121</v>
      </c>
      <c r="T100" s="165">
        <f t="shared" si="25"/>
        <v>1.8417633977264358</v>
      </c>
      <c r="U100" s="165">
        <f t="shared" si="26"/>
        <v>2.1651540283247264</v>
      </c>
      <c r="V100" s="165">
        <f t="shared" si="27"/>
        <v>2.545328011273194</v>
      </c>
      <c r="W100" s="165">
        <f t="shared" si="28"/>
        <v>2.9922557934526259</v>
      </c>
      <c r="X100" s="165">
        <f t="shared" si="29"/>
        <v>3.5176585075854891</v>
      </c>
    </row>
    <row r="101" spans="2:24">
      <c r="B101" s="165" t="s">
        <v>699</v>
      </c>
      <c r="C101" s="165">
        <v>354.294174</v>
      </c>
      <c r="D101" s="165">
        <v>395.20983668438998</v>
      </c>
      <c r="E101" s="165">
        <v>441.6865134784743</v>
      </c>
      <c r="F101" s="165">
        <v>505.59303089739109</v>
      </c>
      <c r="G101" s="165">
        <v>588.69988535114965</v>
      </c>
      <c r="H101" s="165">
        <v>696.91028302725783</v>
      </c>
      <c r="I101" s="165">
        <v>820.91675651342052</v>
      </c>
      <c r="J101" s="165">
        <v>965.05947749772076</v>
      </c>
      <c r="K101" s="165">
        <v>1134.511858502852</v>
      </c>
      <c r="L101" s="165">
        <v>1333.7179594577215</v>
      </c>
      <c r="M101" s="141" t="s">
        <v>684</v>
      </c>
      <c r="N101" s="165" t="s">
        <v>699</v>
      </c>
      <c r="O101" s="165">
        <f t="shared" si="20"/>
        <v>1</v>
      </c>
      <c r="P101" s="165">
        <f t="shared" si="21"/>
        <v>1.1154850000000001</v>
      </c>
      <c r="Q101" s="165">
        <f t="shared" si="22"/>
        <v>1.2466660360000001</v>
      </c>
      <c r="R101" s="165">
        <f t="shared" si="23"/>
        <v>1.4270430280837503</v>
      </c>
      <c r="S101" s="165">
        <f t="shared" si="24"/>
        <v>1.6616132258250165</v>
      </c>
      <c r="T101" s="165">
        <f t="shared" si="25"/>
        <v>1.9670385068969771</v>
      </c>
      <c r="U101" s="165">
        <f t="shared" si="26"/>
        <v>2.3170484212179581</v>
      </c>
      <c r="V101" s="165">
        <f t="shared" si="27"/>
        <v>2.7238931608785664</v>
      </c>
      <c r="W101" s="165">
        <f t="shared" si="28"/>
        <v>3.2021747512643319</v>
      </c>
      <c r="X101" s="165">
        <f t="shared" si="29"/>
        <v>3.7644366104019578</v>
      </c>
    </row>
    <row r="102" spans="2:24">
      <c r="B102" s="166" t="s">
        <v>315</v>
      </c>
      <c r="C102" s="165">
        <v>22071.745898000001</v>
      </c>
      <c r="D102" s="165">
        <v>24534.992413942469</v>
      </c>
      <c r="E102" s="165">
        <v>27320.225298408001</v>
      </c>
      <c r="F102" s="165">
        <v>31150.374360899372</v>
      </c>
      <c r="G102" s="165">
        <v>36171.026426720535</v>
      </c>
      <c r="H102" s="165">
        <v>42751.349376111917</v>
      </c>
      <c r="I102" s="165">
        <v>50335.455410746166</v>
      </c>
      <c r="J102" s="165">
        <v>59173.732187680558</v>
      </c>
      <c r="K102" s="165">
        <v>69563.899888184911</v>
      </c>
      <c r="L102" s="165">
        <v>81778.451159801582</v>
      </c>
      <c r="M102" s="141"/>
      <c r="N102" s="166" t="s">
        <v>315</v>
      </c>
      <c r="O102" s="165">
        <f t="shared" si="20"/>
        <v>1</v>
      </c>
      <c r="P102" s="165">
        <f t="shared" si="21"/>
        <v>1.1116017974892358</v>
      </c>
      <c r="Q102" s="165">
        <f t="shared" si="22"/>
        <v>1.2377917643970151</v>
      </c>
      <c r="R102" s="165">
        <f t="shared" si="23"/>
        <v>1.4113235312174384</v>
      </c>
      <c r="S102" s="165">
        <f t="shared" si="24"/>
        <v>1.6387931699593423</v>
      </c>
      <c r="T102" s="165">
        <f t="shared" si="25"/>
        <v>1.936926492977874</v>
      </c>
      <c r="U102" s="165">
        <f t="shared" si="26"/>
        <v>2.2805380074309047</v>
      </c>
      <c r="V102" s="165">
        <f t="shared" si="27"/>
        <v>2.6809719748106788</v>
      </c>
      <c r="W102" s="165">
        <f t="shared" si="28"/>
        <v>3.1517171414377483</v>
      </c>
      <c r="X102" s="165">
        <f t="shared" si="29"/>
        <v>3.7051192750099493</v>
      </c>
    </row>
    <row r="103" spans="2:24">
      <c r="B103" s="163" t="s">
        <v>340</v>
      </c>
      <c r="C103" s="167">
        <v>2018</v>
      </c>
      <c r="D103" s="164">
        <v>2020</v>
      </c>
      <c r="E103" s="164">
        <v>2025</v>
      </c>
      <c r="F103" s="164">
        <v>2030</v>
      </c>
      <c r="G103" s="164">
        <v>2035</v>
      </c>
      <c r="H103" s="164">
        <v>2040</v>
      </c>
      <c r="I103" s="164">
        <v>2045</v>
      </c>
      <c r="J103" s="164">
        <v>2050</v>
      </c>
      <c r="K103" s="164">
        <v>2055</v>
      </c>
      <c r="L103" s="164">
        <v>2060</v>
      </c>
      <c r="M103" s="141"/>
      <c r="N103" s="163" t="s">
        <v>340</v>
      </c>
      <c r="O103" s="165">
        <f t="shared" si="20"/>
        <v>1</v>
      </c>
      <c r="P103" s="165">
        <f t="shared" si="21"/>
        <v>1.0009910802775024</v>
      </c>
      <c r="Q103" s="165">
        <f t="shared" si="22"/>
        <v>1.0034687809712586</v>
      </c>
      <c r="R103" s="165">
        <f t="shared" si="23"/>
        <v>1.0059464816650148</v>
      </c>
      <c r="S103" s="165">
        <f t="shared" si="24"/>
        <v>1.008424182358771</v>
      </c>
      <c r="T103" s="165">
        <f t="shared" si="25"/>
        <v>1.0109018830525272</v>
      </c>
      <c r="U103" s="165">
        <f t="shared" si="26"/>
        <v>1.0133795837462833</v>
      </c>
      <c r="V103" s="165">
        <f t="shared" si="27"/>
        <v>1.0158572844400398</v>
      </c>
      <c r="W103" s="165">
        <f t="shared" si="28"/>
        <v>1.0183349851337959</v>
      </c>
      <c r="X103" s="165">
        <f t="shared" si="29"/>
        <v>1.0208126858275521</v>
      </c>
    </row>
    <row r="104" spans="2:24">
      <c r="B104" s="165" t="s">
        <v>693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41"/>
      <c r="N104" s="165" t="s">
        <v>693</v>
      </c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</row>
    <row r="105" spans="2:24">
      <c r="B105" s="165" t="s">
        <v>694</v>
      </c>
      <c r="C105" s="165">
        <v>0</v>
      </c>
      <c r="D105" s="165">
        <v>0</v>
      </c>
      <c r="E105" s="165">
        <v>0</v>
      </c>
      <c r="F105" s="165">
        <v>0</v>
      </c>
      <c r="G105" s="165">
        <v>0</v>
      </c>
      <c r="H105" s="165">
        <v>0</v>
      </c>
      <c r="I105" s="165">
        <v>0</v>
      </c>
      <c r="J105" s="165">
        <v>0</v>
      </c>
      <c r="K105" s="165">
        <v>0</v>
      </c>
      <c r="L105" s="165">
        <v>0</v>
      </c>
      <c r="M105" s="141"/>
      <c r="N105" s="165" t="s">
        <v>694</v>
      </c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</row>
    <row r="106" spans="2:24">
      <c r="B106" s="165" t="s">
        <v>695</v>
      </c>
      <c r="C106" s="165">
        <v>344.91319299999998</v>
      </c>
      <c r="D106" s="165">
        <v>379.49418973017998</v>
      </c>
      <c r="E106" s="165">
        <v>416.41138450713191</v>
      </c>
      <c r="F106" s="165">
        <v>466.06844210960747</v>
      </c>
      <c r="G106" s="165">
        <v>530.88108484047473</v>
      </c>
      <c r="H106" s="165">
        <v>615.09209692329512</v>
      </c>
      <c r="I106" s="165">
        <v>709.12430124044374</v>
      </c>
      <c r="J106" s="165">
        <v>815.90069289972348</v>
      </c>
      <c r="K106" s="165">
        <v>938.75493973309926</v>
      </c>
      <c r="L106" s="165">
        <v>1080.1079647834106</v>
      </c>
      <c r="M106" s="141" t="s">
        <v>685</v>
      </c>
      <c r="N106" s="165" t="s">
        <v>695</v>
      </c>
      <c r="O106" s="165">
        <f t="shared" si="20"/>
        <v>1</v>
      </c>
      <c r="P106" s="165">
        <f t="shared" si="21"/>
        <v>1.10026</v>
      </c>
      <c r="Q106" s="165">
        <f t="shared" si="22"/>
        <v>1.2072932928000002</v>
      </c>
      <c r="R106" s="165">
        <f t="shared" si="23"/>
        <v>1.3512630179664002</v>
      </c>
      <c r="S106" s="165">
        <f t="shared" si="24"/>
        <v>1.5391730314023528</v>
      </c>
      <c r="T106" s="165">
        <f t="shared" si="25"/>
        <v>1.7833243535085512</v>
      </c>
      <c r="U106" s="165">
        <f t="shared" si="26"/>
        <v>2.0559500640511708</v>
      </c>
      <c r="V106" s="165">
        <f t="shared" si="27"/>
        <v>2.3655247449456756</v>
      </c>
      <c r="W106" s="165">
        <f t="shared" si="28"/>
        <v>2.7217136334158702</v>
      </c>
      <c r="X106" s="165">
        <f t="shared" si="29"/>
        <v>3.1315356637674645</v>
      </c>
    </row>
    <row r="107" spans="2:24">
      <c r="B107" s="165" t="s">
        <v>696</v>
      </c>
      <c r="C107" s="165">
        <v>871.13685599999997</v>
      </c>
      <c r="D107" s="165">
        <v>958.47703718255991</v>
      </c>
      <c r="E107" s="165">
        <v>1051.7176833596793</v>
      </c>
      <c r="F107" s="165">
        <v>1177.1350171003212</v>
      </c>
      <c r="G107" s="165">
        <v>1340.8303554158347</v>
      </c>
      <c r="H107" s="165">
        <v>1553.5195705436715</v>
      </c>
      <c r="I107" s="165">
        <v>1791.0138748905351</v>
      </c>
      <c r="J107" s="165">
        <v>2060.6957891021775</v>
      </c>
      <c r="K107" s="165">
        <v>2370.9850575462378</v>
      </c>
      <c r="L107" s="165">
        <v>2727.9961325862623</v>
      </c>
      <c r="M107" s="141" t="s">
        <v>686</v>
      </c>
      <c r="N107" s="165" t="s">
        <v>696</v>
      </c>
      <c r="O107" s="165">
        <f t="shared" si="20"/>
        <v>1</v>
      </c>
      <c r="P107" s="165">
        <f t="shared" si="21"/>
        <v>1.10026</v>
      </c>
      <c r="Q107" s="165">
        <f t="shared" si="22"/>
        <v>1.2072932928</v>
      </c>
      <c r="R107" s="165">
        <f t="shared" si="23"/>
        <v>1.3512630179664</v>
      </c>
      <c r="S107" s="165">
        <f t="shared" si="24"/>
        <v>1.5391730314023526</v>
      </c>
      <c r="T107" s="165">
        <f t="shared" si="25"/>
        <v>1.7833243535085508</v>
      </c>
      <c r="U107" s="165">
        <f t="shared" si="26"/>
        <v>2.0559500640511703</v>
      </c>
      <c r="V107" s="165">
        <f t="shared" si="27"/>
        <v>2.3655247449456756</v>
      </c>
      <c r="W107" s="165">
        <f t="shared" si="28"/>
        <v>2.7217136334158702</v>
      </c>
      <c r="X107" s="165">
        <f t="shared" si="29"/>
        <v>3.1315356637674649</v>
      </c>
    </row>
    <row r="108" spans="2:24">
      <c r="B108" s="165" t="s">
        <v>697</v>
      </c>
      <c r="C108" s="165">
        <v>2257.6122350000001</v>
      </c>
      <c r="D108" s="165">
        <v>2483.9604376810998</v>
      </c>
      <c r="E108" s="165">
        <v>2725.6001090587174</v>
      </c>
      <c r="F108" s="165">
        <v>3050.6279220639699</v>
      </c>
      <c r="G108" s="165">
        <v>3474.8558674759906</v>
      </c>
      <c r="H108" s="165">
        <v>4026.0548794543697</v>
      </c>
      <c r="I108" s="165">
        <v>4641.5380191509557</v>
      </c>
      <c r="J108" s="165">
        <v>5340.4376063846103</v>
      </c>
      <c r="K108" s="165">
        <v>6144.5739989659724</v>
      </c>
      <c r="L108" s="165">
        <v>7069.7932288602733</v>
      </c>
      <c r="M108" s="141" t="s">
        <v>687</v>
      </c>
      <c r="N108" s="165" t="s">
        <v>697</v>
      </c>
      <c r="O108" s="165">
        <f t="shared" si="20"/>
        <v>1</v>
      </c>
      <c r="P108" s="165">
        <f t="shared" si="21"/>
        <v>1.10026</v>
      </c>
      <c r="Q108" s="165">
        <f t="shared" si="22"/>
        <v>1.2072932928</v>
      </c>
      <c r="R108" s="165">
        <f t="shared" si="23"/>
        <v>1.3512630179664002</v>
      </c>
      <c r="S108" s="165">
        <f t="shared" si="24"/>
        <v>1.5391730314023526</v>
      </c>
      <c r="T108" s="165">
        <f t="shared" si="25"/>
        <v>1.7833243535085508</v>
      </c>
      <c r="U108" s="165">
        <f t="shared" si="26"/>
        <v>2.0559500640511703</v>
      </c>
      <c r="V108" s="165">
        <f t="shared" si="27"/>
        <v>2.3655247449456751</v>
      </c>
      <c r="W108" s="165">
        <f t="shared" si="28"/>
        <v>2.7217136334158698</v>
      </c>
      <c r="X108" s="165">
        <f t="shared" si="29"/>
        <v>3.1315356637674641</v>
      </c>
    </row>
    <row r="109" spans="2:24">
      <c r="B109" s="165" t="s">
        <v>698</v>
      </c>
      <c r="C109" s="165">
        <v>2499.1694739999998</v>
      </c>
      <c r="D109" s="165">
        <v>2749.7362054632399</v>
      </c>
      <c r="E109" s="165">
        <v>3017.2305435307044</v>
      </c>
      <c r="F109" s="165">
        <v>3377.0352858467418</v>
      </c>
      <c r="G109" s="165">
        <v>3846.6542552848041</v>
      </c>
      <c r="H109" s="165">
        <v>4456.8297865293553</v>
      </c>
      <c r="I109" s="165">
        <v>5138.1676401450304</v>
      </c>
      <c r="J109" s="165">
        <v>5911.8472325598677</v>
      </c>
      <c r="K109" s="165">
        <v>6802.0236296025696</v>
      </c>
      <c r="L109" s="165">
        <v>7826.2383376299758</v>
      </c>
      <c r="M109" s="141" t="s">
        <v>688</v>
      </c>
      <c r="N109" s="165" t="s">
        <v>698</v>
      </c>
      <c r="O109" s="165">
        <f t="shared" si="20"/>
        <v>1</v>
      </c>
      <c r="P109" s="165">
        <f t="shared" si="21"/>
        <v>1.10026</v>
      </c>
      <c r="Q109" s="165">
        <f t="shared" si="22"/>
        <v>1.2072932928000002</v>
      </c>
      <c r="R109" s="165">
        <f t="shared" si="23"/>
        <v>1.3512630179664007</v>
      </c>
      <c r="S109" s="165">
        <f t="shared" si="24"/>
        <v>1.5391730314023531</v>
      </c>
      <c r="T109" s="165">
        <f t="shared" si="25"/>
        <v>1.783324353508551</v>
      </c>
      <c r="U109" s="165">
        <f t="shared" si="26"/>
        <v>2.0559500640511708</v>
      </c>
      <c r="V109" s="165">
        <f t="shared" si="27"/>
        <v>2.3655247449456756</v>
      </c>
      <c r="W109" s="165">
        <f t="shared" si="28"/>
        <v>2.7217136334158707</v>
      </c>
      <c r="X109" s="165">
        <f t="shared" si="29"/>
        <v>3.1315356637674649</v>
      </c>
    </row>
    <row r="110" spans="2:24">
      <c r="B110" s="165" t="s">
        <v>694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41"/>
      <c r="N110" s="165" t="s">
        <v>694</v>
      </c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</row>
    <row r="111" spans="2:24">
      <c r="B111" s="165" t="s">
        <v>498</v>
      </c>
      <c r="C111" s="165">
        <v>966.46564000000001</v>
      </c>
      <c r="D111" s="165">
        <v>1063.3634850664</v>
      </c>
      <c r="E111" s="165">
        <v>1166.8074848936594</v>
      </c>
      <c r="F111" s="165">
        <v>1305.9492774672285</v>
      </c>
      <c r="G111" s="165">
        <v>1487.5578488650149</v>
      </c>
      <c r="H111" s="165">
        <v>1723.5217126412279</v>
      </c>
      <c r="I111" s="165">
        <v>1987.0050944612553</v>
      </c>
      <c r="J111" s="165">
        <v>2286.1983865597585</v>
      </c>
      <c r="K111" s="165">
        <v>2630.442708615994</v>
      </c>
      <c r="L111" s="165">
        <v>3026.5216194658469</v>
      </c>
      <c r="M111" s="141" t="s">
        <v>689</v>
      </c>
      <c r="N111" s="165" t="s">
        <v>498</v>
      </c>
      <c r="O111" s="165">
        <f t="shared" si="20"/>
        <v>1</v>
      </c>
      <c r="P111" s="165">
        <f t="shared" si="21"/>
        <v>1.10026</v>
      </c>
      <c r="Q111" s="165">
        <f t="shared" si="22"/>
        <v>1.2072932928</v>
      </c>
      <c r="R111" s="165">
        <f t="shared" si="23"/>
        <v>1.3512630179664002</v>
      </c>
      <c r="S111" s="165">
        <f t="shared" si="24"/>
        <v>1.5391730314023526</v>
      </c>
      <c r="T111" s="165">
        <f t="shared" si="25"/>
        <v>1.7833243535085508</v>
      </c>
      <c r="U111" s="165">
        <f t="shared" si="26"/>
        <v>2.0559500640511703</v>
      </c>
      <c r="V111" s="165">
        <f t="shared" si="27"/>
        <v>2.3655247449456751</v>
      </c>
      <c r="W111" s="165">
        <f t="shared" si="28"/>
        <v>2.7217136334158698</v>
      </c>
      <c r="X111" s="165">
        <f t="shared" si="29"/>
        <v>3.1315356637674641</v>
      </c>
    </row>
    <row r="112" spans="2:24">
      <c r="B112" s="165" t="s">
        <v>499</v>
      </c>
      <c r="C112" s="165">
        <v>374.38808799999998</v>
      </c>
      <c r="D112" s="165">
        <v>411.92423770287996</v>
      </c>
      <c r="E112" s="165">
        <v>451.99622754661618</v>
      </c>
      <c r="F112" s="165">
        <v>505.89677768155025</v>
      </c>
      <c r="G112" s="165">
        <v>576.24804832789073</v>
      </c>
      <c r="H112" s="165">
        <v>667.65539499390241</v>
      </c>
      <c r="I112" s="165">
        <v>769.72321350359516</v>
      </c>
      <c r="J112" s="165">
        <v>885.62428637689891</v>
      </c>
      <c r="K112" s="165">
        <v>1018.9771632981003</v>
      </c>
      <c r="L112" s="165">
        <v>1172.4096496617117</v>
      </c>
      <c r="M112" s="141" t="s">
        <v>690</v>
      </c>
      <c r="N112" s="165" t="s">
        <v>499</v>
      </c>
      <c r="O112" s="165">
        <f t="shared" si="20"/>
        <v>1</v>
      </c>
      <c r="P112" s="165">
        <f t="shared" si="21"/>
        <v>1.10026</v>
      </c>
      <c r="Q112" s="165">
        <f t="shared" si="22"/>
        <v>1.2072932928000002</v>
      </c>
      <c r="R112" s="165">
        <f t="shared" si="23"/>
        <v>1.3512630179664002</v>
      </c>
      <c r="S112" s="165">
        <f t="shared" si="24"/>
        <v>1.5391730314023526</v>
      </c>
      <c r="T112" s="165">
        <f t="shared" si="25"/>
        <v>1.7833243535085508</v>
      </c>
      <c r="U112" s="165">
        <f t="shared" si="26"/>
        <v>2.0559500640511703</v>
      </c>
      <c r="V112" s="165">
        <f t="shared" si="27"/>
        <v>2.3655247449456751</v>
      </c>
      <c r="W112" s="165">
        <f t="shared" si="28"/>
        <v>2.7217136334158698</v>
      </c>
      <c r="X112" s="165">
        <f t="shared" si="29"/>
        <v>3.1315356637674641</v>
      </c>
    </row>
    <row r="113" spans="2:24">
      <c r="B113" s="165" t="s">
        <v>503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41"/>
      <c r="N113" s="165" t="s">
        <v>503</v>
      </c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</row>
    <row r="114" spans="2:24">
      <c r="B114" s="165" t="s">
        <v>699</v>
      </c>
      <c r="C114" s="165">
        <v>378.40021300000001</v>
      </c>
      <c r="D114" s="165">
        <v>416.33861835537999</v>
      </c>
      <c r="E114" s="165">
        <v>456.84003914899142</v>
      </c>
      <c r="F114" s="165">
        <v>511.31821381750871</v>
      </c>
      <c r="G114" s="165">
        <v>582.4234029265059</v>
      </c>
      <c r="H114" s="165">
        <v>674.81031521572288</v>
      </c>
      <c r="I114" s="165">
        <v>777.97194215432648</v>
      </c>
      <c r="J114" s="165">
        <v>895.11506734421414</v>
      </c>
      <c r="K114" s="165">
        <v>1029.8970186095689</v>
      </c>
      <c r="L114" s="165">
        <v>1184.9737621867046</v>
      </c>
      <c r="M114" s="141" t="s">
        <v>691</v>
      </c>
      <c r="N114" s="165" t="s">
        <v>699</v>
      </c>
      <c r="O114" s="165">
        <f t="shared" si="20"/>
        <v>1</v>
      </c>
      <c r="P114" s="165">
        <f t="shared" si="21"/>
        <v>1.10026</v>
      </c>
      <c r="Q114" s="165">
        <f t="shared" si="22"/>
        <v>1.2072932928000002</v>
      </c>
      <c r="R114" s="165">
        <f t="shared" si="23"/>
        <v>1.3512630179664002</v>
      </c>
      <c r="S114" s="165">
        <f t="shared" si="24"/>
        <v>1.5391730314023526</v>
      </c>
      <c r="T114" s="165">
        <f t="shared" si="25"/>
        <v>1.7833243535085506</v>
      </c>
      <c r="U114" s="165">
        <f t="shared" si="26"/>
        <v>2.0559500640511703</v>
      </c>
      <c r="V114" s="165">
        <f t="shared" si="27"/>
        <v>2.3655247449456751</v>
      </c>
      <c r="W114" s="165">
        <f t="shared" si="28"/>
        <v>2.7217136334158694</v>
      </c>
      <c r="X114" s="165">
        <f t="shared" si="29"/>
        <v>3.1315356637674636</v>
      </c>
    </row>
    <row r="115" spans="2:24">
      <c r="B115" s="166" t="s">
        <v>315</v>
      </c>
      <c r="C115" s="165">
        <v>7692.0856990000002</v>
      </c>
      <c r="D115" s="165">
        <v>8463.2942111817392</v>
      </c>
      <c r="E115" s="165">
        <v>9286.6034720455027</v>
      </c>
      <c r="F115" s="165">
        <v>10394.030936086929</v>
      </c>
      <c r="G115" s="165">
        <v>11839.450863136517</v>
      </c>
      <c r="H115" s="165">
        <v>13717.483756301546</v>
      </c>
      <c r="I115" s="165">
        <v>15814.544085546142</v>
      </c>
      <c r="J115" s="165">
        <v>18195.819061227248</v>
      </c>
      <c r="K115" s="165">
        <v>20935.654516371542</v>
      </c>
      <c r="L115" s="165">
        <v>24088.040695174186</v>
      </c>
      <c r="M115" s="141"/>
      <c r="N115" s="166" t="s">
        <v>315</v>
      </c>
      <c r="O115" s="165">
        <f t="shared" si="20"/>
        <v>1</v>
      </c>
      <c r="P115" s="165">
        <f t="shared" si="21"/>
        <v>1.1002599999999998</v>
      </c>
      <c r="Q115" s="165">
        <f t="shared" si="22"/>
        <v>1.2072932928000004</v>
      </c>
      <c r="R115" s="165">
        <f t="shared" si="23"/>
        <v>1.3512630179664005</v>
      </c>
      <c r="S115" s="165">
        <f t="shared" si="24"/>
        <v>1.5391730314023528</v>
      </c>
      <c r="T115" s="165">
        <f t="shared" si="25"/>
        <v>1.783324353508551</v>
      </c>
      <c r="U115" s="165">
        <f t="shared" si="26"/>
        <v>2.0559500640511703</v>
      </c>
      <c r="V115" s="165">
        <f t="shared" si="27"/>
        <v>2.3655247449456747</v>
      </c>
      <c r="W115" s="165">
        <f t="shared" si="28"/>
        <v>2.7217136334158698</v>
      </c>
      <c r="X115" s="165">
        <f t="shared" si="29"/>
        <v>3.1315356637674645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7"/>
  <sheetViews>
    <sheetView workbookViewId="0">
      <selection activeCell="O20" sqref="O20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718</v>
      </c>
      <c r="I3" t="s">
        <v>1</v>
      </c>
      <c r="J3" t="s">
        <v>235</v>
      </c>
      <c r="K3" t="s">
        <v>236</v>
      </c>
    </row>
    <row r="4" spans="5:11">
      <c r="E4" t="s">
        <v>719</v>
      </c>
      <c r="F4" t="s">
        <v>716</v>
      </c>
      <c r="G4" t="s">
        <v>743</v>
      </c>
      <c r="H4" t="s">
        <v>717</v>
      </c>
      <c r="I4">
        <v>2020</v>
      </c>
      <c r="J4">
        <v>8.1702999999999998E-2</v>
      </c>
      <c r="K4">
        <v>8.1702999999999998E-2</v>
      </c>
    </row>
    <row r="5" spans="5:11">
      <c r="E5" t="s">
        <v>720</v>
      </c>
      <c r="F5" t="s">
        <v>716</v>
      </c>
      <c r="G5" s="141" t="s">
        <v>743</v>
      </c>
      <c r="H5" t="s">
        <v>717</v>
      </c>
      <c r="I5">
        <v>2020</v>
      </c>
      <c r="J5">
        <v>8.9130000000000001E-2</v>
      </c>
      <c r="K5">
        <v>8.9130000000000001E-2</v>
      </c>
    </row>
    <row r="6" spans="5:11">
      <c r="E6" t="s">
        <v>721</v>
      </c>
      <c r="F6" t="s">
        <v>716</v>
      </c>
      <c r="G6" s="141" t="s">
        <v>743</v>
      </c>
      <c r="H6" t="s">
        <v>717</v>
      </c>
      <c r="I6">
        <v>2020</v>
      </c>
      <c r="J6">
        <v>7.4279999999999997E-3</v>
      </c>
      <c r="K6">
        <v>7.4279999999999997E-3</v>
      </c>
    </row>
    <row r="7" spans="5:11">
      <c r="E7" t="s">
        <v>722</v>
      </c>
      <c r="F7" t="s">
        <v>716</v>
      </c>
      <c r="G7" s="141" t="s">
        <v>743</v>
      </c>
      <c r="H7" t="s">
        <v>717</v>
      </c>
      <c r="I7">
        <v>2020</v>
      </c>
      <c r="J7">
        <v>3.2566999999999999E-2</v>
      </c>
      <c r="K7">
        <v>3.2566999999999999E-2</v>
      </c>
    </row>
    <row r="8" spans="5:11">
      <c r="E8" t="s">
        <v>723</v>
      </c>
      <c r="F8" t="s">
        <v>716</v>
      </c>
      <c r="G8" s="141" t="s">
        <v>743</v>
      </c>
      <c r="H8" t="s">
        <v>717</v>
      </c>
      <c r="I8">
        <v>2020</v>
      </c>
      <c r="J8">
        <v>3.5527000000000003E-2</v>
      </c>
      <c r="K8">
        <v>3.5527000000000003E-2</v>
      </c>
    </row>
    <row r="9" spans="5:11">
      <c r="E9" t="s">
        <v>724</v>
      </c>
      <c r="F9" t="s">
        <v>716</v>
      </c>
      <c r="G9" s="141" t="s">
        <v>743</v>
      </c>
      <c r="H9" t="s">
        <v>717</v>
      </c>
      <c r="I9">
        <v>2020</v>
      </c>
      <c r="J9">
        <v>2.9610000000000001E-3</v>
      </c>
      <c r="K9">
        <v>2.9610000000000001E-3</v>
      </c>
    </row>
    <row r="10" spans="5:11">
      <c r="E10" t="s">
        <v>725</v>
      </c>
      <c r="F10" t="s">
        <v>716</v>
      </c>
      <c r="G10" s="141" t="s">
        <v>743</v>
      </c>
      <c r="H10" t="s">
        <v>717</v>
      </c>
      <c r="I10">
        <v>2020</v>
      </c>
      <c r="J10">
        <v>6.9133E-2</v>
      </c>
      <c r="K10">
        <v>6.9133E-2</v>
      </c>
    </row>
    <row r="11" spans="5:11">
      <c r="E11" t="s">
        <v>726</v>
      </c>
      <c r="F11" t="s">
        <v>716</v>
      </c>
      <c r="G11" s="141" t="s">
        <v>743</v>
      </c>
      <c r="H11" t="s">
        <v>717</v>
      </c>
      <c r="I11">
        <v>2020</v>
      </c>
      <c r="J11">
        <v>7.5417999999999999E-2</v>
      </c>
      <c r="K11">
        <v>7.5417999999999999E-2</v>
      </c>
    </row>
    <row r="12" spans="5:11">
      <c r="E12" t="s">
        <v>727</v>
      </c>
      <c r="F12" t="s">
        <v>716</v>
      </c>
      <c r="G12" s="141" t="s">
        <v>743</v>
      </c>
      <c r="H12" t="s">
        <v>717</v>
      </c>
      <c r="I12">
        <v>2020</v>
      </c>
      <c r="J12">
        <v>6.2849999999999998E-3</v>
      </c>
      <c r="K12">
        <v>6.2849999999999998E-3</v>
      </c>
    </row>
    <row r="13" spans="5:11">
      <c r="E13" t="s">
        <v>728</v>
      </c>
      <c r="F13" t="s">
        <v>716</v>
      </c>
      <c r="G13" s="141" t="s">
        <v>743</v>
      </c>
      <c r="H13" t="s">
        <v>717</v>
      </c>
      <c r="I13">
        <v>2020</v>
      </c>
      <c r="J13">
        <v>2.7557000000000002E-2</v>
      </c>
      <c r="K13">
        <v>2.7557000000000002E-2</v>
      </c>
    </row>
    <row r="14" spans="5:11">
      <c r="E14" t="s">
        <v>729</v>
      </c>
      <c r="F14" t="s">
        <v>716</v>
      </c>
      <c r="G14" s="141" t="s">
        <v>743</v>
      </c>
      <c r="H14" t="s">
        <v>717</v>
      </c>
      <c r="I14">
        <v>2020</v>
      </c>
      <c r="J14">
        <v>3.0061999999999998E-2</v>
      </c>
      <c r="K14">
        <v>3.0061999999999998E-2</v>
      </c>
    </row>
    <row r="15" spans="5:11">
      <c r="E15" t="s">
        <v>730</v>
      </c>
      <c r="F15" t="s">
        <v>716</v>
      </c>
      <c r="G15" s="141" t="s">
        <v>743</v>
      </c>
      <c r="H15" t="s">
        <v>717</v>
      </c>
      <c r="I15">
        <v>2020</v>
      </c>
      <c r="J15">
        <v>2.5049999999999998E-3</v>
      </c>
      <c r="K15">
        <v>2.5049999999999998E-3</v>
      </c>
    </row>
    <row r="16" spans="5:11">
      <c r="E16" t="s">
        <v>731</v>
      </c>
      <c r="F16" t="s">
        <v>716</v>
      </c>
      <c r="G16" s="141" t="s">
        <v>743</v>
      </c>
      <c r="H16" t="s">
        <v>717</v>
      </c>
      <c r="I16">
        <v>2020</v>
      </c>
      <c r="J16">
        <v>0.10774</v>
      </c>
      <c r="K16">
        <v>0.10774</v>
      </c>
    </row>
    <row r="17" spans="5:11">
      <c r="E17" t="s">
        <v>732</v>
      </c>
      <c r="F17" t="s">
        <v>716</v>
      </c>
      <c r="G17" s="141" t="s">
        <v>743</v>
      </c>
      <c r="H17" t="s">
        <v>717</v>
      </c>
      <c r="I17">
        <v>2020</v>
      </c>
      <c r="J17">
        <v>0.117534</v>
      </c>
      <c r="K17">
        <v>0.117534</v>
      </c>
    </row>
    <row r="18" spans="5:11">
      <c r="E18" t="s">
        <v>733</v>
      </c>
      <c r="F18" t="s">
        <v>716</v>
      </c>
      <c r="G18" s="141" t="s">
        <v>743</v>
      </c>
      <c r="H18" t="s">
        <v>717</v>
      </c>
      <c r="I18">
        <v>2020</v>
      </c>
      <c r="J18">
        <v>9.7949999999999999E-3</v>
      </c>
      <c r="K18">
        <v>9.7949999999999999E-3</v>
      </c>
    </row>
    <row r="19" spans="5:11">
      <c r="E19" t="s">
        <v>734</v>
      </c>
      <c r="F19" t="s">
        <v>716</v>
      </c>
      <c r="G19" s="141" t="s">
        <v>743</v>
      </c>
      <c r="H19" t="s">
        <v>717</v>
      </c>
      <c r="I19">
        <v>2020</v>
      </c>
      <c r="J19">
        <v>4.2944999999999997E-2</v>
      </c>
      <c r="K19">
        <v>4.2944999999999997E-2</v>
      </c>
    </row>
    <row r="20" spans="5:11">
      <c r="E20" t="s">
        <v>735</v>
      </c>
      <c r="F20" t="s">
        <v>716</v>
      </c>
      <c r="G20" s="141" t="s">
        <v>743</v>
      </c>
      <c r="H20" t="s">
        <v>717</v>
      </c>
      <c r="I20">
        <v>2020</v>
      </c>
      <c r="J20">
        <v>4.6849000000000002E-2</v>
      </c>
      <c r="K20">
        <v>4.6849000000000002E-2</v>
      </c>
    </row>
    <row r="21" spans="5:11">
      <c r="E21" t="s">
        <v>736</v>
      </c>
      <c r="F21" t="s">
        <v>716</v>
      </c>
      <c r="G21" s="141" t="s">
        <v>743</v>
      </c>
      <c r="H21" t="s">
        <v>717</v>
      </c>
      <c r="I21">
        <v>2020</v>
      </c>
      <c r="J21">
        <v>3.9039999999999999E-3</v>
      </c>
      <c r="K21">
        <v>3.9039999999999999E-3</v>
      </c>
    </row>
    <row r="22" spans="5:11">
      <c r="E22" t="s">
        <v>737</v>
      </c>
      <c r="F22" t="s">
        <v>716</v>
      </c>
      <c r="G22" s="141" t="s">
        <v>743</v>
      </c>
      <c r="H22" t="s">
        <v>717</v>
      </c>
      <c r="I22">
        <v>2020</v>
      </c>
      <c r="J22">
        <v>6.9133E-2</v>
      </c>
      <c r="K22">
        <v>6.9133E-2</v>
      </c>
    </row>
    <row r="23" spans="5:11">
      <c r="E23" t="s">
        <v>738</v>
      </c>
      <c r="F23" t="s">
        <v>716</v>
      </c>
      <c r="G23" s="141" t="s">
        <v>743</v>
      </c>
      <c r="H23" t="s">
        <v>717</v>
      </c>
      <c r="I23">
        <v>2020</v>
      </c>
      <c r="J23">
        <v>7.5417999999999999E-2</v>
      </c>
      <c r="K23">
        <v>7.5417999999999999E-2</v>
      </c>
    </row>
    <row r="24" spans="5:11">
      <c r="E24" t="s">
        <v>739</v>
      </c>
      <c r="F24" t="s">
        <v>716</v>
      </c>
      <c r="G24" s="141" t="s">
        <v>743</v>
      </c>
      <c r="H24" t="s">
        <v>717</v>
      </c>
      <c r="I24">
        <v>2020</v>
      </c>
      <c r="J24">
        <v>6.2849999999999998E-3</v>
      </c>
      <c r="K24">
        <v>6.2849999999999998E-3</v>
      </c>
    </row>
    <row r="25" spans="5:11">
      <c r="E25" t="s">
        <v>740</v>
      </c>
      <c r="F25" t="s">
        <v>716</v>
      </c>
      <c r="G25" s="141" t="s">
        <v>743</v>
      </c>
      <c r="H25" t="s">
        <v>717</v>
      </c>
      <c r="I25">
        <v>2020</v>
      </c>
      <c r="J25">
        <v>2.7557000000000002E-2</v>
      </c>
      <c r="K25">
        <v>2.7557000000000002E-2</v>
      </c>
    </row>
    <row r="26" spans="5:11">
      <c r="E26" t="s">
        <v>741</v>
      </c>
      <c r="F26" t="s">
        <v>716</v>
      </c>
      <c r="G26" s="141" t="s">
        <v>743</v>
      </c>
      <c r="H26" t="s">
        <v>717</v>
      </c>
      <c r="I26">
        <v>2020</v>
      </c>
      <c r="J26">
        <v>3.0061999999999998E-2</v>
      </c>
      <c r="K26">
        <v>3.0061999999999998E-2</v>
      </c>
    </row>
    <row r="27" spans="5:11">
      <c r="E27" t="s">
        <v>742</v>
      </c>
      <c r="F27" t="s">
        <v>716</v>
      </c>
      <c r="G27" s="141" t="s">
        <v>743</v>
      </c>
      <c r="H27" t="s">
        <v>717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topLeftCell="A4" zoomScale="85" zoomScaleNormal="85" workbookViewId="0">
      <selection activeCell="L47" sqref="L47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8"/>
  <sheetViews>
    <sheetView workbookViewId="0">
      <selection activeCell="H1" sqref="H1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10" ht="15.75" thickBot="1">
      <c r="C20" s="55" t="s">
        <v>7</v>
      </c>
      <c r="D20" s="55" t="s">
        <v>5</v>
      </c>
      <c r="E20" s="55" t="s">
        <v>4</v>
      </c>
      <c r="F20" s="57" t="s">
        <v>3</v>
      </c>
      <c r="G20" s="57" t="s">
        <v>2</v>
      </c>
      <c r="H20" s="57" t="s">
        <v>9</v>
      </c>
      <c r="I20" s="56" t="s">
        <v>1</v>
      </c>
      <c r="J20" s="56" t="s">
        <v>159</v>
      </c>
    </row>
    <row r="21" spans="3:10" ht="15.75" thickBot="1">
      <c r="C21" s="100"/>
      <c r="D21" s="100"/>
      <c r="E21" s="100" t="s">
        <v>206</v>
      </c>
      <c r="F21" s="100" t="s">
        <v>406</v>
      </c>
      <c r="G21" s="100" t="s">
        <v>407</v>
      </c>
      <c r="H21" s="100"/>
      <c r="I21" s="56">
        <v>2020</v>
      </c>
      <c r="J21" s="100">
        <v>5.17</v>
      </c>
    </row>
    <row r="22" spans="3:10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2025</v>
      </c>
      <c r="J22" s="100">
        <v>5.4</v>
      </c>
    </row>
    <row r="23" spans="3:10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2030</v>
      </c>
      <c r="J23" s="100">
        <v>5.7</v>
      </c>
    </row>
    <row r="24" spans="3:10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2035</v>
      </c>
      <c r="J24" s="100">
        <v>5.8</v>
      </c>
    </row>
    <row r="25" spans="3:10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2040</v>
      </c>
      <c r="J25" s="100">
        <v>5.93</v>
      </c>
    </row>
    <row r="26" spans="3:10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2050</v>
      </c>
      <c r="J26" s="100">
        <v>6.13</v>
      </c>
    </row>
    <row r="27" spans="3:10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2060</v>
      </c>
      <c r="J27" s="100">
        <v>6.37</v>
      </c>
    </row>
    <row r="28" spans="3:10" ht="15.75" thickBot="1">
      <c r="E28" s="100" t="s">
        <v>206</v>
      </c>
      <c r="F28" s="100" t="s">
        <v>406</v>
      </c>
      <c r="G28" s="100" t="s">
        <v>408</v>
      </c>
      <c r="H28" s="100"/>
      <c r="I28" s="56">
        <v>2020</v>
      </c>
      <c r="J28" s="100">
        <v>8.5</v>
      </c>
    </row>
    <row r="29" spans="3:10" ht="15.75" thickBot="1">
      <c r="E29" s="100" t="s">
        <v>206</v>
      </c>
      <c r="F29" s="100" t="s">
        <v>406</v>
      </c>
      <c r="G29" s="100" t="s">
        <v>408</v>
      </c>
      <c r="H29" s="100"/>
      <c r="I29" s="56">
        <v>2025</v>
      </c>
      <c r="J29" s="100">
        <v>9.1999999999999993</v>
      </c>
    </row>
    <row r="30" spans="3:10" ht="15.75" thickBot="1">
      <c r="E30" s="100" t="s">
        <v>206</v>
      </c>
      <c r="F30" s="100" t="s">
        <v>406</v>
      </c>
      <c r="G30" s="100" t="s">
        <v>408</v>
      </c>
      <c r="H30" s="100"/>
      <c r="I30" s="56">
        <v>2030</v>
      </c>
      <c r="J30" s="100">
        <v>10.1</v>
      </c>
    </row>
    <row r="31" spans="3:10" ht="15.75" thickBot="1">
      <c r="E31" s="100" t="s">
        <v>206</v>
      </c>
      <c r="F31" s="100" t="s">
        <v>406</v>
      </c>
      <c r="G31" s="100" t="s">
        <v>408</v>
      </c>
      <c r="H31" s="100"/>
      <c r="I31" s="56">
        <v>2035</v>
      </c>
      <c r="J31" s="100">
        <v>10.4</v>
      </c>
    </row>
    <row r="32" spans="3:10" ht="15.75" thickBot="1">
      <c r="E32" s="100" t="s">
        <v>206</v>
      </c>
      <c r="F32" s="100" t="s">
        <v>406</v>
      </c>
      <c r="G32" s="100" t="s">
        <v>408</v>
      </c>
      <c r="H32" s="100"/>
      <c r="I32" s="56">
        <v>2040</v>
      </c>
      <c r="J32" s="100">
        <v>10.8</v>
      </c>
    </row>
    <row r="33" spans="5:10" ht="15.75" thickBot="1">
      <c r="E33" s="100" t="s">
        <v>206</v>
      </c>
      <c r="F33" s="100" t="s">
        <v>406</v>
      </c>
      <c r="G33" s="100" t="s">
        <v>408</v>
      </c>
      <c r="H33" s="100"/>
      <c r="I33" s="56">
        <v>2050</v>
      </c>
      <c r="J33" s="100">
        <v>11.4</v>
      </c>
    </row>
    <row r="34" spans="5:10" ht="15.75" thickBot="1">
      <c r="E34" s="100" t="s">
        <v>206</v>
      </c>
      <c r="F34" s="100" t="s">
        <v>406</v>
      </c>
      <c r="G34" s="100" t="s">
        <v>408</v>
      </c>
      <c r="H34" s="100"/>
      <c r="I34" s="56">
        <v>2060</v>
      </c>
      <c r="J34" s="100">
        <v>12.1</v>
      </c>
    </row>
    <row r="35" spans="5:10" ht="15.75" thickBot="1">
      <c r="E35" s="100" t="s">
        <v>206</v>
      </c>
      <c r="F35" s="100" t="s">
        <v>406</v>
      </c>
      <c r="G35" s="100" t="s">
        <v>409</v>
      </c>
      <c r="H35" s="100"/>
      <c r="I35" s="56">
        <v>2020</v>
      </c>
      <c r="J35" s="100">
        <v>7.17</v>
      </c>
    </row>
    <row r="36" spans="5:10" ht="15.75" thickBot="1">
      <c r="E36" s="100" t="s">
        <v>206</v>
      </c>
      <c r="F36" s="100" t="s">
        <v>406</v>
      </c>
      <c r="G36" s="100" t="s">
        <v>409</v>
      </c>
      <c r="H36" s="100"/>
      <c r="I36" s="56">
        <v>2025</v>
      </c>
      <c r="J36" s="100">
        <v>7.4</v>
      </c>
    </row>
    <row r="37" spans="5:10" ht="15.75" thickBot="1">
      <c r="E37" s="100" t="s">
        <v>206</v>
      </c>
      <c r="F37" s="100" t="s">
        <v>406</v>
      </c>
      <c r="G37" s="100" t="s">
        <v>409</v>
      </c>
      <c r="H37" s="100"/>
      <c r="I37" s="56">
        <v>2030</v>
      </c>
      <c r="J37" s="100">
        <v>7.7</v>
      </c>
    </row>
    <row r="38" spans="5:10" ht="15.75" thickBot="1">
      <c r="E38" s="100" t="s">
        <v>206</v>
      </c>
      <c r="F38" s="100" t="s">
        <v>406</v>
      </c>
      <c r="G38" s="100" t="s">
        <v>409</v>
      </c>
      <c r="H38" s="100"/>
      <c r="I38" s="56">
        <v>2035</v>
      </c>
      <c r="J38" s="100">
        <v>7.8</v>
      </c>
    </row>
    <row r="39" spans="5:10" ht="15.75" thickBot="1">
      <c r="E39" s="100" t="s">
        <v>206</v>
      </c>
      <c r="F39" s="100" t="s">
        <v>406</v>
      </c>
      <c r="G39" s="100" t="s">
        <v>409</v>
      </c>
      <c r="H39" s="100"/>
      <c r="I39" s="56">
        <v>2040</v>
      </c>
      <c r="J39" s="100">
        <v>7.93</v>
      </c>
    </row>
    <row r="40" spans="5:10" ht="15.75" thickBot="1">
      <c r="E40" s="100" t="s">
        <v>206</v>
      </c>
      <c r="F40" s="100" t="s">
        <v>406</v>
      </c>
      <c r="G40" s="100" t="s">
        <v>409</v>
      </c>
      <c r="H40" s="100"/>
      <c r="I40" s="56">
        <v>2050</v>
      </c>
      <c r="J40" s="100">
        <v>8.1300000000000008</v>
      </c>
    </row>
    <row r="41" spans="5:10" ht="15.75" thickBot="1">
      <c r="E41" s="100" t="s">
        <v>206</v>
      </c>
      <c r="F41" s="100" t="s">
        <v>406</v>
      </c>
      <c r="G41" s="100" t="s">
        <v>409</v>
      </c>
      <c r="H41" s="100"/>
      <c r="I41" s="56">
        <v>2060</v>
      </c>
      <c r="J41" s="100">
        <v>8.3699999999999992</v>
      </c>
    </row>
    <row r="42" spans="5:10" ht="15.75" thickBot="1">
      <c r="E42" s="100" t="s">
        <v>206</v>
      </c>
      <c r="F42" s="100" t="s">
        <v>406</v>
      </c>
      <c r="G42" s="100" t="s">
        <v>410</v>
      </c>
      <c r="H42" s="100"/>
      <c r="I42" s="56">
        <v>2020</v>
      </c>
      <c r="J42" s="100">
        <v>8.17</v>
      </c>
    </row>
    <row r="43" spans="5:10" ht="15.75" thickBot="1">
      <c r="E43" s="100" t="s">
        <v>206</v>
      </c>
      <c r="F43" s="100" t="s">
        <v>406</v>
      </c>
      <c r="G43" s="100" t="s">
        <v>410</v>
      </c>
      <c r="H43" s="100"/>
      <c r="I43" s="56">
        <v>2025</v>
      </c>
      <c r="J43" s="100">
        <v>8.4</v>
      </c>
    </row>
    <row r="44" spans="5:10" ht="15.75" thickBot="1">
      <c r="E44" s="100" t="s">
        <v>206</v>
      </c>
      <c r="F44" s="100" t="s">
        <v>406</v>
      </c>
      <c r="G44" s="100" t="s">
        <v>410</v>
      </c>
      <c r="H44" s="100"/>
      <c r="I44" s="56">
        <v>2030</v>
      </c>
      <c r="J44" s="100">
        <v>8.6999999999999993</v>
      </c>
    </row>
    <row r="45" spans="5:10" ht="15.75" thickBot="1">
      <c r="E45" s="100" t="s">
        <v>206</v>
      </c>
      <c r="F45" s="100" t="s">
        <v>406</v>
      </c>
      <c r="G45" s="100" t="s">
        <v>410</v>
      </c>
      <c r="H45" s="100"/>
      <c r="I45" s="56">
        <v>2035</v>
      </c>
      <c r="J45" s="100">
        <v>8.8000000000000007</v>
      </c>
    </row>
    <row r="46" spans="5:10" ht="15.75" thickBot="1">
      <c r="E46" s="100" t="s">
        <v>206</v>
      </c>
      <c r="F46" s="100" t="s">
        <v>406</v>
      </c>
      <c r="G46" s="100" t="s">
        <v>410</v>
      </c>
      <c r="H46" s="100"/>
      <c r="I46" s="56">
        <v>2040</v>
      </c>
      <c r="J46" s="100">
        <v>8.93</v>
      </c>
    </row>
    <row r="47" spans="5:10" ht="15.75" thickBot="1">
      <c r="E47" s="100" t="s">
        <v>206</v>
      </c>
      <c r="F47" s="100" t="s">
        <v>406</v>
      </c>
      <c r="G47" s="100" t="s">
        <v>410</v>
      </c>
      <c r="H47" s="100"/>
      <c r="I47" s="56">
        <v>2050</v>
      </c>
      <c r="J47" s="100">
        <v>9.1300000000000008</v>
      </c>
    </row>
    <row r="48" spans="5:10" ht="15.75" thickBot="1">
      <c r="E48" s="100" t="s">
        <v>206</v>
      </c>
      <c r="F48" s="100" t="s">
        <v>406</v>
      </c>
      <c r="G48" s="100" t="s">
        <v>410</v>
      </c>
      <c r="H48" s="100"/>
      <c r="I48" s="56">
        <v>2060</v>
      </c>
      <c r="J48" s="100">
        <v>9.3699999999999992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workbookViewId="0">
      <selection activeCell="C1" sqref="C1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1">
      <c r="B50" s="93" t="s">
        <v>282</v>
      </c>
    </row>
    <row r="51" spans="2:11">
      <c r="B51" s="93" t="s">
        <v>283</v>
      </c>
    </row>
    <row r="52" spans="2:11">
      <c r="F52" s="141" t="s">
        <v>196</v>
      </c>
    </row>
    <row r="53" spans="2:11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1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1">
      <c r="E55" s="141">
        <v>2030</v>
      </c>
      <c r="H55" s="92">
        <v>0</v>
      </c>
      <c r="I55" s="92">
        <v>0</v>
      </c>
    </row>
    <row r="56" spans="2:11">
      <c r="E56" s="141">
        <v>2050</v>
      </c>
      <c r="H56" s="92">
        <v>0</v>
      </c>
      <c r="I56" s="92">
        <v>0</v>
      </c>
    </row>
    <row r="58" spans="2:11">
      <c r="B58" s="141" t="s">
        <v>492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69" t="s">
        <v>259</v>
      </c>
      <c r="G22" s="169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topLeftCell="A18"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70" t="s">
        <v>255</v>
      </c>
      <c r="F2" s="170"/>
      <c r="G2" s="170"/>
      <c r="H2" s="170"/>
      <c r="I2" s="170"/>
      <c r="J2" s="170"/>
      <c r="K2" s="170"/>
      <c r="L2" s="170"/>
      <c r="M2" s="170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71" t="s">
        <v>335</v>
      </c>
      <c r="Q12" s="171"/>
      <c r="R12" s="171"/>
      <c r="S12" s="171"/>
      <c r="T12" s="171"/>
      <c r="U12" s="171"/>
      <c r="V12" s="171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6"/>
  <sheetViews>
    <sheetView workbookViewId="0">
      <selection activeCell="G16" sqref="G16"/>
    </sheetView>
  </sheetViews>
  <sheetFormatPr defaultRowHeight="15"/>
  <cols>
    <col min="3" max="3" width="11.140625" customWidth="1"/>
  </cols>
  <sheetData>
    <row r="3" spans="3:11">
      <c r="C3" s="53" t="s">
        <v>464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714</v>
      </c>
      <c r="J5">
        <v>2040</v>
      </c>
      <c r="K5">
        <v>0</v>
      </c>
    </row>
    <row r="6" spans="3:11">
      <c r="E6" s="141" t="s">
        <v>713</v>
      </c>
      <c r="F6" t="s">
        <v>715</v>
      </c>
      <c r="J6">
        <v>2040</v>
      </c>
      <c r="K6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2"/>
  <sheetViews>
    <sheetView workbookViewId="0">
      <selection activeCell="C3" sqref="C3:K4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9" spans="3:11">
      <c r="E9" s="52" t="s">
        <v>611</v>
      </c>
      <c r="F9" s="141" t="s">
        <v>614</v>
      </c>
      <c r="J9">
        <v>2035</v>
      </c>
      <c r="K9">
        <v>1268.7439999999999</v>
      </c>
    </row>
    <row r="10" spans="3:11">
      <c r="E10" s="52" t="s">
        <v>611</v>
      </c>
      <c r="F10" s="141" t="s">
        <v>614</v>
      </c>
      <c r="J10">
        <v>2050</v>
      </c>
      <c r="K10">
        <v>1078.7439999999999</v>
      </c>
    </row>
    <row r="11" spans="3:11">
      <c r="E11" s="52" t="s">
        <v>611</v>
      </c>
      <c r="F11" s="141" t="s">
        <v>615</v>
      </c>
      <c r="J11">
        <v>2035</v>
      </c>
      <c r="K11">
        <v>1776.2415999999998</v>
      </c>
    </row>
    <row r="12" spans="3:11">
      <c r="E12" t="s">
        <v>611</v>
      </c>
      <c r="F12" s="141" t="s">
        <v>615</v>
      </c>
      <c r="J12">
        <v>2050</v>
      </c>
      <c r="K12">
        <v>1510.2415999999998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Dem</vt:lpstr>
      <vt:lpstr>Dem_IND</vt:lpstr>
      <vt:lpstr>Dem_AGR</vt:lpstr>
      <vt:lpstr>Dem_COM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2021-03-28T21:24:15Z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