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3.2\"/>
    </mc:Choice>
  </mc:AlternateContent>
  <bookViews>
    <workbookView xWindow="9555" yWindow="45" windowWidth="9600" windowHeight="10950" tabRatio="732" activeTab="4"/>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O58" i="137" l="1"/>
  <c r="P58" i="137"/>
  <c r="Q58" i="137"/>
  <c r="R58" i="137"/>
  <c r="S58" i="137"/>
  <c r="T58" i="137"/>
  <c r="N58" i="137"/>
  <c r="J65" i="161" l="1"/>
  <c r="D24" i="160" l="1"/>
  <c r="G45" i="160"/>
  <c r="F45" i="160"/>
  <c r="F60" i="160" l="1"/>
  <c r="O38" i="160" l="1"/>
  <c r="O39" i="160"/>
  <c r="O40" i="160"/>
  <c r="O37" i="160"/>
  <c r="N61" i="160"/>
  <c r="O61" i="160"/>
  <c r="P61" i="160"/>
  <c r="Q61" i="160"/>
  <c r="M61" i="160"/>
  <c r="L31" i="160" l="1"/>
  <c r="L32" i="160" s="1"/>
  <c r="U51" i="137" l="1"/>
  <c r="U48" i="137" l="1"/>
  <c r="L26" i="136" l="1"/>
  <c r="G44" i="161" l="1"/>
  <c r="AG43" i="161"/>
  <c r="P24" i="161" l="1"/>
  <c r="P23" i="161"/>
  <c r="U26" i="136" l="1"/>
  <c r="F42" i="160" l="1"/>
  <c r="F41" i="160"/>
  <c r="D31" i="160" l="1"/>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M26" i="136"/>
  <c r="F15" i="158" l="1"/>
  <c r="E15" i="158"/>
  <c r="AD30" i="158"/>
  <c r="E27" i="158"/>
  <c r="F30" i="158" s="1"/>
  <c r="D30" i="158"/>
  <c r="E18" i="158"/>
  <c r="C30" i="158" s="1"/>
  <c r="H27" i="158"/>
  <c r="G27" i="158"/>
  <c r="N26" i="136" l="1"/>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6" i="136"/>
  <c r="W26" i="136"/>
  <c r="O26" i="136"/>
  <c r="P26" i="136" s="1"/>
  <c r="Q26" i="136" s="1"/>
  <c r="R26" i="136" s="1"/>
  <c r="S26" i="136" s="1"/>
  <c r="T26" i="136" s="1"/>
  <c r="N27" i="136"/>
  <c r="O27" i="136" s="1"/>
  <c r="P27" i="136" s="1"/>
  <c r="Q27" i="136" s="1"/>
  <c r="R27" i="136" s="1"/>
  <c r="S27" i="136" s="1"/>
  <c r="T27" i="136" s="1"/>
  <c r="N28" i="136"/>
  <c r="O28" i="136" s="1"/>
  <c r="P28" i="136" s="1"/>
  <c r="Q28" i="136" s="1"/>
  <c r="R28" i="136" s="1"/>
  <c r="S28" i="136" s="1"/>
  <c r="T28" i="136" s="1"/>
  <c r="N29" i="136"/>
  <c r="O29" i="136" s="1"/>
  <c r="P29" i="136" s="1"/>
  <c r="Q29" i="136" s="1"/>
  <c r="R29" i="136" s="1"/>
  <c r="S29" i="136" s="1"/>
  <c r="T29" i="136" s="1"/>
  <c r="L29" i="136"/>
  <c r="L28" i="136"/>
  <c r="L27"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8" i="136" l="1"/>
  <c r="K38" i="136"/>
  <c r="J38" i="136"/>
  <c r="I38" i="136"/>
  <c r="L7" i="137" l="1"/>
  <c r="L8" i="137"/>
  <c r="L9" i="137"/>
  <c r="L10" i="137"/>
  <c r="L11" i="137"/>
  <c r="L12" i="137"/>
  <c r="C38" i="147" l="1"/>
  <c r="C36" i="147"/>
  <c r="C37" i="147" s="1"/>
  <c r="C35" i="147"/>
  <c r="C34" i="147"/>
  <c r="C31" i="147"/>
  <c r="C33" i="147" s="1"/>
  <c r="C26" i="147"/>
  <c r="Q12" i="147" s="1"/>
  <c r="I32"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V54" i="137"/>
  <c r="U54" i="137" s="1"/>
  <c r="V51" i="137"/>
  <c r="V49" i="137"/>
  <c r="U60" i="137" l="1"/>
  <c r="U56" i="137"/>
  <c r="U55" i="137"/>
  <c r="V55" i="137" s="1"/>
  <c r="U53" i="137"/>
  <c r="V53" i="137" s="1"/>
  <c r="U52" i="137"/>
  <c r="V52" i="137" s="1"/>
  <c r="U49" i="137"/>
  <c r="L49" i="137" s="1"/>
  <c r="U59" i="137"/>
  <c r="N38" i="132"/>
  <c r="N35" i="132"/>
  <c r="N34"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3" i="136"/>
  <c r="N13" i="136"/>
  <c r="M14" i="136"/>
  <c r="N14" i="136"/>
  <c r="M15" i="136"/>
  <c r="N15" i="136"/>
  <c r="M18" i="136"/>
  <c r="N18"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7" i="136"/>
  <c r="M12" i="136"/>
  <c r="G17" i="132"/>
  <c r="F32" i="132"/>
  <c r="I19" i="137"/>
  <c r="I12" i="136"/>
  <c r="I13" i="136" s="1"/>
  <c r="I14" i="136" s="1"/>
  <c r="I15" i="136" s="1"/>
  <c r="B16" i="132"/>
  <c r="D17" i="132" s="1"/>
  <c r="C2" i="137"/>
  <c r="I30" i="137"/>
  <c r="I21" i="137"/>
  <c r="K27" i="137" s="1"/>
  <c r="I56" i="137" s="1"/>
  <c r="K5" i="136"/>
  <c r="I17" i="136"/>
  <c r="I18" i="136" s="1"/>
  <c r="I16" i="136"/>
  <c r="K16" i="136" s="1"/>
  <c r="I30" i="136" s="1"/>
  <c r="B20" i="132"/>
  <c r="B18" i="132"/>
  <c r="D19" i="132" s="1"/>
  <c r="B36" i="132" s="1"/>
  <c r="D9" i="132"/>
  <c r="N32" i="132"/>
  <c r="E32" i="132"/>
  <c r="G20" i="132"/>
  <c r="G18" i="132"/>
  <c r="F16" i="132"/>
  <c r="F18" i="132"/>
  <c r="G16" i="132"/>
  <c r="N12" i="136"/>
  <c r="N17" i="136"/>
  <c r="M5" i="136"/>
  <c r="N16"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7" i="136"/>
  <c r="S8" i="133"/>
  <c r="H14" i="133"/>
  <c r="N14" i="133"/>
  <c r="D14" i="133"/>
  <c r="V11" i="133"/>
  <c r="L7" i="142"/>
  <c r="L18" i="142"/>
  <c r="N19" i="137"/>
  <c r="V6" i="133"/>
  <c r="N30" i="137"/>
  <c r="M21" i="142"/>
  <c r="M16"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9"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6" authorId="3" shapeId="0">
      <text>
        <r>
          <rPr>
            <b/>
            <sz val="9"/>
            <color indexed="81"/>
            <rFont val="Tahoma"/>
            <charset val="1"/>
          </rPr>
          <t>Suleimenov Bakytzhan:</t>
        </r>
        <r>
          <rPr>
            <sz val="9"/>
            <color indexed="81"/>
            <rFont val="Tahoma"/>
            <charset val="1"/>
          </rPr>
          <t xml:space="preserve">
Stock chang added</t>
        </r>
      </text>
    </comment>
    <comment ref="N38"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0"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6"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<sst xmlns="http://schemas.openxmlformats.org/spreadsheetml/2006/main" count="2731" uniqueCount="858">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</sst>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1">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0" t="s">
        <v>150</v>
      </c>
      <c r="E30" s="670"/>
      <c r="F30" s="670"/>
      <c r="G30" s="670"/>
      <c r="H30" s="670"/>
      <c r="I30" s="671" t="s">
        <v>151</v>
      </c>
      <c r="J30" s="671"/>
      <c r="K30" s="671"/>
      <c r="L30" s="671"/>
      <c r="M30" s="671"/>
      <c r="N30" s="671"/>
      <c r="O30" s="671"/>
      <c r="P30" s="671"/>
      <c r="Q30" s="68" t="s">
        <v>52</v>
      </c>
      <c r="R30" s="672" t="s">
        <v>152</v>
      </c>
      <c r="S30" s="672"/>
      <c r="T30" s="672"/>
      <c r="U30" s="672"/>
      <c r="V30" s="672"/>
      <c r="W30" s="672"/>
      <c r="X30" s="672"/>
      <c r="Y30" s="673"/>
      <c r="Z30" s="87"/>
      <c r="AA30" s="69" t="s">
        <v>75</v>
      </c>
      <c r="AB30" s="70" t="s">
        <v>153</v>
      </c>
      <c r="AC30" s="674"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3" t="s">
        <v>330</v>
      </c>
      <c r="B45" s="683"/>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4">
        <v>2015</v>
      </c>
      <c r="B46" s="685"/>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6" t="s">
        <v>445</v>
      </c>
      <c r="B47" s="687"/>
      <c r="C47" s="448"/>
      <c r="D47" s="690" t="s">
        <v>150</v>
      </c>
      <c r="E47" s="691"/>
      <c r="F47" s="691"/>
      <c r="G47" s="691"/>
      <c r="H47" s="692"/>
      <c r="I47" s="680" t="s">
        <v>151</v>
      </c>
      <c r="J47" s="681"/>
      <c r="K47" s="681"/>
      <c r="L47" s="681"/>
      <c r="M47" s="681"/>
      <c r="N47" s="681"/>
      <c r="O47" s="681"/>
      <c r="P47" s="682"/>
      <c r="Q47" s="467" t="s">
        <v>52</v>
      </c>
      <c r="R47" s="675" t="s">
        <v>152</v>
      </c>
      <c r="S47" s="676"/>
      <c r="T47" s="676"/>
      <c r="U47" s="676"/>
      <c r="V47" s="676"/>
      <c r="W47" s="676"/>
      <c r="X47" s="676"/>
      <c r="Y47" s="677"/>
      <c r="Z47" s="449" t="s">
        <v>75</v>
      </c>
      <c r="AA47" s="450" t="s">
        <v>153</v>
      </c>
      <c r="AB47" s="678" t="s">
        <v>154</v>
      </c>
    </row>
    <row r="48" spans="1:29" ht="51" customHeight="1" thickBot="1">
      <c r="A48" s="688"/>
      <c r="B48" s="689"/>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9"/>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8"/>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8"/>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8"/>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8"/>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9"/>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zoomScale="85" zoomScaleNormal="85" workbookViewId="0">
      <selection activeCell="K19" sqref="K19"/>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5" spans="2:28" ht="15">
      <c r="B25" s="351" t="s">
        <v>295</v>
      </c>
      <c r="C25" s="348" t="s">
        <v>69</v>
      </c>
      <c r="D25" s="348" t="s">
        <v>343</v>
      </c>
    </row>
    <row r="26" spans="2:28" ht="30">
      <c r="B26" s="350" t="s">
        <v>296</v>
      </c>
      <c r="C26" s="349">
        <f>+'EB1'!I59</f>
        <v>-244.4430342689065</v>
      </c>
      <c r="D26" s="355"/>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topLeftCell="A7" zoomScale="85" zoomScaleNormal="85" workbookViewId="0">
      <selection activeCell="F25" sqref="F25"/>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row>
    <row r="6" spans="2:19">
      <c r="B6" s="174" t="s">
        <v>145</v>
      </c>
      <c r="C6" s="111">
        <v>1</v>
      </c>
      <c r="D6" s="111">
        <v>1</v>
      </c>
      <c r="E6" s="111">
        <v>1</v>
      </c>
      <c r="F6" s="111">
        <v>1</v>
      </c>
      <c r="G6" s="175">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8"/>
      <c r="E161" s="711">
        <v>2016</v>
      </c>
      <c r="F161" s="711"/>
      <c r="G161" s="711"/>
      <c r="H161" s="711"/>
      <c r="I161" s="711"/>
      <c r="J161" s="711"/>
      <c r="K161" s="711"/>
      <c r="L161" s="711"/>
      <c r="M161" s="711"/>
      <c r="N161" s="711"/>
      <c r="O161" s="711"/>
      <c r="P161" s="712"/>
    </row>
    <row r="162" spans="4:16" ht="12.75">
      <c r="D162" s="709"/>
      <c r="E162" s="713" t="s">
        <v>223</v>
      </c>
      <c r="F162" s="711"/>
      <c r="G162" s="711"/>
      <c r="H162" s="711"/>
      <c r="I162" s="711"/>
      <c r="J162" s="712"/>
      <c r="K162" s="713" t="s">
        <v>224</v>
      </c>
      <c r="L162" s="711"/>
      <c r="M162" s="711"/>
      <c r="N162" s="711"/>
      <c r="O162" s="714" t="s">
        <v>225</v>
      </c>
      <c r="P162" s="715"/>
    </row>
    <row r="163" spans="4:16" ht="12.75">
      <c r="D163" s="709"/>
      <c r="E163" s="718" t="s">
        <v>198</v>
      </c>
      <c r="F163" s="719"/>
      <c r="G163" s="718" t="s">
        <v>226</v>
      </c>
      <c r="H163" s="719"/>
      <c r="I163" s="720" t="s">
        <v>158</v>
      </c>
      <c r="J163" s="719"/>
      <c r="K163" s="718" t="s">
        <v>216</v>
      </c>
      <c r="L163" s="720"/>
      <c r="M163" s="718" t="s">
        <v>215</v>
      </c>
      <c r="N163" s="720"/>
      <c r="O163" s="716"/>
      <c r="P163" s="717"/>
    </row>
    <row r="164" spans="4:16" ht="25.5">
      <c r="D164" s="710"/>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3" t="s">
        <v>120</v>
      </c>
      <c r="E5" s="694"/>
      <c r="F5" s="694"/>
      <c r="G5" s="694"/>
      <c r="H5" s="694"/>
      <c r="I5" s="694"/>
      <c r="J5" s="694"/>
      <c r="K5" s="694"/>
      <c r="L5" s="694"/>
      <c r="M5" s="694"/>
      <c r="N5" s="694"/>
      <c r="O5" s="694"/>
      <c r="P5" s="694"/>
      <c r="Q5" s="69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5"/>
  <sheetViews>
    <sheetView topLeftCell="D7" zoomScale="85" zoomScaleNormal="85" workbookViewId="0">
      <selection activeCell="G18" sqref="G1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515"/>
      <c r="J7" s="515"/>
      <c r="K7" s="515"/>
      <c r="L7" s="515"/>
      <c r="M7" s="515"/>
    </row>
    <row r="8" spans="2:18">
      <c r="D8" s="121"/>
      <c r="F8" s="121"/>
      <c r="I8" s="115" t="s">
        <v>15</v>
      </c>
      <c r="J8" s="115"/>
      <c r="K8" s="116"/>
      <c r="L8" s="116"/>
      <c r="M8" s="116"/>
      <c r="N8" s="116"/>
      <c r="O8" s="116"/>
      <c r="P8" s="116"/>
      <c r="Q8" s="116"/>
    </row>
    <row r="9" spans="2:18">
      <c r="B9" s="122"/>
      <c r="C9" s="123"/>
      <c r="D9" s="122"/>
      <c r="E9" s="124"/>
      <c r="F9" s="124"/>
      <c r="G9" s="124"/>
      <c r="I9" s="117" t="s">
        <v>11</v>
      </c>
      <c r="J9" s="118" t="s">
        <v>30</v>
      </c>
      <c r="K9" s="117" t="s">
        <v>1</v>
      </c>
      <c r="L9" s="117" t="s">
        <v>2</v>
      </c>
      <c r="M9" s="117" t="s">
        <v>16</v>
      </c>
      <c r="N9" s="117" t="s">
        <v>17</v>
      </c>
      <c r="O9" s="117" t="s">
        <v>18</v>
      </c>
      <c r="P9" s="117" t="s">
        <v>19</v>
      </c>
      <c r="Q9" s="117" t="s">
        <v>20</v>
      </c>
    </row>
    <row r="10" spans="2:18" s="111" customFormat="1" ht="36.75" thickBot="1">
      <c r="B10" s="125"/>
      <c r="C10" s="125"/>
      <c r="D10" s="125"/>
      <c r="E10" s="125"/>
      <c r="F10" s="125"/>
      <c r="G10" s="125"/>
      <c r="I10" s="119" t="s">
        <v>38</v>
      </c>
      <c r="J10" s="119" t="s">
        <v>31</v>
      </c>
      <c r="K10" s="119" t="s">
        <v>21</v>
      </c>
      <c r="L10" s="119" t="s">
        <v>22</v>
      </c>
      <c r="M10" s="119" t="s">
        <v>23</v>
      </c>
      <c r="N10" s="119" t="s">
        <v>24</v>
      </c>
      <c r="O10" s="119" t="s">
        <v>43</v>
      </c>
      <c r="P10" s="119" t="s">
        <v>42</v>
      </c>
      <c r="Q10" s="119" t="s">
        <v>25</v>
      </c>
    </row>
    <row r="11" spans="2:18" s="111" customFormat="1" ht="12.75" thickBot="1">
      <c r="B11" s="125"/>
      <c r="C11" s="126"/>
      <c r="D11" s="126"/>
      <c r="E11" s="126"/>
      <c r="F11" s="126"/>
      <c r="G11" s="126"/>
      <c r="I11" s="119" t="s">
        <v>73</v>
      </c>
      <c r="J11" s="127"/>
      <c r="K11" s="127"/>
      <c r="L11" s="127"/>
      <c r="M11" s="127"/>
      <c r="N11" s="127"/>
      <c r="O11" s="127"/>
      <c r="P11" s="127"/>
      <c r="Q11" s="127"/>
    </row>
    <row r="12" spans="2:18" s="111" customFormat="1">
      <c r="E12" s="128"/>
      <c r="F12" s="297"/>
      <c r="G12" s="128"/>
      <c r="I12" s="120" t="str">
        <f>'EB1'!$B$5</f>
        <v>MIN</v>
      </c>
      <c r="J12" s="120"/>
      <c r="K12" s="357" t="s">
        <v>356</v>
      </c>
      <c r="L12" s="129" t="s">
        <v>639</v>
      </c>
      <c r="M12" s="120" t="str">
        <f>$E$2</f>
        <v>PJ</v>
      </c>
      <c r="N12" s="120" t="str">
        <f>$E$2&amp;"a"</f>
        <v>PJa</v>
      </c>
      <c r="O12" s="120"/>
      <c r="P12" s="120"/>
      <c r="Q12" s="120"/>
    </row>
    <row r="13" spans="2:18">
      <c r="B13" s="111"/>
      <c r="C13" s="111"/>
      <c r="D13" s="111"/>
      <c r="E13" s="130"/>
      <c r="F13" s="297"/>
      <c r="G13" s="128"/>
      <c r="H13" s="111"/>
      <c r="I13" s="116" t="str">
        <f>+I12</f>
        <v>MIN</v>
      </c>
      <c r="K13" s="357" t="s">
        <v>614</v>
      </c>
      <c r="L13" s="129" t="s">
        <v>640</v>
      </c>
      <c r="M13" s="515" t="str">
        <f t="shared" ref="M13:M15" si="0">$E$2</f>
        <v>PJ</v>
      </c>
      <c r="N13" s="515" t="str">
        <f t="shared" ref="N13:N15" si="1">$E$2&amp;"a"</f>
        <v>PJa</v>
      </c>
      <c r="O13" s="120"/>
      <c r="P13" s="120"/>
      <c r="Q13" s="120"/>
      <c r="R13" s="111"/>
    </row>
    <row r="14" spans="2:18">
      <c r="B14" s="111"/>
      <c r="C14" s="111"/>
      <c r="D14" s="111"/>
      <c r="E14" s="130"/>
      <c r="F14" s="297"/>
      <c r="G14" s="128"/>
      <c r="I14" s="116" t="str">
        <f t="shared" ref="I14:I15" si="2">+I13</f>
        <v>MIN</v>
      </c>
      <c r="K14" s="357" t="s">
        <v>615</v>
      </c>
      <c r="L14" s="129" t="s">
        <v>641</v>
      </c>
      <c r="M14" s="515" t="str">
        <f t="shared" si="0"/>
        <v>PJ</v>
      </c>
      <c r="N14" s="515" t="str">
        <f t="shared" si="1"/>
        <v>PJa</v>
      </c>
      <c r="O14" s="120"/>
      <c r="P14" s="120"/>
      <c r="Q14" s="120"/>
    </row>
    <row r="15" spans="2:18" s="358" customFormat="1">
      <c r="C15" s="357"/>
      <c r="D15" s="357"/>
      <c r="E15" s="357"/>
      <c r="F15" s="131"/>
      <c r="I15" s="116" t="str">
        <f t="shared" si="2"/>
        <v>MIN</v>
      </c>
      <c r="K15" s="357" t="s">
        <v>616</v>
      </c>
      <c r="L15" s="129" t="s">
        <v>642</v>
      </c>
      <c r="M15" s="515" t="str">
        <f t="shared" si="0"/>
        <v>PJ</v>
      </c>
      <c r="N15" s="515" t="str">
        <f t="shared" si="1"/>
        <v>PJa</v>
      </c>
      <c r="O15" s="357"/>
      <c r="P15" s="357"/>
      <c r="Q15" s="357"/>
    </row>
    <row r="16" spans="2:18" s="358" customFormat="1">
      <c r="C16" s="357"/>
      <c r="D16" s="357"/>
      <c r="E16" s="357"/>
      <c r="F16" s="131"/>
      <c r="I16" s="120" t="str">
        <f>'EB1'!$B$6</f>
        <v>IMP</v>
      </c>
      <c r="J16" s="120"/>
      <c r="K16" s="120" t="str">
        <f>$I$16&amp;$K$6&amp;1</f>
        <v>IMPLNG1</v>
      </c>
      <c r="L16" s="129"/>
      <c r="M16" s="120" t="str">
        <f>$E$2</f>
        <v>PJ</v>
      </c>
      <c r="N16" s="120" t="str">
        <f>$E$2&amp;"a"</f>
        <v>PJa</v>
      </c>
      <c r="O16" s="357"/>
      <c r="P16" s="357"/>
      <c r="Q16" s="357"/>
    </row>
    <row r="17" spans="2:26" s="358" customFormat="1">
      <c r="C17" s="357"/>
      <c r="D17" s="357"/>
      <c r="E17" s="357"/>
      <c r="F17" s="131"/>
      <c r="I17" s="120" t="str">
        <f>'EB1'!B7</f>
        <v>EXP</v>
      </c>
      <c r="J17" s="120"/>
      <c r="K17" s="120" t="str">
        <f>$I$17&amp;$C$2&amp;1</f>
        <v>EXPNGA1</v>
      </c>
      <c r="L17" s="129"/>
      <c r="M17" s="120" t="str">
        <f>$E$2</f>
        <v>PJ</v>
      </c>
      <c r="N17" s="120" t="str">
        <f>$E$2&amp;"a"</f>
        <v>PJa</v>
      </c>
      <c r="O17" s="357"/>
      <c r="P17" s="357"/>
      <c r="Q17" s="357"/>
    </row>
    <row r="18" spans="2:26" s="358" customFormat="1">
      <c r="C18" s="357"/>
      <c r="D18" s="357"/>
      <c r="E18" s="357"/>
      <c r="F18" s="131"/>
      <c r="I18" s="515" t="str">
        <f>+I17</f>
        <v>EXP</v>
      </c>
      <c r="J18" s="357"/>
      <c r="K18" s="357" t="s">
        <v>525</v>
      </c>
      <c r="L18" s="357"/>
      <c r="M18" s="120" t="str">
        <f t="shared" ref="M18" si="3">$E$2</f>
        <v>PJ</v>
      </c>
      <c r="N18" s="120" t="str">
        <f t="shared" ref="N18" si="4">$E$2&amp;"a"</f>
        <v>PJa</v>
      </c>
      <c r="O18" s="357"/>
      <c r="P18" s="357"/>
      <c r="Q18" s="357"/>
    </row>
    <row r="19" spans="2:26" s="358" customFormat="1">
      <c r="C19" s="357"/>
      <c r="D19" s="357"/>
      <c r="E19" s="357"/>
      <c r="F19" s="131"/>
      <c r="I19" s="515" t="s">
        <v>87</v>
      </c>
      <c r="J19" s="357"/>
      <c r="K19" s="357" t="s">
        <v>701</v>
      </c>
      <c r="L19" s="357" t="s">
        <v>536</v>
      </c>
      <c r="M19" s="515" t="s">
        <v>69</v>
      </c>
      <c r="N19" s="515" t="s">
        <v>537</v>
      </c>
      <c r="O19" s="357"/>
      <c r="P19" s="357"/>
      <c r="Q19" s="357"/>
    </row>
    <row r="20" spans="2:26" s="358" customFormat="1">
      <c r="C20" s="357"/>
      <c r="D20" s="357"/>
      <c r="E20" s="357"/>
      <c r="F20" s="131"/>
      <c r="I20" s="120"/>
      <c r="J20" s="357"/>
      <c r="K20" s="357"/>
      <c r="L20" s="357"/>
      <c r="M20" s="357"/>
      <c r="N20" s="357"/>
      <c r="O20" s="357"/>
      <c r="P20" s="357"/>
      <c r="Q20" s="357"/>
    </row>
    <row r="21" spans="2:26" s="111" customFormat="1">
      <c r="H21" s="113"/>
      <c r="R21" s="113"/>
    </row>
    <row r="22" spans="2:26" s="111" customFormat="1">
      <c r="I22" s="358"/>
      <c r="J22" s="358"/>
      <c r="K22" s="359" t="s">
        <v>13</v>
      </c>
      <c r="L22" s="358"/>
      <c r="M22" s="359"/>
      <c r="N22" s="357"/>
      <c r="O22" s="357"/>
      <c r="P22" s="357"/>
      <c r="Q22" s="357"/>
      <c r="R22" s="357"/>
      <c r="S22" s="357"/>
      <c r="T22" s="357"/>
      <c r="U22" s="357"/>
    </row>
    <row r="23" spans="2:26" s="111" customFormat="1" ht="24">
      <c r="C23" s="113"/>
      <c r="D23" s="113"/>
      <c r="E23" s="113"/>
      <c r="F23" s="113"/>
      <c r="G23" s="113"/>
      <c r="I23" s="360" t="s">
        <v>1</v>
      </c>
      <c r="J23" s="361" t="s">
        <v>5</v>
      </c>
      <c r="K23" s="360" t="s">
        <v>6</v>
      </c>
      <c r="L23" s="362" t="s">
        <v>34</v>
      </c>
      <c r="M23" s="362" t="s">
        <v>35</v>
      </c>
      <c r="N23" s="362" t="s">
        <v>695</v>
      </c>
      <c r="O23" s="362" t="s">
        <v>349</v>
      </c>
      <c r="P23" s="362" t="s">
        <v>350</v>
      </c>
      <c r="Q23" s="362" t="s">
        <v>351</v>
      </c>
      <c r="R23" s="362" t="s">
        <v>352</v>
      </c>
      <c r="S23" s="362" t="s">
        <v>353</v>
      </c>
      <c r="T23" s="362" t="s">
        <v>354</v>
      </c>
      <c r="U23" s="362" t="s">
        <v>72</v>
      </c>
      <c r="V23" s="362" t="s">
        <v>824</v>
      </c>
      <c r="W23" s="362" t="s">
        <v>507</v>
      </c>
      <c r="X23" s="362" t="s">
        <v>74</v>
      </c>
      <c r="Y23" s="362"/>
      <c r="Z23" s="362"/>
    </row>
    <row r="24" spans="2:26" s="111" customFormat="1" ht="36.75" thickBot="1">
      <c r="C24" s="113"/>
      <c r="D24" s="113"/>
      <c r="E24" s="113"/>
      <c r="F24" s="113"/>
      <c r="G24" s="113"/>
      <c r="I24" s="363" t="s">
        <v>39</v>
      </c>
      <c r="J24" s="363" t="s">
        <v>32</v>
      </c>
      <c r="K24" s="363" t="s">
        <v>33</v>
      </c>
      <c r="L24" s="363" t="s">
        <v>36</v>
      </c>
      <c r="M24" s="363" t="s">
        <v>79</v>
      </c>
      <c r="N24" s="370" t="s">
        <v>79</v>
      </c>
      <c r="O24" s="370" t="s">
        <v>79</v>
      </c>
      <c r="P24" s="370" t="s">
        <v>79</v>
      </c>
      <c r="Q24" s="370" t="s">
        <v>79</v>
      </c>
      <c r="R24" s="370" t="s">
        <v>79</v>
      </c>
      <c r="S24" s="370" t="s">
        <v>79</v>
      </c>
      <c r="T24" s="370" t="s">
        <v>79</v>
      </c>
      <c r="U24" s="363" t="s">
        <v>78</v>
      </c>
      <c r="V24" s="363" t="s">
        <v>78</v>
      </c>
      <c r="W24" s="363" t="s">
        <v>78</v>
      </c>
    </row>
    <row r="25" spans="2:26" s="111" customFormat="1" ht="24.75" thickBot="1">
      <c r="B25" s="113"/>
      <c r="C25" s="113"/>
      <c r="D25" s="113"/>
      <c r="E25" s="113"/>
      <c r="F25" s="113"/>
      <c r="G25" s="113"/>
      <c r="I25" s="363" t="s">
        <v>77</v>
      </c>
      <c r="J25" s="364"/>
      <c r="K25" s="364"/>
      <c r="L25" s="364" t="s">
        <v>69</v>
      </c>
      <c r="M25" s="364" t="s">
        <v>355</v>
      </c>
      <c r="N25" s="371"/>
      <c r="O25" s="371"/>
      <c r="P25" s="371"/>
      <c r="Q25" s="371"/>
      <c r="R25" s="371"/>
      <c r="S25" s="371"/>
      <c r="T25" s="371"/>
      <c r="U25" s="364" t="s">
        <v>69</v>
      </c>
      <c r="V25" s="364" t="s">
        <v>69</v>
      </c>
      <c r="W25" s="364" t="s">
        <v>69</v>
      </c>
    </row>
    <row r="26" spans="2:26">
      <c r="B26" s="113" t="s">
        <v>193</v>
      </c>
      <c r="I26" s="357" t="s">
        <v>356</v>
      </c>
      <c r="J26" s="357"/>
      <c r="K26" s="357" t="s">
        <v>178</v>
      </c>
      <c r="L26" s="365">
        <f>+J58</f>
        <v>2049.628052306</v>
      </c>
      <c r="M26" s="369">
        <f>+K58</f>
        <v>5</v>
      </c>
      <c r="N26" s="368">
        <f>+M26*N$30/M$30</f>
        <v>6.3253012048192767</v>
      </c>
      <c r="O26" s="368">
        <f t="shared" ref="O26:T26" si="5">+N26*O$30/N$30</f>
        <v>7.8313253012048181</v>
      </c>
      <c r="P26" s="368">
        <f t="shared" si="5"/>
        <v>9.4578313253012034</v>
      </c>
      <c r="Q26" s="368">
        <f t="shared" si="5"/>
        <v>10</v>
      </c>
      <c r="R26" s="368">
        <f t="shared" si="5"/>
        <v>10.602409638554215</v>
      </c>
      <c r="S26" s="368">
        <f t="shared" si="5"/>
        <v>11.987951807228912</v>
      </c>
      <c r="T26" s="368">
        <f t="shared" si="5"/>
        <v>12.048192771084334</v>
      </c>
      <c r="U26" s="571">
        <f>+'EB1'!Q50+20</f>
        <v>194.62462227447941</v>
      </c>
      <c r="V26" s="113">
        <f>+L41</f>
        <v>220</v>
      </c>
      <c r="W26" s="113">
        <f>+V26</f>
        <v>220</v>
      </c>
    </row>
    <row r="27" spans="2:26" s="358" customFormat="1">
      <c r="I27" s="357" t="s">
        <v>614</v>
      </c>
      <c r="J27" s="357"/>
      <c r="K27" s="357" t="s">
        <v>178</v>
      </c>
      <c r="L27" s="365">
        <f>+J60</f>
        <v>784.19056873637919</v>
      </c>
      <c r="M27" s="369">
        <f>+K60</f>
        <v>8</v>
      </c>
      <c r="N27" s="368">
        <f t="shared" ref="N27:T29" si="6">+M27*N$30/M$30</f>
        <v>10.120481927710843</v>
      </c>
      <c r="O27" s="368">
        <f t="shared" si="6"/>
        <v>12.53012048192771</v>
      </c>
      <c r="P27" s="368">
        <f t="shared" si="6"/>
        <v>15.132530120481928</v>
      </c>
      <c r="Q27" s="368">
        <f t="shared" si="6"/>
        <v>16.000000000000004</v>
      </c>
      <c r="R27" s="368">
        <f t="shared" si="6"/>
        <v>16.963855421686752</v>
      </c>
      <c r="S27" s="368">
        <f t="shared" si="6"/>
        <v>19.180722891566266</v>
      </c>
      <c r="T27" s="368">
        <f t="shared" si="6"/>
        <v>19.277108433734941</v>
      </c>
      <c r="U27" s="365">
        <v>0</v>
      </c>
      <c r="V27" s="358">
        <v>0</v>
      </c>
      <c r="W27" s="358">
        <v>100</v>
      </c>
    </row>
    <row r="28" spans="2:26" s="358" customFormat="1">
      <c r="I28" s="357" t="s">
        <v>615</v>
      </c>
      <c r="J28" s="357"/>
      <c r="K28" s="357" t="s">
        <v>178</v>
      </c>
      <c r="L28" s="365">
        <f>+J62</f>
        <v>1529.590852475199</v>
      </c>
      <c r="M28" s="369">
        <f>+K62</f>
        <v>7</v>
      </c>
      <c r="N28" s="368">
        <f t="shared" si="6"/>
        <v>8.8554216867469879</v>
      </c>
      <c r="O28" s="368">
        <f t="shared" si="6"/>
        <v>10.963855421686747</v>
      </c>
      <c r="P28" s="368">
        <f t="shared" si="6"/>
        <v>13.240963855421684</v>
      </c>
      <c r="Q28" s="368">
        <f t="shared" si="6"/>
        <v>14</v>
      </c>
      <c r="R28" s="368">
        <f t="shared" si="6"/>
        <v>14.843373493975905</v>
      </c>
      <c r="S28" s="368">
        <f t="shared" si="6"/>
        <v>16.783132530120483</v>
      </c>
      <c r="T28" s="368">
        <f t="shared" si="6"/>
        <v>16.867469879518076</v>
      </c>
      <c r="U28" s="365">
        <v>0</v>
      </c>
      <c r="V28" s="358">
        <v>0</v>
      </c>
      <c r="W28" s="358">
        <v>100</v>
      </c>
    </row>
    <row r="29" spans="2:26" s="358" customFormat="1">
      <c r="I29" s="357" t="s">
        <v>616</v>
      </c>
      <c r="J29" s="357"/>
      <c r="K29" s="357" t="s">
        <v>178</v>
      </c>
      <c r="L29" s="365">
        <f>+J64</f>
        <v>700</v>
      </c>
      <c r="M29" s="369">
        <f>+K64</f>
        <v>8</v>
      </c>
      <c r="N29" s="368">
        <f t="shared" si="6"/>
        <v>10.120481927710843</v>
      </c>
      <c r="O29" s="368">
        <f t="shared" si="6"/>
        <v>12.53012048192771</v>
      </c>
      <c r="P29" s="368">
        <f t="shared" si="6"/>
        <v>15.132530120481928</v>
      </c>
      <c r="Q29" s="368">
        <f t="shared" si="6"/>
        <v>16.000000000000004</v>
      </c>
      <c r="R29" s="368">
        <f t="shared" si="6"/>
        <v>16.963855421686752</v>
      </c>
      <c r="S29" s="368">
        <f t="shared" si="6"/>
        <v>19.180722891566266</v>
      </c>
      <c r="T29" s="368">
        <f t="shared" si="6"/>
        <v>19.277108433734941</v>
      </c>
      <c r="U29" s="365">
        <v>0</v>
      </c>
      <c r="V29" s="358">
        <v>0</v>
      </c>
      <c r="W29" s="358">
        <v>100</v>
      </c>
    </row>
    <row r="30" spans="2:26">
      <c r="B30" s="113" t="s">
        <v>214</v>
      </c>
      <c r="I30" s="515" t="str">
        <f>+K16</f>
        <v>IMPLNG1</v>
      </c>
      <c r="J30" s="357"/>
      <c r="K30" s="357" t="s">
        <v>538</v>
      </c>
      <c r="L30" s="366"/>
      <c r="M30" s="369">
        <v>8.3000000000000007</v>
      </c>
      <c r="N30" s="368">
        <v>10.5</v>
      </c>
      <c r="O30" s="368">
        <v>13</v>
      </c>
      <c r="P30" s="368">
        <v>15.7</v>
      </c>
      <c r="Q30" s="368">
        <v>16.600000000000001</v>
      </c>
      <c r="R30" s="368">
        <v>17.600000000000001</v>
      </c>
      <c r="S30" s="368">
        <v>19.899999999999999</v>
      </c>
      <c r="T30" s="368">
        <v>20</v>
      </c>
      <c r="U30" s="365">
        <v>0</v>
      </c>
      <c r="V30" s="113">
        <v>0</v>
      </c>
      <c r="W30" s="113">
        <v>170</v>
      </c>
    </row>
    <row r="31" spans="2:26">
      <c r="I31" s="357" t="s">
        <v>357</v>
      </c>
      <c r="J31" s="357" t="s">
        <v>178</v>
      </c>
      <c r="K31" s="357"/>
      <c r="L31" s="366"/>
      <c r="M31" s="369">
        <v>6.6400000000000006</v>
      </c>
      <c r="N31" s="369">
        <v>8.4</v>
      </c>
      <c r="O31" s="369">
        <v>10.4</v>
      </c>
      <c r="P31" s="369">
        <v>12.56</v>
      </c>
      <c r="Q31" s="369">
        <v>13.280000000000001</v>
      </c>
      <c r="R31" s="369">
        <v>14.080000000000002</v>
      </c>
      <c r="S31" s="369">
        <v>15.92</v>
      </c>
      <c r="T31" s="369">
        <v>16</v>
      </c>
      <c r="U31" s="365">
        <v>0</v>
      </c>
      <c r="V31" s="113">
        <v>0</v>
      </c>
      <c r="W31" s="113">
        <v>0</v>
      </c>
    </row>
    <row r="32" spans="2:26" s="111" customFormat="1">
      <c r="B32" s="113"/>
      <c r="C32" s="113"/>
      <c r="D32" s="113"/>
      <c r="E32" s="113"/>
      <c r="F32" s="113"/>
      <c r="G32" s="113"/>
      <c r="I32" s="358" t="str">
        <f>+K18</f>
        <v>Non_NRG_OTH</v>
      </c>
      <c r="J32" s="113" t="s">
        <v>177</v>
      </c>
      <c r="K32" s="113"/>
      <c r="L32" s="113"/>
      <c r="M32" s="113"/>
      <c r="N32" s="113"/>
      <c r="O32" s="358"/>
      <c r="P32" s="358"/>
      <c r="Q32" s="358"/>
      <c r="R32" s="358"/>
      <c r="S32" s="358"/>
      <c r="T32" s="358"/>
      <c r="X32" s="111">
        <v>1</v>
      </c>
      <c r="Z32" s="357"/>
    </row>
    <row r="33" spans="2:20" s="357" customFormat="1">
      <c r="B33" s="358"/>
      <c r="C33" s="358"/>
      <c r="D33" s="358"/>
      <c r="E33" s="358"/>
      <c r="F33" s="358"/>
      <c r="G33" s="358"/>
      <c r="I33" s="358"/>
      <c r="J33" s="358"/>
      <c r="K33" s="358"/>
      <c r="L33" s="358"/>
      <c r="M33" s="358"/>
      <c r="N33" s="358"/>
      <c r="O33" s="358"/>
      <c r="P33" s="358"/>
      <c r="Q33" s="358"/>
      <c r="R33" s="358"/>
      <c r="S33" s="358"/>
      <c r="T33" s="358"/>
    </row>
    <row r="34" spans="2:20" s="357" customFormat="1">
      <c r="B34" s="358"/>
      <c r="C34" s="358"/>
      <c r="D34" s="358"/>
      <c r="E34" s="358"/>
      <c r="F34" s="358"/>
      <c r="G34" s="358"/>
      <c r="O34" s="358"/>
      <c r="P34" s="358"/>
      <c r="Q34" s="358"/>
    </row>
    <row r="35" spans="2:20" s="357" customFormat="1">
      <c r="B35" s="358"/>
      <c r="C35" s="358"/>
      <c r="D35" s="358"/>
      <c r="E35" s="358"/>
      <c r="F35" s="358"/>
      <c r="G35" s="358"/>
      <c r="I35" s="358"/>
      <c r="J35" s="358"/>
      <c r="K35" s="359" t="s">
        <v>13</v>
      </c>
      <c r="M35" s="359"/>
      <c r="O35" s="358"/>
      <c r="P35" s="358"/>
      <c r="Q35" s="358"/>
    </row>
    <row r="36" spans="2:20" s="357" customFormat="1" ht="24">
      <c r="B36" s="358"/>
      <c r="C36" s="358"/>
      <c r="D36" s="358"/>
      <c r="E36" s="358"/>
      <c r="F36" s="358"/>
      <c r="G36" s="358"/>
      <c r="I36" s="360" t="s">
        <v>1</v>
      </c>
      <c r="J36" s="361" t="s">
        <v>5</v>
      </c>
      <c r="K36" s="360" t="s">
        <v>6</v>
      </c>
      <c r="L36" s="362" t="s">
        <v>539</v>
      </c>
      <c r="M36" s="362" t="s">
        <v>823</v>
      </c>
      <c r="N36" s="362" t="s">
        <v>368</v>
      </c>
      <c r="O36" s="362" t="s">
        <v>700</v>
      </c>
      <c r="P36" s="362" t="s">
        <v>540</v>
      </c>
      <c r="Q36" s="362" t="s">
        <v>387</v>
      </c>
      <c r="R36" s="362" t="s">
        <v>542</v>
      </c>
    </row>
    <row r="37" spans="2:20" s="111" customFormat="1" ht="48.75" thickBot="1">
      <c r="B37" s="113"/>
      <c r="C37" s="113"/>
      <c r="D37" s="113"/>
      <c r="E37" s="113"/>
      <c r="F37" s="113"/>
      <c r="G37" s="113"/>
      <c r="I37" s="363" t="s">
        <v>39</v>
      </c>
      <c r="J37" s="363" t="s">
        <v>32</v>
      </c>
      <c r="K37" s="363" t="s">
        <v>33</v>
      </c>
      <c r="L37" s="363" t="s">
        <v>36</v>
      </c>
      <c r="M37" s="363" t="s">
        <v>488</v>
      </c>
      <c r="N37" s="363" t="s">
        <v>79</v>
      </c>
      <c r="O37" s="363" t="s">
        <v>78</v>
      </c>
      <c r="P37" s="363" t="s">
        <v>78</v>
      </c>
      <c r="Q37" s="363" t="s">
        <v>78</v>
      </c>
      <c r="R37" s="363" t="s">
        <v>76</v>
      </c>
    </row>
    <row r="38" spans="2:20" s="111" customFormat="1">
      <c r="B38" s="113"/>
      <c r="C38" s="113"/>
      <c r="D38" s="113"/>
      <c r="E38" s="113"/>
      <c r="F38" s="113"/>
      <c r="G38" s="113"/>
      <c r="I38" s="113" t="str">
        <f>+K19</f>
        <v>LNGport2021</v>
      </c>
      <c r="J38" s="113" t="str">
        <f>+K30</f>
        <v>LNG</v>
      </c>
      <c r="K38" s="113" t="str">
        <f>+K26</f>
        <v>NGA</v>
      </c>
      <c r="L38" s="113">
        <v>2025</v>
      </c>
      <c r="M38" s="358">
        <v>0</v>
      </c>
      <c r="N38" s="367">
        <f>600*1.02^6/85</f>
        <v>7.9493817830400006</v>
      </c>
      <c r="O38" s="113">
        <v>170</v>
      </c>
      <c r="P38" s="113">
        <v>170</v>
      </c>
      <c r="Q38" s="113">
        <v>5</v>
      </c>
      <c r="R38" s="358">
        <v>1</v>
      </c>
    </row>
    <row r="39" spans="2:20" s="111" customFormat="1">
      <c r="B39" s="113"/>
      <c r="C39" s="113"/>
      <c r="D39" s="113"/>
      <c r="E39" s="113"/>
      <c r="F39" s="113"/>
      <c r="G39" s="113"/>
      <c r="I39" s="113"/>
      <c r="J39" s="113"/>
      <c r="K39" s="113"/>
      <c r="L39" s="113"/>
      <c r="M39" s="113"/>
      <c r="N39" s="113"/>
      <c r="O39" s="113"/>
      <c r="P39" s="113"/>
      <c r="Q39" s="113"/>
    </row>
    <row r="40" spans="2:20" s="111" customFormat="1">
      <c r="B40" s="113"/>
      <c r="C40" s="113"/>
      <c r="D40" s="113"/>
      <c r="E40" s="113"/>
      <c r="F40" s="113"/>
      <c r="G40" s="113"/>
      <c r="I40" s="517"/>
      <c r="J40" s="517" t="s">
        <v>482</v>
      </c>
      <c r="K40" s="517"/>
      <c r="L40" s="517" t="s">
        <v>484</v>
      </c>
      <c r="M40" s="113"/>
      <c r="N40" s="113"/>
      <c r="O40" s="113"/>
      <c r="P40" s="113"/>
      <c r="Q40" s="113"/>
    </row>
    <row r="41" spans="2:20" s="111" customFormat="1">
      <c r="B41" s="113"/>
      <c r="C41" s="113"/>
      <c r="D41" s="113"/>
      <c r="E41" s="113"/>
      <c r="F41" s="113"/>
      <c r="G41" s="113"/>
      <c r="I41" s="518" t="s">
        <v>481</v>
      </c>
      <c r="J41" s="517">
        <v>2079</v>
      </c>
      <c r="K41" s="517" t="s">
        <v>483</v>
      </c>
      <c r="L41" s="517">
        <v>220</v>
      </c>
      <c r="M41" s="113"/>
      <c r="N41" s="113" t="s">
        <v>653</v>
      </c>
      <c r="O41" s="113"/>
      <c r="P41" s="113"/>
      <c r="Q41" s="113"/>
    </row>
    <row r="42" spans="2:20" s="111" customFormat="1">
      <c r="B42" s="113"/>
      <c r="C42" s="113"/>
      <c r="D42" s="113"/>
      <c r="E42" s="113"/>
      <c r="F42" s="113"/>
      <c r="G42" s="113"/>
      <c r="I42" s="518" t="s">
        <v>332</v>
      </c>
      <c r="J42" s="517">
        <v>2009</v>
      </c>
      <c r="K42" s="517"/>
      <c r="L42" s="517"/>
      <c r="M42" s="113"/>
      <c r="N42" s="113"/>
      <c r="O42" s="113"/>
      <c r="P42" s="113"/>
      <c r="Q42" s="113"/>
    </row>
    <row r="43" spans="2:20">
      <c r="H43" s="111"/>
      <c r="I43" s="518" t="s">
        <v>95</v>
      </c>
      <c r="J43" s="517">
        <v>70</v>
      </c>
      <c r="K43" s="517"/>
      <c r="L43" s="517"/>
      <c r="R43" s="111"/>
    </row>
    <row r="45" spans="2:20" ht="21">
      <c r="I45" s="516" t="s">
        <v>500</v>
      </c>
      <c r="J45" s="113" t="s">
        <v>497</v>
      </c>
    </row>
    <row r="46" spans="2:20" ht="12.75" thickBot="1">
      <c r="J46" s="519" t="s">
        <v>498</v>
      </c>
      <c r="K46" s="519" t="s">
        <v>499</v>
      </c>
      <c r="L46" s="519" t="s">
        <v>69</v>
      </c>
    </row>
    <row r="47" spans="2:20" ht="15" thickBot="1">
      <c r="I47" s="478" t="s">
        <v>501</v>
      </c>
      <c r="J47" s="113">
        <v>67696.3</v>
      </c>
      <c r="K47" s="113">
        <v>2390.6999999999998</v>
      </c>
      <c r="L47" s="113">
        <v>2696.8</v>
      </c>
    </row>
    <row r="48" spans="2:20" ht="15" thickBot="1">
      <c r="I48" s="478" t="s">
        <v>502</v>
      </c>
      <c r="J48" s="113">
        <v>67152.800000000003</v>
      </c>
      <c r="K48" s="113">
        <v>2371.5</v>
      </c>
      <c r="L48" s="113">
        <v>2457.9</v>
      </c>
    </row>
    <row r="49" spans="9:14" ht="14.25">
      <c r="I49" s="477"/>
    </row>
    <row r="50" spans="9:14" ht="17.25">
      <c r="I50" s="479" t="s">
        <v>503</v>
      </c>
    </row>
    <row r="51" spans="9:14" ht="17.25">
      <c r="I51" s="479" t="s">
        <v>504</v>
      </c>
    </row>
    <row r="52" spans="9:14" ht="14.25">
      <c r="I52" s="479" t="s">
        <v>505</v>
      </c>
    </row>
    <row r="56" spans="9:14" ht="12.75" thickBot="1">
      <c r="I56" s="113" t="s">
        <v>629</v>
      </c>
    </row>
    <row r="57" spans="9:14" ht="57.75" thickBot="1">
      <c r="I57" s="547" t="s">
        <v>617</v>
      </c>
      <c r="J57" s="551" t="s">
        <v>618</v>
      </c>
      <c r="K57" s="548" t="s">
        <v>619</v>
      </c>
      <c r="L57" s="548" t="s">
        <v>620</v>
      </c>
      <c r="M57" s="548" t="s">
        <v>621</v>
      </c>
      <c r="N57" s="551" t="s">
        <v>622</v>
      </c>
    </row>
    <row r="58" spans="9:14" ht="14.25">
      <c r="I58" s="696" t="s">
        <v>623</v>
      </c>
      <c r="J58" s="699">
        <v>2049.628052306</v>
      </c>
      <c r="K58" s="703">
        <v>5</v>
      </c>
      <c r="L58" s="696" t="s">
        <v>624</v>
      </c>
      <c r="M58" s="549">
        <v>0.2</v>
      </c>
      <c r="N58" s="552">
        <v>5.2</v>
      </c>
    </row>
    <row r="59" spans="9:14" ht="15" thickBot="1">
      <c r="I59" s="697"/>
      <c r="J59" s="700"/>
      <c r="K59" s="704"/>
      <c r="L59" s="697"/>
      <c r="M59" s="550">
        <v>0.5</v>
      </c>
      <c r="N59" s="553">
        <v>5.5</v>
      </c>
    </row>
    <row r="60" spans="9:14" ht="14.25">
      <c r="I60" s="696" t="s">
        <v>625</v>
      </c>
      <c r="J60" s="699">
        <v>784.19056873637919</v>
      </c>
      <c r="K60" s="698">
        <v>8</v>
      </c>
      <c r="L60" s="696" t="s">
        <v>626</v>
      </c>
      <c r="M60" s="549">
        <v>0.6</v>
      </c>
      <c r="N60" s="552">
        <v>8.6</v>
      </c>
    </row>
    <row r="61" spans="9:14" ht="15" thickBot="1">
      <c r="I61" s="697"/>
      <c r="J61" s="700"/>
      <c r="K61" s="697"/>
      <c r="L61" s="697"/>
      <c r="M61" s="550">
        <v>1.5</v>
      </c>
      <c r="N61" s="553">
        <v>9.5</v>
      </c>
    </row>
    <row r="62" spans="9:14" ht="14.25">
      <c r="I62" s="696" t="s">
        <v>627</v>
      </c>
      <c r="J62" s="699">
        <v>1529.590852475199</v>
      </c>
      <c r="K62" s="698">
        <v>7</v>
      </c>
      <c r="L62" s="696" t="s">
        <v>624</v>
      </c>
      <c r="M62" s="549">
        <v>0.2</v>
      </c>
      <c r="N62" s="552">
        <v>7.2</v>
      </c>
    </row>
    <row r="63" spans="9:14" ht="15" thickBot="1">
      <c r="I63" s="697"/>
      <c r="J63" s="700"/>
      <c r="K63" s="697"/>
      <c r="L63" s="697"/>
      <c r="M63" s="550">
        <v>0.5</v>
      </c>
      <c r="N63" s="553">
        <v>7.5</v>
      </c>
    </row>
    <row r="64" spans="9:14" ht="14.25">
      <c r="I64" s="696" t="s">
        <v>628</v>
      </c>
      <c r="J64" s="701">
        <v>700</v>
      </c>
      <c r="K64" s="698">
        <v>8</v>
      </c>
      <c r="L64" s="696" t="s">
        <v>624</v>
      </c>
      <c r="M64" s="549">
        <v>0.2</v>
      </c>
      <c r="N64" s="552">
        <v>8.1999999999999993</v>
      </c>
    </row>
    <row r="65" spans="9:14" ht="15" thickBot="1">
      <c r="I65" s="697"/>
      <c r="J65" s="702"/>
      <c r="K65" s="697"/>
      <c r="L65" s="697"/>
      <c r="M65" s="550">
        <v>0.5</v>
      </c>
      <c r="N65" s="553">
        <v>8.5</v>
      </c>
    </row>
  </sheetData>
  <mergeCells count="16">
    <mergeCell ref="I58:I59"/>
    <mergeCell ref="K58:K59"/>
    <mergeCell ref="L58:L59"/>
    <mergeCell ref="I60:I61"/>
    <mergeCell ref="K60:K61"/>
    <mergeCell ref="L60:L61"/>
    <mergeCell ref="J58:J59"/>
    <mergeCell ref="J60:J61"/>
    <mergeCell ref="I62:I63"/>
    <mergeCell ref="K62:K63"/>
    <mergeCell ref="L62:L63"/>
    <mergeCell ref="I64:I65"/>
    <mergeCell ref="K64:K65"/>
    <mergeCell ref="L64:L65"/>
    <mergeCell ref="J62:J63"/>
    <mergeCell ref="J64:J65"/>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X84"/>
  <sheetViews>
    <sheetView tabSelected="1" topLeftCell="A13" zoomScale="70" zoomScaleNormal="70" workbookViewId="0">
      <selection activeCell="AB31" sqref="AB31"/>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856</v>
      </c>
      <c r="L28" s="144"/>
      <c r="M28" s="144" t="s">
        <v>69</v>
      </c>
      <c r="N28" s="144" t="s">
        <v>537</v>
      </c>
      <c r="O28" s="144"/>
      <c r="P28" s="144"/>
      <c r="Q28" s="144"/>
    </row>
    <row r="29" spans="1:23" ht="13.5" customHeight="1">
      <c r="A29" s="143"/>
      <c r="B29" s="143"/>
      <c r="C29" s="143"/>
      <c r="D29" s="144"/>
      <c r="E29" s="150"/>
      <c r="F29" s="151"/>
      <c r="I29" s="144"/>
      <c r="J29" s="515"/>
      <c r="K29" s="144" t="s">
        <v>857</v>
      </c>
      <c r="L29" s="144"/>
      <c r="M29" s="144" t="s">
        <v>69</v>
      </c>
      <c r="N29" s="144" t="s">
        <v>537</v>
      </c>
      <c r="O29" s="144"/>
      <c r="P29" s="144"/>
      <c r="Q29" s="144"/>
    </row>
    <row r="30" spans="1:23" ht="13.5" customHeight="1">
      <c r="B30" s="143"/>
      <c r="C30" s="143"/>
      <c r="D30" s="144"/>
      <c r="E30" s="150"/>
      <c r="F30" s="151"/>
      <c r="H30" s="143"/>
      <c r="I30" s="144" t="str">
        <f>'EB1'!B7</f>
        <v>EXP</v>
      </c>
      <c r="J30" s="120"/>
      <c r="K30" s="144" t="str">
        <f>$I$30&amp;$C2&amp;1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$I$30&amp;$C3&amp;1</f>
        <v>EXPLPG1</v>
      </c>
      <c r="L31" s="144"/>
      <c r="M31" s="144" t="str">
        <f t="shared" ref="M31:M36" si="6">$E$2</f>
        <v>PJ</v>
      </c>
      <c r="N31" s="144" t="str">
        <f t="shared" ref="N31:N36" si="7">$E$2&amp;"a"</f>
        <v>PJa</v>
      </c>
      <c r="O31" s="144"/>
      <c r="P31" s="144"/>
      <c r="Q31" s="144"/>
    </row>
    <row r="32" spans="1:23" ht="13.5" customHeight="1">
      <c r="B32" s="143"/>
      <c r="C32" s="143"/>
      <c r="D32" s="144"/>
      <c r="E32" s="150"/>
      <c r="F32" s="151"/>
      <c r="H32" s="143"/>
      <c r="I32" s="143"/>
      <c r="J32" s="120"/>
      <c r="K32" s="144" t="str">
        <f>$I$30&amp;$C4&amp;1</f>
        <v>EXPPET1</v>
      </c>
      <c r="L32" s="144"/>
      <c r="M32" s="144" t="str">
        <f t="shared" si="6"/>
        <v>PJ</v>
      </c>
      <c r="N32" s="144" t="str">
        <f t="shared" si="7"/>
        <v>PJa</v>
      </c>
      <c r="O32" s="144"/>
      <c r="P32" s="144"/>
      <c r="Q32" s="143"/>
    </row>
    <row r="33" spans="2:24" ht="13.5" customHeight="1">
      <c r="B33" s="143"/>
      <c r="C33" s="143"/>
      <c r="D33" s="144"/>
      <c r="E33" s="150"/>
      <c r="F33" s="151"/>
      <c r="H33" s="143"/>
      <c r="I33" s="143"/>
      <c r="J33" s="120"/>
      <c r="K33" s="144" t="str">
        <f>$I$30&amp;$C5&amp;1</f>
        <v>EXPDSL1</v>
      </c>
      <c r="L33" s="144"/>
      <c r="M33" s="144" t="str">
        <f t="shared" si="6"/>
        <v>PJ</v>
      </c>
      <c r="N33" s="144" t="str">
        <f t="shared" si="7"/>
        <v>PJa</v>
      </c>
      <c r="O33" s="144"/>
      <c r="P33" s="144"/>
      <c r="Q33" s="143"/>
    </row>
    <row r="34" spans="2:24" ht="13.5" customHeight="1">
      <c r="B34" s="143"/>
      <c r="C34" s="144"/>
      <c r="D34" s="143"/>
      <c r="E34" s="150"/>
      <c r="F34" s="151"/>
      <c r="H34" s="143"/>
      <c r="I34" s="143"/>
      <c r="J34" s="120"/>
      <c r="K34" s="144" t="str">
        <f>$I$30&amp;$C6&amp;1</f>
        <v>EXPFOL1</v>
      </c>
      <c r="L34" s="144"/>
      <c r="M34" s="144" t="str">
        <f t="shared" si="6"/>
        <v>PJ</v>
      </c>
      <c r="N34" s="144" t="str">
        <f t="shared" si="7"/>
        <v>PJa</v>
      </c>
      <c r="O34" s="144"/>
      <c r="P34" s="144"/>
      <c r="Q34" s="143"/>
    </row>
    <row r="35" spans="2:24" ht="13.5" customHeight="1">
      <c r="B35" s="143"/>
      <c r="C35" s="144"/>
      <c r="D35" s="143"/>
      <c r="E35" s="150"/>
      <c r="F35" s="151"/>
      <c r="H35" s="143"/>
      <c r="I35" s="143"/>
      <c r="J35" s="120"/>
      <c r="K35" s="144" t="str">
        <f>$I$30&amp;$C7&amp;1</f>
        <v>EXPJET1</v>
      </c>
      <c r="L35" s="144"/>
      <c r="M35" s="144" t="str">
        <f t="shared" si="6"/>
        <v>PJ</v>
      </c>
      <c r="N35" s="144" t="str">
        <f t="shared" si="7"/>
        <v>PJa</v>
      </c>
      <c r="O35" s="144"/>
      <c r="P35" s="144"/>
      <c r="Q35" s="143"/>
    </row>
    <row r="36" spans="2:24" ht="13.5" customHeight="1">
      <c r="B36" s="143"/>
      <c r="C36" s="144"/>
      <c r="D36" s="143"/>
      <c r="E36" s="150"/>
      <c r="F36" s="151"/>
      <c r="H36" s="143"/>
      <c r="I36" s="143"/>
      <c r="J36" s="120"/>
      <c r="K36" s="144" t="str">
        <f>$I$30&amp;$C8&amp;1</f>
        <v>EXPOTH1</v>
      </c>
      <c r="L36" s="144"/>
      <c r="M36" s="144" t="str">
        <f t="shared" si="6"/>
        <v>PJ</v>
      </c>
      <c r="N36" s="144" t="str">
        <f t="shared" si="7"/>
        <v>PJa</v>
      </c>
      <c r="O36" s="143"/>
      <c r="P36" s="143"/>
      <c r="Q36" s="143"/>
    </row>
    <row r="37" spans="2:24" ht="13.5" customHeight="1">
      <c r="B37" s="143"/>
      <c r="C37" s="144"/>
      <c r="D37" s="143"/>
      <c r="E37" s="150"/>
      <c r="F37" s="151"/>
      <c r="H37" s="143"/>
      <c r="O37" s="143"/>
      <c r="P37" s="143"/>
      <c r="Q37" s="143"/>
    </row>
    <row r="38" spans="2:24" ht="13.5" customHeight="1">
      <c r="B38" s="143"/>
      <c r="C38" s="144"/>
      <c r="D38" s="143"/>
      <c r="E38" s="150"/>
      <c r="F38" s="151"/>
      <c r="O38" s="143"/>
      <c r="P38" s="143"/>
    </row>
    <row r="39" spans="2:24" ht="13.5" customHeight="1">
      <c r="B39" s="143"/>
      <c r="C39" s="144"/>
      <c r="E39" s="150"/>
      <c r="F39" s="151"/>
      <c r="O39" s="143"/>
      <c r="P39" s="143"/>
    </row>
    <row r="40" spans="2:24" ht="13.5" customHeight="1">
      <c r="B40" s="143"/>
      <c r="C40" s="144"/>
      <c r="E40" s="150"/>
      <c r="F40" s="151"/>
      <c r="O40" s="143"/>
      <c r="P40" s="143"/>
    </row>
    <row r="41" spans="2:24" ht="13.5" customHeight="1">
      <c r="B41" s="143"/>
      <c r="O41" s="143"/>
      <c r="P41" s="143"/>
    </row>
    <row r="42" spans="2:24" ht="13.5" customHeight="1">
      <c r="B42" s="143"/>
      <c r="K42" s="144"/>
    </row>
    <row r="43" spans="2:24" ht="13.5" customHeight="1">
      <c r="B43" s="143"/>
    </row>
    <row r="44" spans="2:24" ht="48.75" customHeight="1">
      <c r="I44" s="372"/>
      <c r="J44" s="372"/>
      <c r="K44" s="376" t="s">
        <v>13</v>
      </c>
      <c r="L44" s="372"/>
      <c r="M44" s="376"/>
      <c r="N44" s="372"/>
      <c r="O44" s="372"/>
      <c r="P44" s="372"/>
      <c r="Q44" s="372"/>
      <c r="R44" s="372"/>
      <c r="S44" s="372"/>
      <c r="T44" s="372"/>
    </row>
    <row r="45" spans="2:24" ht="13.5" customHeight="1">
      <c r="I45" s="377" t="s">
        <v>1</v>
      </c>
      <c r="J45" s="378" t="s">
        <v>5</v>
      </c>
      <c r="K45" s="377" t="s">
        <v>6</v>
      </c>
      <c r="L45" s="379" t="s">
        <v>34</v>
      </c>
      <c r="M45" s="379" t="s">
        <v>35</v>
      </c>
      <c r="N45" s="373" t="s">
        <v>822</v>
      </c>
      <c r="O45" s="373" t="s">
        <v>349</v>
      </c>
      <c r="P45" s="373" t="s">
        <v>350</v>
      </c>
      <c r="Q45" s="373" t="s">
        <v>351</v>
      </c>
      <c r="R45" s="373" t="s">
        <v>352</v>
      </c>
      <c r="S45" s="373" t="s">
        <v>353</v>
      </c>
      <c r="T45" s="373" t="s">
        <v>354</v>
      </c>
      <c r="U45" s="148" t="s">
        <v>72</v>
      </c>
      <c r="V45" s="148" t="s">
        <v>824</v>
      </c>
    </row>
    <row r="46" spans="2:24"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4"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4" ht="13.5" customHeight="1">
      <c r="I48" s="375" t="str">
        <f>+K19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X48" s="563" t="s">
        <v>654</v>
      </c>
    </row>
    <row r="49" spans="9:24" ht="13.5" customHeight="1">
      <c r="I49" s="375" t="str">
        <f>+K20</f>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4" ht="13.5" customHeight="1">
      <c r="I50" s="375" t="str">
        <f>+K21</f>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4" ht="13.5" customHeight="1">
      <c r="I51" s="375" t="str">
        <f>+K22</f>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f>+MAX(Oil!42:42)</f>
        <v>4.9877212812774534</v>
      </c>
    </row>
    <row r="52" spans="9:24" ht="13.5" customHeight="1">
      <c r="I52" s="375" t="str">
        <f>+K23</f>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f>+U52*1.2</f>
        <v>57.053123340270417</v>
      </c>
      <c r="X52" s="563" t="s">
        <v>655</v>
      </c>
    </row>
    <row r="53" spans="9:24" ht="13.5" customHeight="1">
      <c r="I53" s="375" t="str">
        <f>+K24</f>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f>
        <v>59.171436848541894</v>
      </c>
      <c r="V53" s="135">
        <f>+U53*2</f>
        <v>118.34287369708379</v>
      </c>
    </row>
    <row r="54" spans="9:24" ht="13.5" customHeight="1">
      <c r="I54" s="375" t="str">
        <f>+K25</f>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5.4058328815307615</v>
      </c>
      <c r="V54" s="135">
        <f>+MAX(Oil!47:47)</f>
        <v>5.4058328815307615</v>
      </c>
    </row>
    <row r="55" spans="9:24" ht="13.5" customHeight="1">
      <c r="I55" s="375" t="str">
        <f>+K26</f>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4" ht="13.5" customHeight="1">
      <c r="I56" s="375" t="str">
        <f>+K27</f>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4" ht="13.5" customHeight="1">
      <c r="I57" s="375" t="s">
        <v>856</v>
      </c>
      <c r="J57" s="374"/>
      <c r="K57" s="375" t="s">
        <v>815</v>
      </c>
      <c r="L57" s="381"/>
      <c r="M57" s="382">
        <v>80</v>
      </c>
      <c r="N57" s="383">
        <v>80</v>
      </c>
      <c r="O57" s="383">
        <v>75</v>
      </c>
      <c r="P57" s="383">
        <v>54</v>
      </c>
      <c r="Q57" s="383">
        <v>50</v>
      </c>
      <c r="R57" s="383">
        <v>50</v>
      </c>
      <c r="S57" s="383">
        <v>50</v>
      </c>
      <c r="T57" s="383">
        <v>50</v>
      </c>
      <c r="U57" s="329"/>
    </row>
    <row r="58" spans="9:24" ht="13.5" customHeight="1">
      <c r="I58" s="375" t="s">
        <v>857</v>
      </c>
      <c r="J58" s="374"/>
      <c r="K58" s="375" t="s">
        <v>816</v>
      </c>
      <c r="L58" s="381"/>
      <c r="M58" s="382">
        <v>80</v>
      </c>
      <c r="N58" s="383">
        <f>N57</f>
        <v>80</v>
      </c>
      <c r="O58" s="383">
        <f t="shared" ref="O58:T58" si="8">O57</f>
        <v>75</v>
      </c>
      <c r="P58" s="383">
        <f t="shared" si="8"/>
        <v>54</v>
      </c>
      <c r="Q58" s="383">
        <f t="shared" si="8"/>
        <v>50</v>
      </c>
      <c r="R58" s="383">
        <f t="shared" si="8"/>
        <v>50</v>
      </c>
      <c r="S58" s="383">
        <f t="shared" si="8"/>
        <v>50</v>
      </c>
      <c r="T58" s="383">
        <f t="shared" si="8"/>
        <v>50</v>
      </c>
      <c r="U58" s="329"/>
    </row>
    <row r="59" spans="9:24" ht="13.5" customHeight="1">
      <c r="I59" s="375" t="str">
        <f>+K30</f>
        <v>EXPOIL1</v>
      </c>
      <c r="J59" s="375" t="s">
        <v>643</v>
      </c>
      <c r="K59" s="374"/>
      <c r="L59" s="381"/>
      <c r="M59" s="382">
        <v>15</v>
      </c>
      <c r="N59" s="383">
        <f>+N50</f>
        <v>19.652714084529268</v>
      </c>
      <c r="O59" s="383">
        <f t="shared" ref="O59:T59" si="9">+O50</f>
        <v>23.828154262405445</v>
      </c>
      <c r="P59" s="383">
        <f t="shared" si="9"/>
        <v>28.001198651507963</v>
      </c>
      <c r="Q59" s="383">
        <f t="shared" si="9"/>
        <v>29.705663006637444</v>
      </c>
      <c r="R59" s="383">
        <f t="shared" si="9"/>
        <v>31.403687298111919</v>
      </c>
      <c r="S59" s="383">
        <f t="shared" si="9"/>
        <v>35.200694465729647</v>
      </c>
      <c r="T59" s="383">
        <f t="shared" si="9"/>
        <v>35.377129837310477</v>
      </c>
      <c r="U59" s="329">
        <f>+U48</f>
        <v>60.8826559246681</v>
      </c>
    </row>
    <row r="60" spans="9:24" ht="13.5" customHeight="1">
      <c r="I60" s="375" t="str">
        <f>+K31</f>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4" ht="13.5" customHeight="1">
      <c r="I61" s="375" t="str">
        <f>+K32</f>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4" ht="13.5" customHeight="1">
      <c r="I62" s="375" t="str">
        <f>+K33</f>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4" ht="13.5" customHeight="1">
      <c r="I63" s="375" t="str">
        <f>+K34</f>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4" ht="13.5" customHeight="1">
      <c r="I64" s="375" t="str">
        <f>+K35</f>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+K36</f>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5" t="s">
        <v>497</v>
      </c>
      <c r="K70" s="706"/>
      <c r="L70" s="707"/>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5" t="s">
        <v>497</v>
      </c>
      <c r="L81" s="707"/>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B25" zoomScale="80" zoomScaleNormal="80" workbookViewId="0">
      <selection activeCell="H60" sqref="H60"/>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D17" s="528" t="s">
        <v>837</v>
      </c>
      <c r="E17" s="528" t="s">
        <v>844</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852</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797</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798</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800</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802</v>
      </c>
      <c r="F28" s="144" t="str">
        <f t="shared" si="5"/>
        <v>PJ</v>
      </c>
      <c r="G28" s="144" t="str">
        <f t="shared" si="6"/>
        <v>PJa</v>
      </c>
      <c r="L28" s="528" t="s">
        <v>839</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804</v>
      </c>
      <c r="F29" s="144" t="str">
        <f t="shared" si="5"/>
        <v>PJ</v>
      </c>
      <c r="G29" s="144" t="str">
        <f t="shared" si="6"/>
        <v>PJa</v>
      </c>
      <c r="H29" s="515"/>
      <c r="L29" s="528">
        <v>20</v>
      </c>
      <c r="M29" s="528" t="s">
        <v>840</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805</v>
      </c>
      <c r="F30" s="144" t="str">
        <f t="shared" si="5"/>
        <v>PJ</v>
      </c>
      <c r="G30" s="144" t="str">
        <f t="shared" si="6"/>
        <v>PJa</v>
      </c>
      <c r="L30" s="528">
        <v>1.4999999999999999E-2</v>
      </c>
      <c r="M30" s="528" t="s">
        <v>841</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814</v>
      </c>
      <c r="F31" s="144" t="str">
        <f t="shared" si="5"/>
        <v>PJ</v>
      </c>
      <c r="G31" s="144" t="str">
        <f t="shared" si="6"/>
        <v>PJa</v>
      </c>
      <c r="L31" s="528">
        <f>L30/L29</f>
        <v>7.5000000000000002E-4</v>
      </c>
      <c r="M31" s="528" t="s">
        <v>842</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845</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846</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847</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848</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849</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848</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849</v>
      </c>
      <c r="N40" s="528">
        <v>3.6183305882352901</v>
      </c>
      <c r="O40" s="528">
        <f t="shared" si="7"/>
        <v>3.1841309176470554</v>
      </c>
      <c r="V40" s="557"/>
      <c r="W40" s="557"/>
      <c r="X40" s="562" t="s">
        <v>638</v>
      </c>
      <c r="Y40" s="562">
        <f>Y36/Y37</f>
        <v>0.24210526315789471</v>
      </c>
    </row>
    <row r="41" spans="1:27" ht="18" customHeight="1">
      <c r="B41" s="528" t="s">
        <v>87</v>
      </c>
      <c r="D41" s="528" t="s">
        <v>812</v>
      </c>
      <c r="E41" s="144" t="s">
        <v>817</v>
      </c>
      <c r="F41" s="144" t="str">
        <f t="shared" si="5"/>
        <v>PJ</v>
      </c>
      <c r="G41" s="144" t="s">
        <v>572</v>
      </c>
      <c r="L41" s="528" t="s">
        <v>850</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838</v>
      </c>
      <c r="E44" s="144" t="s">
        <v>843</v>
      </c>
      <c r="F44" s="144" t="s">
        <v>69</v>
      </c>
      <c r="G44" s="144" t="s">
        <v>537</v>
      </c>
      <c r="V44" s="557"/>
      <c r="W44" s="557"/>
      <c r="X44" s="557"/>
      <c r="Y44" s="557"/>
    </row>
    <row r="45" spans="1:27" ht="18" customHeight="1">
      <c r="B45" s="528" t="s">
        <v>87</v>
      </c>
      <c r="D45" s="144" t="s">
        <v>851</v>
      </c>
      <c r="E45" s="374" t="s">
        <v>795</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835</v>
      </c>
      <c r="G48" s="377" t="s">
        <v>349</v>
      </c>
      <c r="H48" s="377" t="s">
        <v>350</v>
      </c>
      <c r="I48" s="377" t="s">
        <v>351</v>
      </c>
      <c r="J48" s="377" t="s">
        <v>352</v>
      </c>
      <c r="K48" s="377" t="s">
        <v>569</v>
      </c>
      <c r="L48" s="377" t="s">
        <v>834</v>
      </c>
      <c r="M48" s="377" t="s">
        <v>806</v>
      </c>
      <c r="N48" s="377" t="s">
        <v>541</v>
      </c>
      <c r="O48" s="377" t="s">
        <v>792</v>
      </c>
      <c r="P48" s="377" t="s">
        <v>793</v>
      </c>
      <c r="Q48" s="377" t="s">
        <v>836</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S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851</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796</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799</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801</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803</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813</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838</v>
      </c>
      <c r="C61" s="374"/>
      <c r="D61" s="374" t="s">
        <v>837</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807</v>
      </c>
      <c r="F80" s="521" t="s">
        <v>74</v>
      </c>
      <c r="G80" s="521" t="s">
        <v>718</v>
      </c>
      <c r="H80" s="521" t="s">
        <v>364</v>
      </c>
      <c r="I80" s="521" t="s">
        <v>365</v>
      </c>
      <c r="J80" s="521" t="s">
        <v>366</v>
      </c>
      <c r="K80" s="521" t="s">
        <v>414</v>
      </c>
      <c r="L80" s="521" t="s">
        <v>367</v>
      </c>
      <c r="M80" s="521" t="s">
        <v>368</v>
      </c>
      <c r="N80" s="521" t="s">
        <v>697</v>
      </c>
      <c r="O80" s="521" t="s">
        <v>369</v>
      </c>
      <c r="P80" s="521" t="s">
        <v>370</v>
      </c>
      <c r="Q80" s="521" t="s">
        <v>371</v>
      </c>
      <c r="R80" s="521" t="s">
        <v>415</v>
      </c>
      <c r="S80" s="521" t="s">
        <v>372</v>
      </c>
      <c r="T80" s="521" t="s">
        <v>373</v>
      </c>
      <c r="U80" s="521" t="s">
        <v>698</v>
      </c>
      <c r="V80" s="521" t="s">
        <v>374</v>
      </c>
      <c r="W80" s="521" t="s">
        <v>375</v>
      </c>
      <c r="X80" s="521" t="s">
        <v>376</v>
      </c>
      <c r="Y80" s="521" t="s">
        <v>416</v>
      </c>
      <c r="Z80" s="521" t="s">
        <v>377</v>
      </c>
      <c r="AA80" s="521" t="s">
        <v>378</v>
      </c>
      <c r="AB80" s="521" t="s">
        <v>699</v>
      </c>
      <c r="AC80" s="521" t="s">
        <v>379</v>
      </c>
      <c r="AD80" s="521" t="s">
        <v>380</v>
      </c>
      <c r="AE80" s="521" t="s">
        <v>381</v>
      </c>
      <c r="AF80" s="521" t="s">
        <v>417</v>
      </c>
      <c r="AG80" s="521" t="s">
        <v>382</v>
      </c>
      <c r="AH80" s="521" t="s">
        <v>383</v>
      </c>
      <c r="AI80" s="521" t="s">
        <v>384</v>
      </c>
      <c r="AJ80" s="534" t="s">
        <v>669</v>
      </c>
      <c r="AK80" s="534" t="s">
        <v>582</v>
      </c>
      <c r="AL80" s="538" t="s">
        <v>388</v>
      </c>
      <c r="AM80" s="539" t="s">
        <v>389</v>
      </c>
    </row>
    <row r="81" spans="2:39" ht="18" customHeight="1" thickBot="1">
      <c r="B81" s="540" t="s">
        <v>39</v>
      </c>
      <c r="C81" s="541" t="s">
        <v>32</v>
      </c>
      <c r="D81" s="541" t="s">
        <v>33</v>
      </c>
      <c r="E81" s="541"/>
      <c r="F81" s="541" t="s">
        <v>76</v>
      </c>
      <c r="G81" s="541" t="s">
        <v>76</v>
      </c>
      <c r="H81" s="541" t="s">
        <v>76</v>
      </c>
      <c r="I81" s="541" t="s">
        <v>76</v>
      </c>
      <c r="J81" s="541" t="s">
        <v>76</v>
      </c>
      <c r="K81" s="541" t="s">
        <v>76</v>
      </c>
      <c r="L81" s="541" t="s">
        <v>390</v>
      </c>
      <c r="M81" s="541" t="s">
        <v>658</v>
      </c>
      <c r="N81" s="541" t="s">
        <v>658</v>
      </c>
      <c r="O81" s="541" t="s">
        <v>658</v>
      </c>
      <c r="P81" s="541" t="s">
        <v>658</v>
      </c>
      <c r="Q81" s="541" t="s">
        <v>658</v>
      </c>
      <c r="R81" s="541" t="s">
        <v>658</v>
      </c>
      <c r="S81" s="541" t="s">
        <v>391</v>
      </c>
      <c r="T81" s="541" t="s">
        <v>659</v>
      </c>
      <c r="U81" s="541" t="s">
        <v>659</v>
      </c>
      <c r="V81" s="541" t="s">
        <v>659</v>
      </c>
      <c r="W81" s="541" t="s">
        <v>659</v>
      </c>
      <c r="X81" s="541" t="s">
        <v>659</v>
      </c>
      <c r="Y81" s="541" t="s">
        <v>659</v>
      </c>
      <c r="Z81" s="541" t="s">
        <v>392</v>
      </c>
      <c r="AA81" s="541" t="s">
        <v>660</v>
      </c>
      <c r="AB81" s="541" t="s">
        <v>660</v>
      </c>
      <c r="AC81" s="541" t="s">
        <v>660</v>
      </c>
      <c r="AD81" s="541" t="s">
        <v>660</v>
      </c>
      <c r="AE81" s="541" t="s">
        <v>660</v>
      </c>
      <c r="AF81" s="541" t="s">
        <v>660</v>
      </c>
      <c r="AG81" s="541" t="s">
        <v>393</v>
      </c>
      <c r="AH81" s="541" t="s">
        <v>394</v>
      </c>
      <c r="AI81" s="541" t="s">
        <v>395</v>
      </c>
      <c r="AJ81" s="541" t="s">
        <v>396</v>
      </c>
      <c r="AK81" s="541" t="s">
        <v>396</v>
      </c>
      <c r="AL81" s="542" t="s">
        <v>399</v>
      </c>
      <c r="AM81" s="543" t="s">
        <v>400</v>
      </c>
    </row>
    <row r="82" spans="2:39" ht="18" customHeight="1">
      <c r="B82" s="535" t="s">
        <v>808</v>
      </c>
      <c r="C82" s="523" t="s">
        <v>571</v>
      </c>
      <c r="D82" s="523" t="s">
        <v>181</v>
      </c>
      <c r="E82" s="523"/>
      <c r="F82" s="592">
        <v>0.375</v>
      </c>
      <c r="G82" s="592">
        <v>0.375</v>
      </c>
      <c r="H82" s="592">
        <v>0.375</v>
      </c>
      <c r="I82" s="592">
        <v>0.375</v>
      </c>
      <c r="J82" s="592">
        <v>0.375</v>
      </c>
      <c r="K82" s="592">
        <v>0.375</v>
      </c>
      <c r="L82" s="593">
        <v>3</v>
      </c>
      <c r="M82" s="524">
        <v>1490</v>
      </c>
      <c r="N82" s="524">
        <v>1490</v>
      </c>
      <c r="O82" s="524">
        <v>1490</v>
      </c>
      <c r="P82" s="524">
        <v>1490</v>
      </c>
      <c r="Q82" s="524">
        <v>1490</v>
      </c>
      <c r="R82" s="524">
        <v>1490</v>
      </c>
      <c r="S82" s="524"/>
      <c r="T82" s="525">
        <v>74.5</v>
      </c>
      <c r="U82" s="525">
        <v>74.5</v>
      </c>
      <c r="V82" s="525">
        <v>74.5</v>
      </c>
      <c r="W82" s="525">
        <v>74.5</v>
      </c>
      <c r="X82" s="525">
        <v>74.5</v>
      </c>
      <c r="Y82" s="525">
        <v>74.5</v>
      </c>
      <c r="Z82" s="524"/>
      <c r="AA82" s="525">
        <v>1.6389999999999998</v>
      </c>
      <c r="AB82" s="525">
        <v>1.6389999999999998</v>
      </c>
      <c r="AC82" s="525">
        <v>1.6389999999999998</v>
      </c>
      <c r="AD82" s="525">
        <v>1.6389999999999998</v>
      </c>
      <c r="AE82" s="525">
        <v>1.6389999999999998</v>
      </c>
      <c r="AF82" s="525">
        <v>1.6389999999999998</v>
      </c>
      <c r="AG82" s="524"/>
      <c r="AH82" s="592">
        <v>0.85616438356164382</v>
      </c>
      <c r="AI82" s="524">
        <v>20</v>
      </c>
      <c r="AJ82" s="524"/>
      <c r="AK82" s="524"/>
      <c r="AL82" s="594">
        <v>2.5000000000000001E-2</v>
      </c>
      <c r="AM82" s="526">
        <v>31.536000000000001</v>
      </c>
    </row>
    <row r="83" spans="2:39" ht="18" customHeight="1">
      <c r="B83" s="535" t="s">
        <v>809</v>
      </c>
      <c r="C83" s="523" t="s">
        <v>561</v>
      </c>
      <c r="D83" s="523" t="s">
        <v>181</v>
      </c>
      <c r="E83" s="523"/>
      <c r="F83" s="592">
        <v>0.60000000000000009</v>
      </c>
      <c r="G83" s="592">
        <v>0.60000000000000009</v>
      </c>
      <c r="H83" s="592">
        <v>0.63000000000000012</v>
      </c>
      <c r="I83" s="592">
        <v>0.66000000000000014</v>
      </c>
      <c r="J83" s="592">
        <v>0.69000000000000006</v>
      </c>
      <c r="K83" s="592">
        <v>0.69000000000000006</v>
      </c>
      <c r="L83" s="593">
        <v>3</v>
      </c>
      <c r="M83" s="524">
        <v>1788</v>
      </c>
      <c r="N83" s="524">
        <v>1788</v>
      </c>
      <c r="O83" s="524">
        <v>1788</v>
      </c>
      <c r="P83" s="524">
        <v>1788</v>
      </c>
      <c r="Q83" s="524">
        <v>1788</v>
      </c>
      <c r="R83" s="524">
        <v>1788</v>
      </c>
      <c r="S83" s="524"/>
      <c r="T83" s="525">
        <v>89.4</v>
      </c>
      <c r="U83" s="525">
        <v>89.4</v>
      </c>
      <c r="V83" s="525">
        <v>89.4</v>
      </c>
      <c r="W83" s="525">
        <v>89.4</v>
      </c>
      <c r="X83" s="525">
        <v>89.4</v>
      </c>
      <c r="Y83" s="525">
        <v>89.4</v>
      </c>
      <c r="Z83" s="524"/>
      <c r="AA83" s="525">
        <v>2.6819999999999999</v>
      </c>
      <c r="AB83" s="525">
        <v>2.6819999999999999</v>
      </c>
      <c r="AC83" s="525">
        <v>2.6819999999999999</v>
      </c>
      <c r="AD83" s="525">
        <v>2.6819999999999999</v>
      </c>
      <c r="AE83" s="525">
        <v>2.6819999999999999</v>
      </c>
      <c r="AF83" s="525">
        <v>2.6819999999999999</v>
      </c>
      <c r="AG83" s="524"/>
      <c r="AH83" s="592">
        <v>0.91324200913242004</v>
      </c>
      <c r="AI83" s="524">
        <v>20</v>
      </c>
      <c r="AJ83" s="524"/>
      <c r="AK83" s="524"/>
      <c r="AL83" s="594">
        <v>2.5000000000000001E-2</v>
      </c>
      <c r="AM83" s="526">
        <v>31.536000000000001</v>
      </c>
    </row>
    <row r="84" spans="2:39" ht="18" customHeight="1">
      <c r="B84" s="535" t="s">
        <v>810</v>
      </c>
      <c r="C84" s="523" t="s">
        <v>563</v>
      </c>
      <c r="D84" s="523" t="s">
        <v>181</v>
      </c>
      <c r="E84" s="523"/>
      <c r="F84" s="592">
        <v>0.66666666666666663</v>
      </c>
      <c r="G84" s="592">
        <v>0.66666666666666663</v>
      </c>
      <c r="H84" s="592">
        <v>0.66666666666666663</v>
      </c>
      <c r="I84" s="592">
        <v>0.66666666666666663</v>
      </c>
      <c r="J84" s="592">
        <v>0.66666666666666663</v>
      </c>
      <c r="K84" s="592">
        <v>0.66666666666666663</v>
      </c>
      <c r="L84" s="593">
        <v>3</v>
      </c>
      <c r="M84" s="524">
        <v>1475.1</v>
      </c>
      <c r="N84" s="524">
        <v>1445.2999999999997</v>
      </c>
      <c r="O84" s="524">
        <v>1415.5</v>
      </c>
      <c r="P84" s="524">
        <v>1415.5</v>
      </c>
      <c r="Q84" s="524">
        <v>1415.5</v>
      </c>
      <c r="R84" s="524">
        <v>1415.5</v>
      </c>
      <c r="S84" s="524"/>
      <c r="T84" s="525">
        <v>73.754999999999995</v>
      </c>
      <c r="U84" s="525">
        <v>72.264999999999986</v>
      </c>
      <c r="V84" s="525">
        <v>70.775000000000006</v>
      </c>
      <c r="W84" s="525">
        <v>70.775000000000006</v>
      </c>
      <c r="X84" s="525">
        <v>70.775000000000006</v>
      </c>
      <c r="Y84" s="525">
        <v>70.775000000000006</v>
      </c>
      <c r="Z84" s="524"/>
      <c r="AA84" s="525">
        <v>1.6389999999999998</v>
      </c>
      <c r="AB84" s="525">
        <v>1.6389999999999998</v>
      </c>
      <c r="AC84" s="525">
        <v>1.6389999999999998</v>
      </c>
      <c r="AD84" s="525">
        <v>1.6389999999999998</v>
      </c>
      <c r="AE84" s="525">
        <v>1.6389999999999998</v>
      </c>
      <c r="AF84" s="525">
        <v>1.6389999999999998</v>
      </c>
      <c r="AG84" s="524"/>
      <c r="AH84" s="592">
        <v>0.85616438356164382</v>
      </c>
      <c r="AI84" s="524">
        <v>20</v>
      </c>
      <c r="AJ84" s="524"/>
      <c r="AK84" s="524"/>
      <c r="AL84" s="594">
        <v>2.5000000000000001E-2</v>
      </c>
      <c r="AM84" s="526">
        <v>31.536000000000001</v>
      </c>
    </row>
    <row r="85" spans="2:39" ht="18" customHeight="1">
      <c r="B85" s="523" t="s">
        <v>573</v>
      </c>
      <c r="C85" s="523" t="s">
        <v>181</v>
      </c>
      <c r="D85" s="523" t="s">
        <v>178</v>
      </c>
      <c r="E85" s="523"/>
      <c r="F85" s="592">
        <v>0.9126505487192591</v>
      </c>
      <c r="G85" s="592">
        <v>0.9126505487192591</v>
      </c>
      <c r="H85" s="592">
        <v>0.92510036581283939</v>
      </c>
      <c r="I85" s="592">
        <v>0.93755018290641967</v>
      </c>
      <c r="J85" s="592">
        <v>0.95</v>
      </c>
      <c r="K85" s="592">
        <v>0.95</v>
      </c>
      <c r="L85" s="593">
        <v>3</v>
      </c>
      <c r="M85" s="524">
        <v>2086</v>
      </c>
      <c r="N85" s="524">
        <v>1937</v>
      </c>
      <c r="O85" s="524">
        <v>1788</v>
      </c>
      <c r="P85" s="524">
        <v>1639</v>
      </c>
      <c r="Q85" s="524">
        <v>1490</v>
      </c>
      <c r="R85" s="524">
        <v>1490</v>
      </c>
      <c r="S85" s="524"/>
      <c r="T85" s="525">
        <v>104.30000000000001</v>
      </c>
      <c r="U85" s="525">
        <v>96.850000000000009</v>
      </c>
      <c r="V85" s="525">
        <v>89.4</v>
      </c>
      <c r="W85" s="525">
        <v>81.95</v>
      </c>
      <c r="X85" s="525">
        <v>74.5</v>
      </c>
      <c r="Y85" s="525">
        <v>74.5</v>
      </c>
      <c r="Z85" s="524"/>
      <c r="AA85" s="525">
        <v>3.2779999999999996</v>
      </c>
      <c r="AB85" s="525">
        <v>3.2779999999999996</v>
      </c>
      <c r="AC85" s="525">
        <v>3.2779999999999996</v>
      </c>
      <c r="AD85" s="525">
        <v>3.2779999999999996</v>
      </c>
      <c r="AE85" s="525">
        <v>3.2779999999999996</v>
      </c>
      <c r="AF85" s="525">
        <v>3.2779999999999996</v>
      </c>
      <c r="AG85" s="524"/>
      <c r="AH85" s="592">
        <v>0.97031963470319638</v>
      </c>
      <c r="AI85" s="524">
        <v>20</v>
      </c>
      <c r="AJ85" s="527">
        <v>-53.96</v>
      </c>
      <c r="AK85" s="524"/>
      <c r="AL85" s="594">
        <v>2.5000000000000001E-2</v>
      </c>
      <c r="AM85" s="526">
        <v>31.536000000000001</v>
      </c>
    </row>
    <row r="86" spans="2:39" ht="18" customHeight="1">
      <c r="B86" s="528" t="s">
        <v>694</v>
      </c>
      <c r="C86" s="523"/>
      <c r="D86" s="523" t="s">
        <v>671</v>
      </c>
      <c r="E86" s="523"/>
      <c r="F86" s="592"/>
      <c r="G86" s="592"/>
      <c r="H86" s="592"/>
      <c r="I86" s="592"/>
      <c r="J86" s="592"/>
      <c r="K86" s="592"/>
      <c r="L86" s="593"/>
      <c r="M86" s="524"/>
      <c r="N86" s="524"/>
      <c r="O86" s="524"/>
      <c r="P86" s="524"/>
      <c r="Q86" s="524"/>
      <c r="R86" s="524"/>
      <c r="S86" s="524"/>
      <c r="T86" s="525"/>
      <c r="U86" s="525"/>
      <c r="V86" s="525"/>
      <c r="W86" s="525"/>
      <c r="X86" s="525"/>
      <c r="Y86" s="525"/>
      <c r="Z86" s="524"/>
      <c r="AA86" s="525"/>
      <c r="AB86" s="525"/>
      <c r="AC86" s="525"/>
      <c r="AD86" s="525"/>
      <c r="AE86" s="525"/>
      <c r="AF86" s="525"/>
      <c r="AG86" s="524"/>
      <c r="AH86" s="592"/>
      <c r="AI86" s="524"/>
      <c r="AJ86" s="527"/>
      <c r="AK86" s="524"/>
      <c r="AL86" s="594"/>
      <c r="AM86" s="526"/>
    </row>
    <row r="87" spans="2:39" ht="18" customHeight="1">
      <c r="B87" s="528" t="s">
        <v>694</v>
      </c>
      <c r="C87" s="523"/>
      <c r="D87" s="523" t="s">
        <v>672</v>
      </c>
      <c r="E87" s="523"/>
      <c r="F87" s="592"/>
      <c r="G87" s="592"/>
      <c r="H87" s="592"/>
      <c r="I87" s="592"/>
      <c r="J87" s="592"/>
      <c r="K87" s="592"/>
      <c r="L87" s="593"/>
      <c r="M87" s="524"/>
      <c r="N87" s="524"/>
      <c r="O87" s="524"/>
      <c r="P87" s="524"/>
      <c r="Q87" s="524"/>
      <c r="R87" s="524"/>
      <c r="S87" s="524"/>
      <c r="T87" s="525"/>
      <c r="U87" s="525"/>
      <c r="V87" s="525"/>
      <c r="W87" s="525"/>
      <c r="X87" s="525"/>
      <c r="Y87" s="525"/>
      <c r="Z87" s="524"/>
      <c r="AA87" s="525"/>
      <c r="AB87" s="525"/>
      <c r="AC87" s="525"/>
      <c r="AD87" s="525"/>
      <c r="AE87" s="525"/>
      <c r="AF87" s="525"/>
      <c r="AG87" s="524"/>
      <c r="AH87" s="592"/>
      <c r="AI87" s="524"/>
      <c r="AJ87" s="527"/>
      <c r="AK87" s="524"/>
      <c r="AL87" s="594"/>
      <c r="AM87" s="526"/>
    </row>
    <row r="88" spans="2:39" ht="18" customHeight="1">
      <c r="B88" s="528" t="s">
        <v>694</v>
      </c>
      <c r="C88" s="523"/>
      <c r="D88" s="523" t="s">
        <v>673</v>
      </c>
      <c r="E88" s="523"/>
      <c r="F88" s="592"/>
      <c r="G88" s="592"/>
      <c r="H88" s="592"/>
      <c r="I88" s="592"/>
      <c r="J88" s="592"/>
      <c r="K88" s="592"/>
      <c r="L88" s="593"/>
      <c r="M88" s="524"/>
      <c r="N88" s="524"/>
      <c r="O88" s="524"/>
      <c r="P88" s="524"/>
      <c r="Q88" s="524"/>
      <c r="R88" s="524"/>
      <c r="S88" s="524"/>
      <c r="T88" s="525"/>
      <c r="U88" s="525"/>
      <c r="V88" s="525"/>
      <c r="W88" s="525"/>
      <c r="X88" s="525"/>
      <c r="Y88" s="525"/>
      <c r="Z88" s="524"/>
      <c r="AA88" s="525"/>
      <c r="AB88" s="525"/>
      <c r="AC88" s="525"/>
      <c r="AD88" s="525"/>
      <c r="AE88" s="525"/>
      <c r="AF88" s="525"/>
      <c r="AG88" s="524"/>
      <c r="AH88" s="592"/>
      <c r="AI88" s="524"/>
      <c r="AJ88" s="527"/>
      <c r="AK88" s="524"/>
      <c r="AL88" s="594"/>
      <c r="AM88" s="526"/>
    </row>
    <row r="89" spans="2:39" ht="18" customHeight="1">
      <c r="B89" s="523" t="s">
        <v>811</v>
      </c>
      <c r="C89" s="523" t="s">
        <v>561</v>
      </c>
      <c r="D89" s="523" t="s">
        <v>576</v>
      </c>
      <c r="E89" s="523"/>
      <c r="F89" s="592">
        <v>0.70000000000000007</v>
      </c>
      <c r="G89" s="592">
        <v>0.70000000000000007</v>
      </c>
      <c r="H89" s="592">
        <v>0.70000000000000007</v>
      </c>
      <c r="I89" s="592">
        <v>0.70000000000000007</v>
      </c>
      <c r="J89" s="592">
        <v>0.70000000000000007</v>
      </c>
      <c r="K89" s="592">
        <v>0.70000000000000007</v>
      </c>
      <c r="L89" s="593">
        <v>3</v>
      </c>
      <c r="M89" s="524">
        <v>3278</v>
      </c>
      <c r="N89" s="524">
        <v>3278</v>
      </c>
      <c r="O89" s="524">
        <v>3278</v>
      </c>
      <c r="P89" s="524">
        <v>3278</v>
      </c>
      <c r="Q89" s="524">
        <v>3278</v>
      </c>
      <c r="R89" s="524">
        <v>3278</v>
      </c>
      <c r="S89" s="524"/>
      <c r="T89" s="525">
        <v>163.9</v>
      </c>
      <c r="U89" s="525">
        <v>163.9</v>
      </c>
      <c r="V89" s="525">
        <v>163.9</v>
      </c>
      <c r="W89" s="525">
        <v>163.9</v>
      </c>
      <c r="X89" s="525">
        <v>163.9</v>
      </c>
      <c r="Y89" s="525">
        <v>163.9</v>
      </c>
      <c r="Z89" s="524"/>
      <c r="AA89" s="525">
        <v>0.49170000000000003</v>
      </c>
      <c r="AB89" s="525">
        <v>0.49170000000000003</v>
      </c>
      <c r="AC89" s="525">
        <v>0.49170000000000003</v>
      </c>
      <c r="AD89" s="525">
        <v>0.49170000000000003</v>
      </c>
      <c r="AE89" s="525">
        <v>0.49170000000000003</v>
      </c>
      <c r="AF89" s="525">
        <v>0.49170000000000003</v>
      </c>
      <c r="AG89" s="524"/>
      <c r="AH89" s="592">
        <v>0.85</v>
      </c>
      <c r="AI89" s="524">
        <v>20</v>
      </c>
      <c r="AJ89" s="527"/>
      <c r="AK89" s="524">
        <v>-66.205500000000001</v>
      </c>
      <c r="AL89" s="594">
        <v>2.5000000000000001E-2</v>
      </c>
      <c r="AM89" s="526">
        <v>31.536000000000001</v>
      </c>
    </row>
    <row r="90" spans="2:39" ht="18" customHeight="1">
      <c r="B90" s="523" t="s">
        <v>401</v>
      </c>
      <c r="C90" s="523" t="s">
        <v>561</v>
      </c>
      <c r="D90" s="523" t="s">
        <v>402</v>
      </c>
      <c r="E90" s="523"/>
      <c r="F90" s="592">
        <v>0.89</v>
      </c>
      <c r="G90" s="592">
        <v>0.89</v>
      </c>
      <c r="H90" s="592">
        <v>0.89</v>
      </c>
      <c r="I90" s="592">
        <v>0.89</v>
      </c>
      <c r="J90" s="592">
        <v>0.89</v>
      </c>
      <c r="K90" s="592">
        <v>0.89</v>
      </c>
      <c r="L90" s="593">
        <v>3</v>
      </c>
      <c r="M90" s="524">
        <v>950</v>
      </c>
      <c r="N90" s="524">
        <v>950</v>
      </c>
      <c r="O90" s="524">
        <v>950</v>
      </c>
      <c r="P90" s="524">
        <v>950</v>
      </c>
      <c r="Q90" s="524">
        <v>950</v>
      </c>
      <c r="R90" s="524">
        <v>950</v>
      </c>
      <c r="S90" s="524"/>
      <c r="T90" s="525">
        <v>72</v>
      </c>
      <c r="U90" s="525">
        <v>72</v>
      </c>
      <c r="V90" s="525">
        <v>72</v>
      </c>
      <c r="W90" s="525">
        <v>72</v>
      </c>
      <c r="X90" s="525">
        <v>72</v>
      </c>
      <c r="Y90" s="525">
        <v>72</v>
      </c>
      <c r="Z90" s="524"/>
      <c r="AA90" s="525">
        <v>0.56000000000000005</v>
      </c>
      <c r="AB90" s="525">
        <v>0.56000000000000005</v>
      </c>
      <c r="AC90" s="525">
        <v>0.56000000000000005</v>
      </c>
      <c r="AD90" s="525">
        <v>0.56000000000000005</v>
      </c>
      <c r="AE90" s="525">
        <v>0.56000000000000005</v>
      </c>
      <c r="AF90" s="525">
        <v>0.56000000000000005</v>
      </c>
      <c r="AG90" s="524"/>
      <c r="AH90" s="592">
        <v>0.8</v>
      </c>
      <c r="AI90" s="524">
        <v>20</v>
      </c>
      <c r="AJ90" s="524"/>
      <c r="AK90" s="524"/>
      <c r="AL90" s="594">
        <v>2.5000000000000001E-2</v>
      </c>
      <c r="AM90" s="526">
        <v>31.536000000000001</v>
      </c>
    </row>
    <row r="91" spans="2:39" ht="18" customHeight="1">
      <c r="B91" s="523" t="s">
        <v>818</v>
      </c>
      <c r="C91" s="523" t="s">
        <v>561</v>
      </c>
      <c r="D91" s="523"/>
      <c r="E91" s="523"/>
      <c r="F91" s="595">
        <v>0.5</v>
      </c>
      <c r="G91" s="596">
        <v>0.5</v>
      </c>
      <c r="H91" s="596">
        <v>0.52</v>
      </c>
      <c r="I91" s="596">
        <v>0.54</v>
      </c>
      <c r="J91" s="596">
        <v>0.56000000000000005</v>
      </c>
      <c r="K91" s="596">
        <v>0.57999999999999996</v>
      </c>
      <c r="L91" s="593">
        <v>3</v>
      </c>
      <c r="M91" s="524">
        <v>5263</v>
      </c>
      <c r="N91" s="524">
        <v>5263</v>
      </c>
      <c r="O91" s="524">
        <v>5263</v>
      </c>
      <c r="P91" s="524">
        <v>5263</v>
      </c>
      <c r="Q91" s="524">
        <v>5263</v>
      </c>
      <c r="R91" s="524"/>
      <c r="S91" s="524"/>
      <c r="T91" s="525">
        <v>62</v>
      </c>
      <c r="U91" s="525"/>
      <c r="V91" s="525"/>
      <c r="W91" s="525"/>
      <c r="X91" s="525">
        <v>64</v>
      </c>
      <c r="Y91" s="525"/>
      <c r="Z91" s="524"/>
      <c r="AA91" s="525">
        <v>0.47</v>
      </c>
      <c r="AB91" s="525"/>
      <c r="AC91" s="525"/>
      <c r="AD91" s="525"/>
      <c r="AE91" s="525"/>
      <c r="AF91" s="525"/>
      <c r="AG91" s="524"/>
      <c r="AH91" s="592">
        <v>0.85</v>
      </c>
      <c r="AI91" s="524">
        <v>25</v>
      </c>
      <c r="AJ91" s="524"/>
      <c r="AK91" s="527">
        <v>-58.842099999999995</v>
      </c>
      <c r="AL91" s="594">
        <v>2.5000000000000001E-2</v>
      </c>
      <c r="AM91" s="526">
        <v>31.536000000000001</v>
      </c>
    </row>
    <row r="92" spans="2:39" ht="18" customHeight="1">
      <c r="B92" s="523"/>
      <c r="C92" s="523"/>
      <c r="D92" s="523" t="s">
        <v>815</v>
      </c>
      <c r="E92" s="597">
        <v>0.6</v>
      </c>
      <c r="F92" s="595"/>
      <c r="G92" s="596"/>
      <c r="H92" s="596"/>
      <c r="I92" s="596"/>
      <c r="J92" s="596"/>
      <c r="K92" s="596"/>
      <c r="L92" s="593"/>
      <c r="M92" s="524"/>
      <c r="N92" s="524"/>
      <c r="O92" s="524"/>
      <c r="P92" s="524"/>
      <c r="Q92" s="524"/>
      <c r="R92" s="524"/>
      <c r="S92" s="524"/>
      <c r="T92" s="525"/>
      <c r="U92" s="525"/>
      <c r="V92" s="525"/>
      <c r="W92" s="525"/>
      <c r="X92" s="525"/>
      <c r="Y92" s="525"/>
      <c r="Z92" s="524"/>
      <c r="AA92" s="525"/>
      <c r="AB92" s="525"/>
      <c r="AC92" s="525"/>
      <c r="AD92" s="525"/>
      <c r="AE92" s="525"/>
      <c r="AF92" s="525"/>
      <c r="AG92" s="524"/>
      <c r="AH92" s="592"/>
      <c r="AI92" s="524"/>
      <c r="AJ92" s="524"/>
      <c r="AK92" s="527"/>
      <c r="AL92" s="594"/>
      <c r="AM92" s="526"/>
    </row>
    <row r="93" spans="2:39" ht="18" customHeight="1">
      <c r="B93" s="523"/>
      <c r="C93" s="523"/>
      <c r="D93" s="523" t="s">
        <v>816</v>
      </c>
      <c r="E93" s="597">
        <v>0.4</v>
      </c>
      <c r="F93" s="595"/>
      <c r="G93" s="596"/>
      <c r="H93" s="596"/>
      <c r="I93" s="596"/>
      <c r="J93" s="596"/>
      <c r="K93" s="596"/>
      <c r="L93" s="593"/>
      <c r="M93" s="524"/>
      <c r="N93" s="524"/>
      <c r="O93" s="524"/>
      <c r="P93" s="524"/>
      <c r="Q93" s="524"/>
      <c r="R93" s="524"/>
      <c r="S93" s="524"/>
      <c r="T93" s="525"/>
      <c r="U93" s="525"/>
      <c r="V93" s="525"/>
      <c r="W93" s="525"/>
      <c r="X93" s="525"/>
      <c r="Y93" s="525"/>
      <c r="Z93" s="524"/>
      <c r="AA93" s="525"/>
      <c r="AB93" s="525"/>
      <c r="AC93" s="525"/>
      <c r="AD93" s="525"/>
      <c r="AE93" s="525"/>
      <c r="AF93" s="525"/>
      <c r="AG93" s="524"/>
      <c r="AH93" s="592"/>
      <c r="AI93" s="524"/>
      <c r="AJ93" s="524"/>
      <c r="AK93" s="524"/>
      <c r="AL93" s="594"/>
      <c r="AM93" s="526"/>
    </row>
    <row r="94" spans="2:39" ht="18" customHeight="1">
      <c r="B94" s="523" t="s">
        <v>406</v>
      </c>
      <c r="C94" s="523" t="s">
        <v>561</v>
      </c>
      <c r="D94" s="523" t="s">
        <v>180</v>
      </c>
      <c r="E94" s="523"/>
      <c r="F94" s="595">
        <v>0.59000000000000008</v>
      </c>
      <c r="G94" s="596">
        <v>0.59000000000000008</v>
      </c>
      <c r="H94" s="596">
        <v>0.59000000000000008</v>
      </c>
      <c r="I94" s="596">
        <v>0.59000000000000008</v>
      </c>
      <c r="J94" s="596">
        <v>0.59000000000000008</v>
      </c>
      <c r="K94" s="596">
        <v>0.59000000000000008</v>
      </c>
      <c r="L94" s="593">
        <v>3</v>
      </c>
      <c r="M94" s="524">
        <v>2980.3683146067415</v>
      </c>
      <c r="N94" s="524">
        <v>2980.3683146067415</v>
      </c>
      <c r="O94" s="524">
        <v>2980.3683146067415</v>
      </c>
      <c r="P94" s="524">
        <v>2980.3683146067415</v>
      </c>
      <c r="Q94" s="524">
        <v>2980.3683146067415</v>
      </c>
      <c r="R94" s="524">
        <v>2980.3683146067415</v>
      </c>
      <c r="S94" s="524"/>
      <c r="T94" s="525">
        <v>149.01841573033707</v>
      </c>
      <c r="U94" s="525">
        <v>149.01841573033707</v>
      </c>
      <c r="V94" s="525">
        <v>149.01841573033707</v>
      </c>
      <c r="W94" s="525">
        <v>149.01841573033707</v>
      </c>
      <c r="X94" s="525">
        <v>149.01841573033707</v>
      </c>
      <c r="Y94" s="525">
        <v>149.01841573033707</v>
      </c>
      <c r="Z94" s="524"/>
      <c r="AA94" s="525">
        <v>0</v>
      </c>
      <c r="AB94" s="525">
        <v>0</v>
      </c>
      <c r="AC94" s="525">
        <v>0</v>
      </c>
      <c r="AD94" s="525">
        <v>0</v>
      </c>
      <c r="AE94" s="525">
        <v>0</v>
      </c>
      <c r="AF94" s="525">
        <v>0</v>
      </c>
      <c r="AG94" s="524"/>
      <c r="AH94" s="592">
        <v>0.85</v>
      </c>
      <c r="AI94" s="524">
        <v>25</v>
      </c>
      <c r="AJ94" s="524"/>
      <c r="AK94" s="524"/>
      <c r="AL94" s="594">
        <v>2.5000000000000001E-2</v>
      </c>
      <c r="AM94" s="526">
        <v>31.536000000000001</v>
      </c>
    </row>
    <row r="95" spans="2:39" ht="18" customHeight="1">
      <c r="B95" s="523" t="s">
        <v>812</v>
      </c>
      <c r="C95" s="523" t="s">
        <v>566</v>
      </c>
      <c r="D95" s="523" t="s">
        <v>576</v>
      </c>
      <c r="E95" s="523"/>
      <c r="F95" s="595">
        <v>0.85</v>
      </c>
      <c r="G95" s="595">
        <v>0.85</v>
      </c>
      <c r="H95" s="595">
        <v>0.85</v>
      </c>
      <c r="I95" s="595">
        <v>0.85</v>
      </c>
      <c r="J95" s="595">
        <v>0.85</v>
      </c>
      <c r="K95" s="595">
        <v>0.85</v>
      </c>
      <c r="L95" s="593">
        <v>3</v>
      </c>
      <c r="M95" s="524">
        <v>1344</v>
      </c>
      <c r="N95" s="524">
        <v>1344</v>
      </c>
      <c r="O95" s="524">
        <v>1344</v>
      </c>
      <c r="P95" s="524">
        <v>1344</v>
      </c>
      <c r="Q95" s="524">
        <v>1344</v>
      </c>
      <c r="R95" s="524">
        <v>1344</v>
      </c>
      <c r="S95" s="524"/>
      <c r="T95" s="525">
        <v>62</v>
      </c>
      <c r="U95" s="525">
        <v>62</v>
      </c>
      <c r="V95" s="525">
        <v>62</v>
      </c>
      <c r="W95" s="525">
        <v>62</v>
      </c>
      <c r="X95" s="525">
        <v>62</v>
      </c>
      <c r="Y95" s="525">
        <v>62</v>
      </c>
      <c r="Z95" s="524"/>
      <c r="AA95" s="525">
        <v>1.08</v>
      </c>
      <c r="AB95" s="525">
        <v>1.08</v>
      </c>
      <c r="AC95" s="525">
        <v>1.08</v>
      </c>
      <c r="AD95" s="525">
        <v>1.08</v>
      </c>
      <c r="AE95" s="525">
        <v>1.08</v>
      </c>
      <c r="AF95" s="525">
        <v>1.08</v>
      </c>
      <c r="AG95" s="524"/>
      <c r="AH95" s="592">
        <v>0.85</v>
      </c>
      <c r="AI95" s="524">
        <v>20</v>
      </c>
      <c r="AJ95" s="524"/>
      <c r="AK95" s="524">
        <v>-66.215000000000003</v>
      </c>
      <c r="AL95" s="594">
        <v>2.5000000000000001E-2</v>
      </c>
      <c r="AM95" s="526">
        <v>31.536000000000001</v>
      </c>
    </row>
    <row r="96" spans="2:39" ht="18" customHeight="1">
      <c r="B96" s="523" t="s">
        <v>635</v>
      </c>
      <c r="C96" s="523" t="s">
        <v>561</v>
      </c>
      <c r="D96" s="523" t="s">
        <v>182</v>
      </c>
      <c r="E96" s="523"/>
      <c r="F96" s="595">
        <v>0.98</v>
      </c>
      <c r="G96" s="595">
        <v>0.98</v>
      </c>
      <c r="H96" s="595">
        <v>0.98</v>
      </c>
      <c r="I96" s="595">
        <v>0.98</v>
      </c>
      <c r="J96" s="595">
        <v>0.98</v>
      </c>
      <c r="K96" s="595">
        <v>0.98</v>
      </c>
      <c r="L96" s="593">
        <v>3</v>
      </c>
      <c r="M96" s="524">
        <v>464</v>
      </c>
      <c r="N96" s="524">
        <v>464</v>
      </c>
      <c r="O96" s="524">
        <v>464</v>
      </c>
      <c r="P96" s="524">
        <v>464</v>
      </c>
      <c r="Q96" s="524">
        <v>464</v>
      </c>
      <c r="R96" s="524">
        <v>464</v>
      </c>
      <c r="S96" s="524"/>
      <c r="T96" s="525">
        <v>7</v>
      </c>
      <c r="U96" s="525">
        <v>7</v>
      </c>
      <c r="V96" s="525">
        <v>7</v>
      </c>
      <c r="W96" s="525">
        <v>7</v>
      </c>
      <c r="X96" s="525">
        <v>7</v>
      </c>
      <c r="Y96" s="525">
        <v>7</v>
      </c>
      <c r="Z96" s="524"/>
      <c r="AA96" s="525">
        <v>0.09</v>
      </c>
      <c r="AB96" s="525">
        <v>0.09</v>
      </c>
      <c r="AC96" s="525">
        <v>0.09</v>
      </c>
      <c r="AD96" s="525">
        <v>0.09</v>
      </c>
      <c r="AE96" s="525">
        <v>0.09</v>
      </c>
      <c r="AF96" s="525">
        <v>0.09</v>
      </c>
      <c r="AG96" s="524"/>
      <c r="AH96" s="592"/>
      <c r="AI96" s="524">
        <v>20</v>
      </c>
      <c r="AJ96" s="524"/>
      <c r="AK96" s="524"/>
      <c r="AL96" s="594">
        <v>2.5000000000000001E-2</v>
      </c>
      <c r="AM96"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opLeftCell="A16" zoomScale="80" zoomScaleNormal="80" workbookViewId="0">
      <selection activeCell="F53" sqref="F53"/>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192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192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192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192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192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192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192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192</v>
      </c>
      <c r="N14" s="515" t="s">
        <v>87</v>
      </c>
      <c r="P14" s="557" t="s">
        <v>758</v>
      </c>
      <c r="Q14" t="s">
        <v>778</v>
      </c>
      <c r="R14" s="515" t="s">
        <v>69</v>
      </c>
      <c r="S14" s="515" t="s">
        <v>106</v>
      </c>
      <c r="T14" s="515" t="s">
        <v>192</v>
      </c>
    </row>
    <row r="15" spans="3:22">
      <c r="C15" s="358" t="s">
        <v>65</v>
      </c>
      <c r="D15" s="557"/>
      <c r="E15" s="358" t="s">
        <v>830</v>
      </c>
      <c r="F15" s="358" t="s">
        <v>831</v>
      </c>
      <c r="G15" s="358" t="s">
        <v>69</v>
      </c>
      <c r="H15" s="358" t="s">
        <v>584</v>
      </c>
      <c r="I15" s="515" t="s">
        <v>192</v>
      </c>
      <c r="J15" s="557"/>
      <c r="N15" s="515" t="s">
        <v>87</v>
      </c>
      <c r="P15" s="557" t="s">
        <v>761</v>
      </c>
      <c r="Q15" s="557" t="s">
        <v>779</v>
      </c>
      <c r="R15" s="515" t="s">
        <v>69</v>
      </c>
      <c r="S15" s="515" t="s">
        <v>106</v>
      </c>
      <c r="T15" s="515" t="s">
        <v>192</v>
      </c>
    </row>
    <row r="16" spans="3:22">
      <c r="C16" s="161" t="s">
        <v>146</v>
      </c>
      <c r="D16" s="161"/>
      <c r="E16" s="358" t="s">
        <v>731</v>
      </c>
      <c r="F16" s="358" t="s">
        <v>791</v>
      </c>
      <c r="G16" s="358" t="s">
        <v>86</v>
      </c>
      <c r="N16" s="515" t="s">
        <v>87</v>
      </c>
      <c r="P16" s="557" t="s">
        <v>762</v>
      </c>
      <c r="Q16" s="557" t="s">
        <v>780</v>
      </c>
      <c r="R16" s="515" t="s">
        <v>69</v>
      </c>
      <c r="S16" s="515" t="s">
        <v>106</v>
      </c>
      <c r="T16" s="515" t="s">
        <v>192</v>
      </c>
    </row>
    <row r="17" spans="5:20">
      <c r="N17" s="515" t="s">
        <v>87</v>
      </c>
      <c r="P17" s="557" t="s">
        <v>764</v>
      </c>
      <c r="Q17" s="557" t="s">
        <v>781</v>
      </c>
      <c r="R17" s="515" t="s">
        <v>69</v>
      </c>
      <c r="S17" s="515" t="s">
        <v>106</v>
      </c>
      <c r="T17" s="515" t="s">
        <v>192</v>
      </c>
    </row>
    <row r="18" spans="5:20" s="557" customFormat="1">
      <c r="E18"/>
      <c r="N18" s="515" t="s">
        <v>87</v>
      </c>
      <c r="P18" s="557" t="s">
        <v>765</v>
      </c>
      <c r="Q18" s="557" t="s">
        <v>782</v>
      </c>
      <c r="R18" s="515" t="s">
        <v>69</v>
      </c>
      <c r="S18" s="515" t="s">
        <v>106</v>
      </c>
      <c r="T18" s="515" t="s">
        <v>192</v>
      </c>
    </row>
    <row r="19" spans="5:20" s="557" customFormat="1">
      <c r="N19" s="515" t="s">
        <v>87</v>
      </c>
      <c r="P19" s="557" t="s">
        <v>767</v>
      </c>
      <c r="Q19" s="557" t="s">
        <v>783</v>
      </c>
      <c r="R19" s="515" t="s">
        <v>69</v>
      </c>
      <c r="S19" s="515" t="s">
        <v>106</v>
      </c>
      <c r="T19" s="515" t="s">
        <v>192</v>
      </c>
    </row>
    <row r="20" spans="5:20" s="557" customFormat="1">
      <c r="N20" s="515" t="s">
        <v>87</v>
      </c>
      <c r="P20" s="557" t="s">
        <v>769</v>
      </c>
      <c r="Q20" s="557" t="s">
        <v>784</v>
      </c>
      <c r="R20" s="515" t="s">
        <v>69</v>
      </c>
      <c r="S20" s="515" t="s">
        <v>106</v>
      </c>
      <c r="T20" s="515" t="s">
        <v>192</v>
      </c>
    </row>
    <row r="21" spans="5:20">
      <c r="N21" s="515" t="s">
        <v>87</v>
      </c>
      <c r="P21" s="557" t="s">
        <v>770</v>
      </c>
      <c r="Q21" s="557" t="s">
        <v>785</v>
      </c>
      <c r="R21" s="515" t="s">
        <v>69</v>
      </c>
      <c r="S21" s="515" t="s">
        <v>106</v>
      </c>
      <c r="T21" s="515" t="s">
        <v>192</v>
      </c>
    </row>
    <row r="22" spans="5:20">
      <c r="N22" s="515" t="s">
        <v>87</v>
      </c>
      <c r="P22" s="557" t="s">
        <v>772</v>
      </c>
      <c r="Q22" s="557" t="s">
        <v>786</v>
      </c>
      <c r="R22" s="515" t="s">
        <v>69</v>
      </c>
      <c r="S22" s="515" t="s">
        <v>106</v>
      </c>
      <c r="T22" s="515" t="s">
        <v>192</v>
      </c>
    </row>
    <row r="23" spans="5:20">
      <c r="N23" s="515" t="s">
        <v>87</v>
      </c>
      <c r="O23" s="557"/>
      <c r="P23" s="557" t="str">
        <f>+C85</f>
        <v>FTE_AGRH2R</v>
      </c>
      <c r="Q23" s="557" t="s">
        <v>833</v>
      </c>
      <c r="R23" s="515" t="s">
        <v>69</v>
      </c>
      <c r="S23" s="515" t="s">
        <v>106</v>
      </c>
      <c r="T23" s="515" t="s">
        <v>192</v>
      </c>
    </row>
    <row r="24" spans="5:20">
      <c r="N24" s="515" t="s">
        <v>87</v>
      </c>
      <c r="O24" s="557"/>
      <c r="P24" s="557" t="str">
        <f>+C86</f>
        <v>FTE_AGRH2D</v>
      </c>
      <c r="Q24" s="557" t="s">
        <v>832</v>
      </c>
      <c r="R24" s="515" t="s">
        <v>69</v>
      </c>
      <c r="S24" s="515" t="s">
        <v>106</v>
      </c>
      <c r="T24" s="515" t="s">
        <v>192</v>
      </c>
    </row>
    <row r="25" spans="5:20">
      <c r="N25" s="515" t="s">
        <v>87</v>
      </c>
      <c r="P25" s="557" t="s">
        <v>790</v>
      </c>
      <c r="Q25" t="s">
        <v>440</v>
      </c>
      <c r="R25" s="515" t="s">
        <v>69</v>
      </c>
      <c r="S25" s="515" t="s">
        <v>411</v>
      </c>
      <c r="T25" s="515" t="s">
        <v>192</v>
      </c>
    </row>
    <row r="26" spans="5:20">
      <c r="N26" s="515" t="s">
        <v>855</v>
      </c>
      <c r="P26" s="557" t="s">
        <v>787</v>
      </c>
      <c r="Q26" t="s">
        <v>750</v>
      </c>
      <c r="R26" s="515" t="s">
        <v>69</v>
      </c>
      <c r="S26" s="515" t="s">
        <v>411</v>
      </c>
      <c r="T26" s="515" t="s">
        <v>192</v>
      </c>
    </row>
    <row r="27" spans="5:20">
      <c r="N27" s="515" t="s">
        <v>87</v>
      </c>
      <c r="P27" s="557" t="s">
        <v>788</v>
      </c>
      <c r="Q27" t="s">
        <v>751</v>
      </c>
      <c r="R27" s="515" t="s">
        <v>69</v>
      </c>
      <c r="S27" s="515" t="s">
        <v>411</v>
      </c>
      <c r="T27" s="515" t="s">
        <v>192</v>
      </c>
    </row>
    <row r="28" spans="5:20" s="557" customFormat="1">
      <c r="N28" s="515" t="s">
        <v>87</v>
      </c>
      <c r="O28"/>
      <c r="P28" s="557" t="s">
        <v>789</v>
      </c>
      <c r="Q28" t="s">
        <v>752</v>
      </c>
      <c r="R28" s="515" t="s">
        <v>69</v>
      </c>
      <c r="S28" s="515" t="s">
        <v>853</v>
      </c>
      <c r="T28" s="515" t="s">
        <v>192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443</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854</v>
      </c>
      <c r="D65" s="580" t="s">
        <v>750</v>
      </c>
      <c r="E65" s="580" t="s">
        <v>725</v>
      </c>
      <c r="F65" s="580" t="s">
        <v>443</v>
      </c>
      <c r="G65" s="580"/>
      <c r="H65" s="580"/>
      <c r="I65" s="580">
        <v>15381.29</v>
      </c>
      <c r="J65" s="580">
        <f>I65*0.01</f>
        <v>153.81290000000001</v>
      </c>
      <c r="K65" s="580"/>
      <c r="L65" s="580">
        <v>0.97</v>
      </c>
      <c r="M65" s="580">
        <v>1</v>
      </c>
      <c r="N65" s="580">
        <v>100</v>
      </c>
      <c r="O65" s="580"/>
      <c r="P65" s="580">
        <v>175.87200000000001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1.93</v>
      </c>
      <c r="J68" s="580"/>
      <c r="K68" s="580">
        <v>24.95</v>
      </c>
      <c r="L68" s="667">
        <v>0.99</v>
      </c>
      <c r="M68" s="580">
        <v>0.5</v>
      </c>
      <c r="N68" s="580">
        <v>20</v>
      </c>
      <c r="O68" s="580"/>
      <c r="P68" s="580">
        <v>6.8462460000000003E-2</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2021-03-29T00:03:49Z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